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https://educationgovuk.sharepoint.com/sites/ifdanalysis/Shared Documents/NFF_Early_Years/Outputs/23-24 rates/"/>
    </mc:Choice>
  </mc:AlternateContent>
  <xr:revisionPtr revIDLastSave="95" documentId="8_{056F3FF5-2F52-4457-B0A3-D1CF746A0965}" xr6:coauthVersionLast="47" xr6:coauthVersionMax="47" xr10:uidLastSave="{F09B4F97-A822-4818-A634-C515EB86596D}"/>
  <bookViews>
    <workbookView xWindow="-120" yWindow="-120" windowWidth="29040" windowHeight="15840" tabRatio="792" xr2:uid="{00000000-000D-0000-FFFF-FFFF00000000}"/>
  </bookViews>
  <sheets>
    <sheet name="Information" sheetId="9" r:id="rId1"/>
    <sheet name="National Details" sheetId="16" r:id="rId2"/>
    <sheet name="EYNFF 2023-24 3-4YO rates" sheetId="21" r:id="rId3"/>
    <sheet name="2YO 2023-24 rates" sheetId="22" r:id="rId4"/>
    <sheet name="EYNFF 2023-24 step-by-step" sheetId="13" r:id="rId5"/>
    <sheet name="2YO 2023-24 step-by-step" sheetId="28" r:id="rId6"/>
    <sheet name="MNS 2023-24" sheetId="30" r:id="rId7"/>
    <sheet name="TPPG Baseline Uplift" sheetId="26" r:id="rId8"/>
    <sheet name="ACA" sheetId="23" r:id="rId9"/>
    <sheet name="Formula Factor Data" sheetId="14" r:id="rId10"/>
  </sheets>
  <externalReferences>
    <externalReference r:id="rId11"/>
  </externalReferences>
  <definedNames>
    <definedName name="___v2" localSheetId="6" hidden="1">[1]weekly!#REF!</definedName>
    <definedName name="___v2" hidden="1">[1]weekly!#REF!</definedName>
    <definedName name="__123Graph_ADUMMY" localSheetId="6" hidden="1">[1]weekly!#REF!</definedName>
    <definedName name="__123Graph_ADUMMY" hidden="1">[1]weekly!#REF!</definedName>
    <definedName name="__123Graph_AMAIN" localSheetId="6" hidden="1">[1]weekly!#REF!</definedName>
    <definedName name="__123Graph_AMAIN" hidden="1">[1]weekly!#REF!</definedName>
    <definedName name="__123Graph_AMONTHLY" localSheetId="6" hidden="1">[1]weekly!#REF!</definedName>
    <definedName name="__123Graph_AMONTHLY" hidden="1">[1]weekly!#REF!</definedName>
    <definedName name="__123Graph_AMONTHLY2" localSheetId="6" hidden="1">[1]weekly!#REF!</definedName>
    <definedName name="__123Graph_AMONTHLY2" hidden="1">[1]weekly!#REF!</definedName>
    <definedName name="__123Graph_BDUMMY" hidden="1">[1]weekly!#REF!</definedName>
    <definedName name="__123Graph_BMAIN" hidden="1">[1]weekly!#REF!</definedName>
    <definedName name="__123Graph_BMONTHLY" hidden="1">[1]weekly!#REF!</definedName>
    <definedName name="__123Graph_BMONTHLY2" hidden="1">[1]weekly!#REF!</definedName>
    <definedName name="__123Graph_CDUMMY" hidden="1">[1]weekly!#REF!</definedName>
    <definedName name="__123Graph_CMONTHLY" hidden="1">[1]weekly!#REF!</definedName>
    <definedName name="__123Graph_CMONTHLY2" hidden="1">[1]weekly!#REF!</definedName>
    <definedName name="__123Graph_DMONTHLY2" hidden="1">[1]weekly!#REF!</definedName>
    <definedName name="__123Graph_EMONTHLY2" hidden="1">[1]weekly!#REF!</definedName>
    <definedName name="__123Graph_FMONTHLY2" hidden="1">[1]weekly!#REF!</definedName>
    <definedName name="__123Graph_XMAIN" hidden="1">[1]weekly!#REF!</definedName>
    <definedName name="__123Graph_XMONTHLY" hidden="1">[1]weekly!#REF!</definedName>
    <definedName name="__123Graph_XMONTHLY2" hidden="1">[1]weekly!#REF!</definedName>
    <definedName name="__v2" hidden="1">[1]weekly!#REF!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3" hidden="1">'2YO 2023-24 rates'!$A$6:$G$156</definedName>
    <definedName name="_xlnm._FilterDatabase" localSheetId="5" hidden="1">'2YO 2023-24 step-by-step'!$A$7:$O$157</definedName>
    <definedName name="_xlnm._FilterDatabase" localSheetId="8" hidden="1">ACA!$A$12:$P$12</definedName>
    <definedName name="_xlnm._FilterDatabase" localSheetId="2" hidden="1">'EYNFF 2023-24 3-4YO rates'!$A$7:$I$157</definedName>
    <definedName name="_xlnm._FilterDatabase" localSheetId="4" hidden="1">'EYNFF 2023-24 step-by-step'!$A$8:$AI$158</definedName>
    <definedName name="_xlnm._FilterDatabase" localSheetId="9" hidden="1">'Formula Factor Data'!$A$10:$L$10</definedName>
    <definedName name="_Key1" hidden="1">#REF!</definedName>
    <definedName name="_Order1" hidden="1">0</definedName>
    <definedName name="_Sort" hidden="1">#REF!</definedName>
    <definedName name="_v2" hidden="1">[1]weekly!#REF!</definedName>
    <definedName name="Pal_Workbook_GUID" hidden="1">"KQLMPBLEGBTJMFGZIUGRU27J"</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localSheetId="5" hidden="1">_xll.RiskCellHasTokens(262144+512+524288)</definedName>
    <definedName name="RiskIsInput" localSheetId="8" hidden="1">_xll.RiskCellHasTokens(262144+512+524288)</definedName>
    <definedName name="RiskIsInput" localSheetId="6" hidden="1">_xll.RiskCellHasTokens(262144+512+524288)</definedName>
    <definedName name="RiskIsInput" localSheetId="7" hidden="1">_xll.RiskCellHasTokens(262144+512+524288)</definedName>
    <definedName name="RiskIsInput" hidden="1">_xll.RiskCellHasTokens(262144+512+524288)</definedName>
    <definedName name="RiskIsOutput" localSheetId="5" hidden="1">_xll.RiskCellHasTokens(1024)</definedName>
    <definedName name="RiskIsOutput" localSheetId="8" hidden="1">_xll.RiskCellHasTokens(1024)</definedName>
    <definedName name="RiskIsOutput" localSheetId="6" hidden="1">_xll.RiskCellHasTokens(1024)</definedName>
    <definedName name="RiskIsOutput" localSheetId="7" hidden="1">_xll.RiskCellHasTokens(1024)</definedName>
    <definedName name="RiskIsOutput" hidden="1">_xll.RiskCellHasTokens(1024)</definedName>
    <definedName name="RiskIsStatistics" localSheetId="5" hidden="1">_xll.RiskCellHasTokens(4096+32768+65536)</definedName>
    <definedName name="RiskIsStatistics" localSheetId="8" hidden="1">_xll.RiskCellHasTokens(4096+32768+65536)</definedName>
    <definedName name="RiskIsStatistics" localSheetId="6" hidden="1">_xll.RiskCellHasTokens(4096+32768+65536)</definedName>
    <definedName name="RiskIsStatistics" localSheetId="7" hidden="1">_xll.RiskCellHasTokens(4096+32768+65536)</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olver_adj" localSheetId="1" hidden="1">'National Details'!#REF!</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2</definedName>
    <definedName name="solver_nod" localSheetId="1" hidden="1">2147483647</definedName>
    <definedName name="solver_num" localSheetId="1" hidden="1">0</definedName>
    <definedName name="solver_nwt" localSheetId="1" hidden="1">1</definedName>
    <definedName name="solver_opt" localSheetId="1" hidden="1">'National Details'!$H$2</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1" i="30" l="1"/>
  <c r="P12" i="30"/>
  <c r="P13" i="30"/>
  <c r="P14" i="30"/>
  <c r="P15" i="30"/>
  <c r="P16" i="30"/>
  <c r="P17" i="30"/>
  <c r="P18" i="30"/>
  <c r="P19" i="30"/>
  <c r="P20" i="30"/>
  <c r="P21" i="30"/>
  <c r="P22" i="30"/>
  <c r="P23" i="30"/>
  <c r="P24" i="30"/>
  <c r="P25" i="30"/>
  <c r="P26" i="30"/>
  <c r="P27" i="30"/>
  <c r="P28" i="30"/>
  <c r="P29" i="30"/>
  <c r="P30" i="30"/>
  <c r="P31" i="30"/>
  <c r="P32" i="30"/>
  <c r="P33" i="30"/>
  <c r="P34" i="30"/>
  <c r="P35" i="30"/>
  <c r="P36" i="30"/>
  <c r="P37" i="30"/>
  <c r="P38" i="30"/>
  <c r="P39" i="30"/>
  <c r="P40" i="30"/>
  <c r="P41" i="30"/>
  <c r="P42" i="30"/>
  <c r="P43" i="30"/>
  <c r="P44" i="30"/>
  <c r="P45" i="30"/>
  <c r="P46" i="30"/>
  <c r="P47" i="30"/>
  <c r="P48" i="30"/>
  <c r="P49" i="30"/>
  <c r="P50" i="30"/>
  <c r="P51" i="30"/>
  <c r="P52" i="30"/>
  <c r="P53" i="30"/>
  <c r="P54" i="30"/>
  <c r="P55" i="30"/>
  <c r="P56" i="30"/>
  <c r="P57" i="30"/>
  <c r="P58" i="30"/>
  <c r="P59" i="30"/>
  <c r="P60" i="30"/>
  <c r="P61" i="30"/>
  <c r="P62" i="30"/>
  <c r="P63" i="30"/>
  <c r="P64" i="30"/>
  <c r="P65" i="30"/>
  <c r="P66" i="30"/>
  <c r="P67" i="30"/>
  <c r="P68" i="30"/>
  <c r="P69" i="30"/>
  <c r="P70" i="30"/>
  <c r="P71" i="30"/>
  <c r="P72" i="30"/>
  <c r="P73" i="30"/>
  <c r="P74" i="30"/>
  <c r="P75" i="30"/>
  <c r="P76" i="30"/>
  <c r="P77" i="30"/>
  <c r="P78" i="30"/>
  <c r="P79" i="30"/>
  <c r="P80" i="30"/>
  <c r="P81" i="30"/>
  <c r="P82" i="30"/>
  <c r="P83" i="30"/>
  <c r="P84" i="30"/>
  <c r="P85" i="30"/>
  <c r="P86" i="30"/>
  <c r="P87" i="30"/>
  <c r="P88" i="30"/>
  <c r="P89" i="30"/>
  <c r="P90" i="30"/>
  <c r="P91" i="30"/>
  <c r="P92" i="30"/>
  <c r="P93" i="30"/>
  <c r="P94" i="30"/>
  <c r="P95" i="30"/>
  <c r="P96" i="30"/>
  <c r="P97" i="30"/>
  <c r="P98" i="30"/>
  <c r="P99" i="30"/>
  <c r="P100" i="30"/>
  <c r="P101" i="30"/>
  <c r="P102" i="30"/>
  <c r="P103" i="30"/>
  <c r="P104" i="30"/>
  <c r="P105" i="30"/>
  <c r="P106" i="30"/>
  <c r="P107" i="30"/>
  <c r="P108" i="30"/>
  <c r="P109" i="30"/>
  <c r="P110" i="30"/>
  <c r="P111" i="30"/>
  <c r="P112" i="30"/>
  <c r="P113" i="30"/>
  <c r="P114" i="30"/>
  <c r="P115" i="30"/>
  <c r="P116" i="30"/>
  <c r="P117" i="30"/>
  <c r="P118" i="30"/>
  <c r="P119" i="30"/>
  <c r="P120" i="30"/>
  <c r="P121" i="30"/>
  <c r="P122" i="30"/>
  <c r="P123" i="30"/>
  <c r="P124" i="30"/>
  <c r="P125" i="30"/>
  <c r="P126" i="30"/>
  <c r="P127" i="30"/>
  <c r="P128" i="30"/>
  <c r="P129" i="30"/>
  <c r="P130" i="30"/>
  <c r="P131" i="30"/>
  <c r="P132" i="30"/>
  <c r="P133" i="30"/>
  <c r="P134" i="30"/>
  <c r="P135" i="30"/>
  <c r="P136" i="30"/>
  <c r="P137" i="30"/>
  <c r="P138" i="30"/>
  <c r="P139" i="30"/>
  <c r="P140" i="30"/>
  <c r="P141" i="30"/>
  <c r="P142" i="30"/>
  <c r="P143" i="30"/>
  <c r="P144" i="30"/>
  <c r="P145" i="30"/>
  <c r="P146" i="30"/>
  <c r="P147" i="30"/>
  <c r="P148" i="30"/>
  <c r="P149" i="30"/>
  <c r="P150" i="30"/>
  <c r="P151" i="30"/>
  <c r="P152" i="30"/>
  <c r="P153" i="30"/>
  <c r="P154" i="30"/>
  <c r="P155" i="30"/>
  <c r="P156" i="30"/>
  <c r="P157" i="30"/>
  <c r="P158" i="30"/>
  <c r="P159" i="30"/>
  <c r="P160" i="30"/>
  <c r="L155" i="30"/>
  <c r="H155" i="30"/>
  <c r="L153" i="30"/>
  <c r="H153" i="30"/>
  <c r="L149" i="30"/>
  <c r="H149" i="30"/>
  <c r="L148" i="30"/>
  <c r="H148" i="30"/>
  <c r="L146" i="30"/>
  <c r="H146" i="30"/>
  <c r="L138" i="30"/>
  <c r="H138" i="30"/>
  <c r="L137" i="30"/>
  <c r="H137" i="30"/>
  <c r="L136" i="30"/>
  <c r="H136" i="30"/>
  <c r="L135" i="30"/>
  <c r="H135" i="30"/>
  <c r="L131" i="30"/>
  <c r="H131" i="30"/>
  <c r="L130" i="30"/>
  <c r="H130" i="30"/>
  <c r="L129" i="30"/>
  <c r="H129" i="30"/>
  <c r="L128" i="30"/>
  <c r="H128" i="30"/>
  <c r="L127" i="30"/>
  <c r="H127" i="30"/>
  <c r="L125" i="30"/>
  <c r="H125" i="30"/>
  <c r="L124" i="30"/>
  <c r="H124" i="30"/>
  <c r="L123" i="30"/>
  <c r="H123" i="30"/>
  <c r="L119" i="30"/>
  <c r="H119" i="30"/>
  <c r="L118" i="30"/>
  <c r="H118" i="30"/>
  <c r="L109" i="30"/>
  <c r="H109" i="30"/>
  <c r="L106" i="30"/>
  <c r="H106" i="30"/>
  <c r="L104" i="30"/>
  <c r="H104" i="30"/>
  <c r="L102" i="30"/>
  <c r="H102" i="30"/>
  <c r="L99" i="30"/>
  <c r="H99" i="30"/>
  <c r="L95" i="30"/>
  <c r="H95" i="30"/>
  <c r="L94" i="30"/>
  <c r="H94" i="30"/>
  <c r="L92" i="30"/>
  <c r="H92" i="30"/>
  <c r="L90" i="30"/>
  <c r="H90" i="30"/>
  <c r="L87" i="30"/>
  <c r="H87" i="30"/>
  <c r="L84" i="30"/>
  <c r="H84" i="30"/>
  <c r="L82" i="30"/>
  <c r="H82" i="30"/>
  <c r="L80" i="30"/>
  <c r="H80" i="30"/>
  <c r="L75" i="30"/>
  <c r="H75" i="30"/>
  <c r="L74" i="30"/>
  <c r="H74" i="30"/>
  <c r="L70" i="30"/>
  <c r="H70" i="30"/>
  <c r="L68" i="30"/>
  <c r="H68" i="30"/>
  <c r="L64" i="30"/>
  <c r="H64" i="30"/>
  <c r="L61" i="30"/>
  <c r="H61" i="30"/>
  <c r="L57" i="30"/>
  <c r="H57" i="30"/>
  <c r="L54" i="30"/>
  <c r="H54" i="30"/>
  <c r="L52" i="30"/>
  <c r="H52" i="30"/>
  <c r="L51" i="30"/>
  <c r="H51" i="30"/>
  <c r="L48" i="30"/>
  <c r="H48" i="30"/>
  <c r="L47" i="30"/>
  <c r="H47" i="30"/>
  <c r="L30" i="30"/>
  <c r="H30" i="30"/>
  <c r="L28" i="30"/>
  <c r="H28" i="30"/>
  <c r="L18" i="30"/>
  <c r="H18" i="30"/>
  <c r="L17" i="30"/>
  <c r="H17" i="30"/>
  <c r="E28" i="16" l="1"/>
  <c r="E27" i="16"/>
  <c r="E26" i="16"/>
  <c r="E25" i="16"/>
  <c r="D10" i="14"/>
  <c r="H31" i="30" l="1"/>
  <c r="D30" i="13" l="1"/>
  <c r="J33" i="14"/>
  <c r="I33" i="14"/>
  <c r="H33" i="14"/>
  <c r="N129" i="26" l="1"/>
  <c r="O129" i="26" s="1"/>
  <c r="N53" i="26"/>
  <c r="O53" i="26" s="1"/>
  <c r="N63" i="26"/>
  <c r="O63" i="26" s="1"/>
  <c r="N84" i="26" l="1"/>
  <c r="O84" i="26" s="1"/>
  <c r="N94" i="26"/>
  <c r="O94" i="26" s="1"/>
  <c r="N140" i="26"/>
  <c r="O140" i="26" s="1"/>
  <c r="N76" i="26"/>
  <c r="O76" i="26" s="1"/>
  <c r="N150" i="26"/>
  <c r="O150" i="26" s="1"/>
  <c r="N130" i="26"/>
  <c r="O130" i="26" s="1"/>
  <c r="N56" i="26"/>
  <c r="O56" i="26" s="1"/>
  <c r="N104" i="26"/>
  <c r="O104" i="26" s="1"/>
  <c r="N133" i="26"/>
  <c r="O133" i="26" s="1"/>
  <c r="N30" i="26"/>
  <c r="O30" i="26" s="1"/>
  <c r="N89" i="26"/>
  <c r="O89" i="26" s="1"/>
  <c r="N97" i="26"/>
  <c r="O97" i="26" s="1"/>
  <c r="N70" i="26"/>
  <c r="O70" i="26" s="1"/>
  <c r="N148" i="26"/>
  <c r="O148" i="26" s="1"/>
  <c r="N155" i="26"/>
  <c r="O155" i="26" s="1"/>
  <c r="N50" i="26"/>
  <c r="O50" i="26" s="1"/>
  <c r="N125" i="26"/>
  <c r="O125" i="26" s="1"/>
  <c r="N14" i="26"/>
  <c r="O14" i="26" s="1"/>
  <c r="N59" i="26"/>
  <c r="O59" i="26" s="1"/>
  <c r="N101" i="26"/>
  <c r="O101" i="26" s="1"/>
  <c r="N108" i="26"/>
  <c r="O108" i="26" s="1"/>
  <c r="N126" i="26"/>
  <c r="O126" i="26" s="1"/>
  <c r="N106" i="26"/>
  <c r="O106" i="26" s="1"/>
  <c r="N86" i="26"/>
  <c r="O86" i="26" s="1"/>
  <c r="N96" i="26"/>
  <c r="O96" i="26" s="1"/>
  <c r="N66" i="26"/>
  <c r="O66" i="26" s="1"/>
  <c r="N77" i="26"/>
  <c r="O77" i="26" s="1"/>
  <c r="N120" i="26"/>
  <c r="O120" i="26" s="1"/>
  <c r="N49" i="26"/>
  <c r="O49" i="26" s="1"/>
  <c r="N157" i="26"/>
  <c r="O157" i="26" s="1"/>
  <c r="N111" i="26"/>
  <c r="O111" i="26" s="1"/>
  <c r="N131" i="26"/>
  <c r="O131" i="26" s="1"/>
  <c r="N32" i="26"/>
  <c r="O32" i="26" s="1"/>
  <c r="N19" i="26"/>
  <c r="O19" i="26" s="1"/>
  <c r="N137" i="26"/>
  <c r="O137" i="26" s="1"/>
  <c r="N139" i="26"/>
  <c r="O139" i="26" s="1"/>
  <c r="N92" i="26"/>
  <c r="O92" i="26" s="1"/>
  <c r="N138" i="26"/>
  <c r="O138" i="26" s="1"/>
  <c r="N72" i="26"/>
  <c r="O72" i="26" s="1"/>
  <c r="N151" i="26"/>
  <c r="O151" i="26" s="1"/>
  <c r="N127" i="26"/>
  <c r="O127" i="26" s="1"/>
  <c r="N54" i="26"/>
  <c r="O54" i="26" s="1"/>
  <c r="N121" i="26"/>
  <c r="O121" i="26" s="1"/>
  <c r="N20" i="26"/>
  <c r="O20" i="26" s="1"/>
  <c r="N132" i="26"/>
  <c r="O132" i="26" s="1"/>
  <c r="M30" i="28" l="1"/>
  <c r="M40" i="28"/>
  <c r="M92" i="28"/>
  <c r="M69" i="28"/>
  <c r="M71" i="28"/>
  <c r="M51" i="28"/>
  <c r="M50" i="28"/>
  <c r="M23" i="28"/>
  <c r="M117" i="28"/>
  <c r="M11" i="28"/>
  <c r="M114" i="28"/>
  <c r="M143" i="28"/>
  <c r="M12" i="28"/>
  <c r="M113" i="28"/>
  <c r="L30" i="28"/>
  <c r="L84" i="28"/>
  <c r="L32" i="28"/>
  <c r="L92" i="28"/>
  <c r="L93" i="28"/>
  <c r="L132" i="28"/>
  <c r="L136" i="28"/>
  <c r="L69" i="28"/>
  <c r="L56" i="28"/>
  <c r="L71" i="28"/>
  <c r="L73" i="28"/>
  <c r="L145" i="28"/>
  <c r="L150" i="28"/>
  <c r="L51" i="28"/>
  <c r="L116" i="28"/>
  <c r="L50" i="28"/>
  <c r="L149" i="28"/>
  <c r="L23" i="28"/>
  <c r="L20" i="28"/>
  <c r="L117" i="28"/>
  <c r="L11" i="28"/>
  <c r="L16" i="28"/>
  <c r="L114" i="28"/>
  <c r="L135" i="28"/>
  <c r="L12" i="28"/>
  <c r="D53" i="28"/>
  <c r="D52" i="28"/>
  <c r="D18" i="28"/>
  <c r="D117" i="28"/>
  <c r="D43" i="28"/>
  <c r="D11" i="28"/>
  <c r="D10" i="28"/>
  <c r="D114" i="28"/>
  <c r="D112" i="28"/>
  <c r="D74" i="28"/>
  <c r="D120" i="28"/>
  <c r="D143" i="28"/>
  <c r="D103" i="28"/>
  <c r="D135" i="28"/>
  <c r="D139" i="28"/>
  <c r="D12" i="28"/>
  <c r="D24" i="28"/>
  <c r="D113" i="28"/>
  <c r="D13" i="28"/>
  <c r="M156" i="28" l="1"/>
  <c r="M70" i="28"/>
  <c r="M91" i="28"/>
  <c r="D14" i="28"/>
  <c r="D133" i="28"/>
  <c r="D61" i="28"/>
  <c r="D97" i="28"/>
  <c r="D110" i="28"/>
  <c r="D121" i="28"/>
  <c r="D158" i="28"/>
  <c r="L148" i="28"/>
  <c r="L151" i="28"/>
  <c r="L34" i="28"/>
  <c r="L100" i="28"/>
  <c r="L106" i="28"/>
  <c r="L128" i="28"/>
  <c r="L137" i="28"/>
  <c r="M13" i="28"/>
  <c r="M24" i="28"/>
  <c r="M139" i="28"/>
  <c r="M103" i="28"/>
  <c r="M120" i="28"/>
  <c r="M112" i="28"/>
  <c r="M10" i="28"/>
  <c r="M43" i="28"/>
  <c r="M52" i="28"/>
  <c r="M53" i="28"/>
  <c r="M72" i="28"/>
  <c r="M77" i="28"/>
  <c r="M134" i="28"/>
  <c r="M85" i="28"/>
  <c r="M41" i="28"/>
  <c r="L109" i="28"/>
  <c r="L79" i="28"/>
  <c r="L143" i="28"/>
  <c r="L57" i="28"/>
  <c r="L60" i="28"/>
  <c r="L94" i="28"/>
  <c r="M14" i="28"/>
  <c r="M121" i="28"/>
  <c r="M46" i="28"/>
  <c r="M48" i="28"/>
  <c r="D17" i="28"/>
  <c r="D49" i="28"/>
  <c r="D58" i="28"/>
  <c r="D104" i="28"/>
  <c r="D124" i="28"/>
  <c r="D108" i="28"/>
  <c r="D16" i="28"/>
  <c r="D42" i="28"/>
  <c r="D20" i="28"/>
  <c r="D149" i="28"/>
  <c r="D116" i="28"/>
  <c r="D150" i="28"/>
  <c r="D73" i="28"/>
  <c r="D56" i="28"/>
  <c r="D136" i="28"/>
  <c r="D93" i="28"/>
  <c r="D32" i="28"/>
  <c r="D111" i="28"/>
  <c r="D22" i="28"/>
  <c r="D15" i="28"/>
  <c r="D28" i="28"/>
  <c r="D127" i="28"/>
  <c r="D107" i="28"/>
  <c r="D8" i="28"/>
  <c r="D154" i="28"/>
  <c r="D45" i="28"/>
  <c r="D47" i="28"/>
  <c r="D67" i="28"/>
  <c r="D64" i="28"/>
  <c r="D130" i="28"/>
  <c r="D90" i="28"/>
  <c r="D82" i="28"/>
  <c r="D38" i="28"/>
  <c r="D25" i="28"/>
  <c r="D155" i="28"/>
  <c r="M18" i="28"/>
  <c r="M146" i="28"/>
  <c r="M37" i="28"/>
  <c r="M31" i="28"/>
  <c r="L103" i="28"/>
  <c r="L112" i="28"/>
  <c r="L10" i="28"/>
  <c r="L43" i="28"/>
  <c r="L18" i="28"/>
  <c r="L52" i="28"/>
  <c r="L53" i="28"/>
  <c r="L146" i="28"/>
  <c r="L72" i="28"/>
  <c r="L77" i="28"/>
  <c r="L134" i="28"/>
  <c r="L37" i="28"/>
  <c r="L85" i="28"/>
  <c r="L41" i="28"/>
  <c r="L31" i="28"/>
  <c r="D146" i="28"/>
  <c r="D72" i="28"/>
  <c r="D77" i="28"/>
  <c r="D134" i="28"/>
  <c r="D37" i="28"/>
  <c r="D85" i="28"/>
  <c r="D41" i="28"/>
  <c r="D31" i="28"/>
  <c r="L61" i="28"/>
  <c r="L97" i="28"/>
  <c r="L110" i="28"/>
  <c r="L121" i="28"/>
  <c r="L158" i="28"/>
  <c r="L46" i="28"/>
  <c r="L48" i="28"/>
  <c r="L156" i="28"/>
  <c r="L68" i="28"/>
  <c r="L70" i="28"/>
  <c r="L131" i="28"/>
  <c r="L91" i="28"/>
  <c r="L83" i="28"/>
  <c r="L39" i="28"/>
  <c r="L86" i="28"/>
  <c r="D46" i="28"/>
  <c r="L62" i="28"/>
  <c r="L96" i="28"/>
  <c r="L89" i="28"/>
  <c r="L81" i="28"/>
  <c r="L36" i="28"/>
  <c r="L9" i="28"/>
  <c r="L126" i="28"/>
  <c r="D26" i="28"/>
  <c r="D129" i="28"/>
  <c r="D101" i="28"/>
  <c r="D9" i="28"/>
  <c r="D153" i="28"/>
  <c r="D126" i="28"/>
  <c r="D44" i="28"/>
  <c r="D147" i="28"/>
  <c r="D66" i="28"/>
  <c r="D62" i="28"/>
  <c r="D96" i="28"/>
  <c r="D89" i="28"/>
  <c r="D81" i="28"/>
  <c r="D36" i="28"/>
  <c r="D122" i="28"/>
  <c r="L63" i="28"/>
  <c r="L99" i="28"/>
  <c r="L140" i="28"/>
  <c r="D106" i="28"/>
  <c r="D63" i="28"/>
  <c r="D128" i="28"/>
  <c r="D109" i="28"/>
  <c r="D137" i="28"/>
  <c r="D100" i="28"/>
  <c r="D99" i="28"/>
  <c r="D148" i="28"/>
  <c r="L101" i="28"/>
  <c r="L153" i="28"/>
  <c r="L44" i="28"/>
  <c r="L66" i="28"/>
  <c r="D55" i="28"/>
  <c r="L59" i="28"/>
  <c r="L118" i="28"/>
  <c r="L76" i="28"/>
  <c r="L87" i="28"/>
  <c r="D59" i="28"/>
  <c r="D78" i="28"/>
  <c r="D27" i="28"/>
  <c r="D19" i="28"/>
  <c r="D60" i="28"/>
  <c r="L58" i="28"/>
  <c r="L113" i="28"/>
  <c r="M132" i="28"/>
  <c r="M108" i="28"/>
  <c r="M16" i="28"/>
  <c r="M42" i="28"/>
  <c r="M20" i="28"/>
  <c r="M149" i="28"/>
  <c r="M116" i="28"/>
  <c r="M150" i="28"/>
  <c r="M73" i="28"/>
  <c r="M56" i="28"/>
  <c r="M136" i="28"/>
  <c r="M93" i="28"/>
  <c r="M32" i="28"/>
  <c r="M78" i="28"/>
  <c r="M33" i="28"/>
  <c r="M111" i="28"/>
  <c r="M22" i="28"/>
  <c r="M15" i="28"/>
  <c r="M28" i="28"/>
  <c r="M25" i="28"/>
  <c r="M127" i="28"/>
  <c r="M107" i="28"/>
  <c r="M8" i="28"/>
  <c r="M154" i="28"/>
  <c r="M45" i="28"/>
  <c r="M47" i="28"/>
  <c r="M155" i="28"/>
  <c r="M67" i="28"/>
  <c r="M64" i="28"/>
  <c r="M130" i="28"/>
  <c r="M90" i="28"/>
  <c r="M82" i="28"/>
  <c r="M38" i="28"/>
  <c r="L49" i="28"/>
  <c r="L108" i="28"/>
  <c r="L74" i="28"/>
  <c r="M84" i="28"/>
  <c r="E7" i="28"/>
  <c r="D125" i="28"/>
  <c r="D119" i="28"/>
  <c r="D54" i="28"/>
  <c r="D21" i="28"/>
  <c r="D115" i="28"/>
  <c r="D138" i="28"/>
  <c r="D98" i="28"/>
  <c r="D105" i="28"/>
  <c r="D152" i="28"/>
  <c r="D123" i="28"/>
  <c r="D157" i="28"/>
  <c r="D144" i="28"/>
  <c r="D65" i="28"/>
  <c r="D142" i="28"/>
  <c r="D95" i="28"/>
  <c r="D88" i="28"/>
  <c r="D80" i="28"/>
  <c r="D35" i="28"/>
  <c r="D118" i="28"/>
  <c r="D151" i="28"/>
  <c r="D76" i="28"/>
  <c r="D57" i="28"/>
  <c r="D140" i="28"/>
  <c r="D94" i="28"/>
  <c r="D87" i="28"/>
  <c r="D79" i="28"/>
  <c r="D34" i="28"/>
  <c r="L104" i="28"/>
  <c r="L42" i="28"/>
  <c r="L33" i="28"/>
  <c r="D23" i="28"/>
  <c r="D50" i="28"/>
  <c r="D51" i="28"/>
  <c r="D145" i="28"/>
  <c r="D71" i="28"/>
  <c r="D69" i="28"/>
  <c r="D132" i="28"/>
  <c r="D92" i="28"/>
  <c r="D84" i="28"/>
  <c r="D40" i="28"/>
  <c r="D30" i="28"/>
  <c r="L17" i="28"/>
  <c r="L124" i="28"/>
  <c r="L78" i="28"/>
  <c r="M135" i="28"/>
  <c r="M145" i="28"/>
  <c r="L40" i="28"/>
  <c r="M60" i="28"/>
  <c r="M106" i="28"/>
  <c r="M59" i="28"/>
  <c r="M63" i="28"/>
  <c r="M128" i="28"/>
  <c r="M109" i="28"/>
  <c r="M137" i="28"/>
  <c r="M100" i="28"/>
  <c r="M99" i="28"/>
  <c r="M148" i="28"/>
  <c r="M118" i="28"/>
  <c r="M151" i="28"/>
  <c r="M76" i="28"/>
  <c r="M57" i="28"/>
  <c r="M140" i="28"/>
  <c r="M94" i="28"/>
  <c r="M87" i="28"/>
  <c r="M79" i="28"/>
  <c r="M34" i="28"/>
  <c r="M141" i="28"/>
  <c r="M102" i="28"/>
  <c r="M133" i="28"/>
  <c r="M61" i="28"/>
  <c r="M97" i="28"/>
  <c r="M110" i="28"/>
  <c r="M158" i="28"/>
  <c r="M68" i="28"/>
  <c r="M131" i="28"/>
  <c r="M83" i="28"/>
  <c r="M39" i="28"/>
  <c r="M86" i="28"/>
  <c r="L14" i="28"/>
  <c r="D141" i="28"/>
  <c r="D102" i="28"/>
  <c r="D48" i="28"/>
  <c r="D156" i="28"/>
  <c r="D68" i="28"/>
  <c r="D70" i="28"/>
  <c r="D131" i="28"/>
  <c r="D91" i="28"/>
  <c r="D83" i="28"/>
  <c r="D39" i="28"/>
  <c r="D86" i="28"/>
  <c r="L24" i="28"/>
  <c r="M74" i="28"/>
  <c r="M124" i="28"/>
  <c r="D33" i="28"/>
  <c r="L133" i="28"/>
  <c r="D75" i="28"/>
  <c r="G7" i="28"/>
  <c r="M75" i="28"/>
  <c r="M125" i="28"/>
  <c r="M119" i="28"/>
  <c r="M54" i="28"/>
  <c r="M21" i="28"/>
  <c r="M115" i="28"/>
  <c r="M138" i="28"/>
  <c r="M98" i="28"/>
  <c r="M105" i="28"/>
  <c r="M152" i="28"/>
  <c r="M123" i="28"/>
  <c r="M157" i="28"/>
  <c r="M144" i="28"/>
  <c r="M65" i="28"/>
  <c r="M142" i="28"/>
  <c r="M95" i="28"/>
  <c r="M88" i="28"/>
  <c r="M80" i="28"/>
  <c r="M35" i="28"/>
  <c r="L75" i="28"/>
  <c r="L125" i="28"/>
  <c r="L119" i="28"/>
  <c r="L54" i="28"/>
  <c r="L21" i="28"/>
  <c r="L115" i="28"/>
  <c r="L138" i="28"/>
  <c r="L98" i="28"/>
  <c r="L105" i="28"/>
  <c r="L152" i="28"/>
  <c r="L123" i="28"/>
  <c r="L157" i="28"/>
  <c r="L144" i="28"/>
  <c r="L65" i="28"/>
  <c r="L142" i="28"/>
  <c r="L95" i="28"/>
  <c r="L88" i="28"/>
  <c r="L80" i="28"/>
  <c r="L35" i="28"/>
  <c r="M17" i="28"/>
  <c r="M49" i="28"/>
  <c r="M58" i="28"/>
  <c r="M104" i="28"/>
  <c r="D29" i="28"/>
  <c r="L141" i="28"/>
  <c r="L102" i="28"/>
  <c r="M27" i="28"/>
  <c r="M122" i="28"/>
  <c r="M55" i="28"/>
  <c r="M26" i="28"/>
  <c r="M19" i="28"/>
  <c r="M129" i="28"/>
  <c r="M101" i="28"/>
  <c r="M9" i="28"/>
  <c r="M153" i="28"/>
  <c r="M126" i="28"/>
  <c r="M44" i="28"/>
  <c r="M147" i="28"/>
  <c r="M66" i="28"/>
  <c r="M62" i="28"/>
  <c r="M96" i="28"/>
  <c r="M89" i="28"/>
  <c r="M81" i="28"/>
  <c r="M36" i="28"/>
  <c r="L111" i="28"/>
  <c r="L22" i="28"/>
  <c r="L15" i="28"/>
  <c r="L28" i="28"/>
  <c r="L25" i="28"/>
  <c r="L127" i="28"/>
  <c r="L107" i="28"/>
  <c r="L8" i="28"/>
  <c r="L154" i="28"/>
  <c r="L45" i="28"/>
  <c r="L47" i="28"/>
  <c r="L155" i="28"/>
  <c r="L67" i="28"/>
  <c r="L64" i="28"/>
  <c r="L130" i="28"/>
  <c r="L90" i="28"/>
  <c r="L82" i="28"/>
  <c r="L38" i="28"/>
  <c r="L13" i="28"/>
  <c r="L139" i="28"/>
  <c r="L120" i="28"/>
  <c r="L27" i="28"/>
  <c r="L55" i="28"/>
  <c r="L19" i="28"/>
  <c r="L122" i="28"/>
  <c r="L26" i="28"/>
  <c r="L129" i="28"/>
  <c r="L147" i="28"/>
  <c r="D7" i="28" l="1"/>
  <c r="AH8" i="13" l="1"/>
  <c r="J8" i="13"/>
  <c r="I8" i="13"/>
  <c r="H8" i="13"/>
  <c r="G8" i="13"/>
  <c r="E8" i="13"/>
  <c r="AB76" i="13"/>
  <c r="AC76" i="13"/>
  <c r="AD76" i="13"/>
  <c r="D76" i="13"/>
  <c r="J78" i="14"/>
  <c r="I78" i="14"/>
  <c r="H78" i="14"/>
  <c r="L10" i="14" l="1"/>
  <c r="O80" i="23"/>
  <c r="P80" i="23" s="1"/>
  <c r="H80" i="23"/>
  <c r="I80" i="23" s="1"/>
  <c r="J90" i="26" l="1"/>
  <c r="J43" i="26"/>
  <c r="J84" i="26"/>
  <c r="J91" i="26"/>
  <c r="J99" i="26"/>
  <c r="J74" i="26"/>
  <c r="J61" i="26"/>
  <c r="J69" i="26"/>
  <c r="J80" i="26"/>
  <c r="J161" i="26"/>
  <c r="J50" i="26"/>
  <c r="J152" i="26"/>
  <c r="J156" i="26"/>
  <c r="J103" i="26"/>
  <c r="J102" i="26"/>
  <c r="J101" i="26"/>
  <c r="J113" i="26"/>
  <c r="J119" i="26"/>
  <c r="J132" i="26"/>
  <c r="J58" i="26"/>
  <c r="J106" i="26"/>
  <c r="J110" i="26"/>
  <c r="J129" i="26"/>
  <c r="J64" i="26"/>
  <c r="I92" i="26"/>
  <c r="I148" i="26"/>
  <c r="I152" i="26"/>
  <c r="I103" i="26"/>
  <c r="I102" i="26"/>
  <c r="I113" i="26"/>
  <c r="I119" i="26"/>
  <c r="I25" i="26"/>
  <c r="I64" i="26"/>
  <c r="H90" i="26"/>
  <c r="I90" i="26" s="1"/>
  <c r="H38" i="26"/>
  <c r="I38" i="26" s="1"/>
  <c r="H39" i="26"/>
  <c r="J39" i="26" s="1"/>
  <c r="H40" i="26"/>
  <c r="J40" i="26" s="1"/>
  <c r="H43" i="26"/>
  <c r="I43" i="26" s="1"/>
  <c r="H83" i="26"/>
  <c r="I83" i="26" s="1"/>
  <c r="H84" i="26"/>
  <c r="I84" i="26" s="1"/>
  <c r="H85" i="26"/>
  <c r="J85" i="26" s="1"/>
  <c r="H87" i="26"/>
  <c r="I87" i="26" s="1"/>
  <c r="H88" i="26"/>
  <c r="J88" i="26" s="1"/>
  <c r="H91" i="26"/>
  <c r="I91" i="26" s="1"/>
  <c r="H92" i="26"/>
  <c r="J92" i="26" s="1"/>
  <c r="H95" i="26"/>
  <c r="I95" i="26" s="1"/>
  <c r="H98" i="26"/>
  <c r="I98" i="26" s="1"/>
  <c r="H99" i="26"/>
  <c r="I99" i="26" s="1"/>
  <c r="H135" i="26"/>
  <c r="I135" i="26" s="1"/>
  <c r="H144" i="26"/>
  <c r="I144" i="26" s="1"/>
  <c r="H146" i="26"/>
  <c r="J146" i="26" s="1"/>
  <c r="H66" i="26"/>
  <c r="J66" i="26" s="1"/>
  <c r="H74" i="26"/>
  <c r="I74" i="26" s="1"/>
  <c r="H61" i="26"/>
  <c r="I61" i="26" s="1"/>
  <c r="H69" i="26"/>
  <c r="I69" i="26" s="1"/>
  <c r="H70" i="26"/>
  <c r="J70" i="26" s="1"/>
  <c r="H72" i="26"/>
  <c r="I72" i="26" s="1"/>
  <c r="H75" i="26"/>
  <c r="I75" i="26" s="1"/>
  <c r="H80" i="26"/>
  <c r="I80" i="26" s="1"/>
  <c r="H148" i="26"/>
  <c r="J148" i="26" s="1"/>
  <c r="H160" i="26"/>
  <c r="I160" i="26" s="1"/>
  <c r="H155" i="26"/>
  <c r="I155" i="26" s="1"/>
  <c r="H161" i="26"/>
  <c r="I161" i="26" s="1"/>
  <c r="H52" i="26"/>
  <c r="I52" i="26" s="1"/>
  <c r="H122" i="26"/>
  <c r="I122" i="26" s="1"/>
  <c r="H127" i="26"/>
  <c r="J127" i="26" s="1"/>
  <c r="H130" i="26"/>
  <c r="J130" i="26" s="1"/>
  <c r="H50" i="26"/>
  <c r="I50" i="26" s="1"/>
  <c r="H152" i="26"/>
  <c r="H156" i="26"/>
  <c r="I156" i="26" s="1"/>
  <c r="H157" i="26"/>
  <c r="J157" i="26" s="1"/>
  <c r="H162" i="26"/>
  <c r="I162" i="26" s="1"/>
  <c r="H27" i="26"/>
  <c r="I27" i="26" s="1"/>
  <c r="H103" i="26"/>
  <c r="H109" i="26"/>
  <c r="I109" i="26" s="1"/>
  <c r="H125" i="26"/>
  <c r="I125" i="26" s="1"/>
  <c r="H104" i="26"/>
  <c r="I104" i="26" s="1"/>
  <c r="H102" i="26"/>
  <c r="H114" i="26"/>
  <c r="I114" i="26" s="1"/>
  <c r="H141" i="26"/>
  <c r="I141" i="26" s="1"/>
  <c r="H142" i="26"/>
  <c r="I142" i="26" s="1"/>
  <c r="H133" i="26"/>
  <c r="J133" i="26" s="1"/>
  <c r="H101" i="26"/>
  <c r="I101" i="26" s="1"/>
  <c r="H113" i="26"/>
  <c r="H119" i="26"/>
  <c r="H23" i="26"/>
  <c r="J23" i="26" s="1"/>
  <c r="H65" i="26"/>
  <c r="I65" i="26" s="1"/>
  <c r="H78" i="26"/>
  <c r="J78" i="26" s="1"/>
  <c r="H132" i="26"/>
  <c r="I132" i="26" s="1"/>
  <c r="H25" i="26"/>
  <c r="J25" i="26" s="1"/>
  <c r="H137" i="26"/>
  <c r="I137" i="26" s="1"/>
  <c r="H67" i="26"/>
  <c r="I67" i="26" s="1"/>
  <c r="H58" i="26"/>
  <c r="I58" i="26" s="1"/>
  <c r="H18" i="26"/>
  <c r="I18" i="26" s="1"/>
  <c r="H63" i="26"/>
  <c r="J63" i="26" s="1"/>
  <c r="H123" i="26"/>
  <c r="J123" i="26" s="1"/>
  <c r="H126" i="26"/>
  <c r="J126" i="26" s="1"/>
  <c r="H106" i="26"/>
  <c r="I106" i="26" s="1"/>
  <c r="H110" i="26"/>
  <c r="I110" i="26" s="1"/>
  <c r="H129" i="26"/>
  <c r="I129" i="26" s="1"/>
  <c r="H31" i="26"/>
  <c r="J31" i="26" s="1"/>
  <c r="H145" i="26"/>
  <c r="I145" i="26" s="1"/>
  <c r="H117" i="26"/>
  <c r="I117" i="26" s="1"/>
  <c r="H64" i="26"/>
  <c r="H79" i="26"/>
  <c r="I79" i="26" s="1"/>
  <c r="G90" i="26"/>
  <c r="G34" i="26"/>
  <c r="H34" i="26" s="1"/>
  <c r="G35" i="26"/>
  <c r="H35" i="26" s="1"/>
  <c r="G37" i="26"/>
  <c r="H37" i="26" s="1"/>
  <c r="G38" i="26"/>
  <c r="G39" i="26"/>
  <c r="G40" i="26"/>
  <c r="G42" i="26"/>
  <c r="H42" i="26" s="1"/>
  <c r="G43" i="26"/>
  <c r="G44" i="26"/>
  <c r="H44" i="26" s="1"/>
  <c r="G45" i="26"/>
  <c r="H45" i="26" s="1"/>
  <c r="G82" i="26"/>
  <c r="H82" i="26" s="1"/>
  <c r="G83" i="26"/>
  <c r="G84" i="26"/>
  <c r="G85" i="26"/>
  <c r="G86" i="26"/>
  <c r="H86" i="26" s="1"/>
  <c r="G87" i="26"/>
  <c r="G88" i="26"/>
  <c r="G89" i="26"/>
  <c r="H89" i="26" s="1"/>
  <c r="G36" i="26"/>
  <c r="H36" i="26" s="1"/>
  <c r="G91" i="26"/>
  <c r="G92" i="26"/>
  <c r="G93" i="26"/>
  <c r="H93" i="26" s="1"/>
  <c r="G94" i="26"/>
  <c r="H94" i="26" s="1"/>
  <c r="G95" i="26"/>
  <c r="G96" i="26"/>
  <c r="H96" i="26" s="1"/>
  <c r="G41" i="26"/>
  <c r="H41" i="26" s="1"/>
  <c r="G97" i="26"/>
  <c r="H97" i="26" s="1"/>
  <c r="G98" i="26"/>
  <c r="G99" i="26"/>
  <c r="G100" i="26"/>
  <c r="H100" i="26" s="1"/>
  <c r="G134" i="26"/>
  <c r="H134" i="26" s="1"/>
  <c r="G135" i="26"/>
  <c r="G136" i="26"/>
  <c r="H136" i="26" s="1"/>
  <c r="G138" i="26"/>
  <c r="H138" i="26" s="1"/>
  <c r="G140" i="26"/>
  <c r="H140" i="26" s="1"/>
  <c r="G144" i="26"/>
  <c r="G146" i="26"/>
  <c r="G66" i="26"/>
  <c r="G68" i="26"/>
  <c r="H68" i="26" s="1"/>
  <c r="G74" i="26"/>
  <c r="G73" i="26"/>
  <c r="H73" i="26" s="1"/>
  <c r="G81" i="26"/>
  <c r="H81" i="26" s="1"/>
  <c r="G60" i="26"/>
  <c r="H60" i="26" s="1"/>
  <c r="G61" i="26"/>
  <c r="G69" i="26"/>
  <c r="G70" i="26"/>
  <c r="G71" i="26"/>
  <c r="H71" i="26" s="1"/>
  <c r="G72" i="26"/>
  <c r="G75" i="26"/>
  <c r="G76" i="26"/>
  <c r="H76" i="26" s="1"/>
  <c r="G77" i="26"/>
  <c r="H77" i="26" s="1"/>
  <c r="G80" i="26"/>
  <c r="G148" i="26"/>
  <c r="G151" i="26"/>
  <c r="H151" i="26" s="1"/>
  <c r="G159" i="26"/>
  <c r="H159" i="26" s="1"/>
  <c r="G160" i="26"/>
  <c r="G149" i="26"/>
  <c r="H149" i="26" s="1"/>
  <c r="G150" i="26"/>
  <c r="H150" i="26" s="1"/>
  <c r="G154" i="26"/>
  <c r="H154" i="26" s="1"/>
  <c r="G155" i="26"/>
  <c r="G161" i="26"/>
  <c r="G48" i="26"/>
  <c r="H48" i="26" s="1"/>
  <c r="G51" i="26"/>
  <c r="H51" i="26" s="1"/>
  <c r="G52" i="26"/>
  <c r="G55" i="26"/>
  <c r="H55" i="26" s="1"/>
  <c r="G57" i="26"/>
  <c r="H57" i="26" s="1"/>
  <c r="G120" i="26"/>
  <c r="H120" i="26" s="1"/>
  <c r="G122" i="26"/>
  <c r="G127" i="26"/>
  <c r="G130" i="26"/>
  <c r="G49" i="26"/>
  <c r="H49" i="26" s="1"/>
  <c r="G50" i="26"/>
  <c r="G54" i="26"/>
  <c r="H54" i="26" s="1"/>
  <c r="G56" i="26"/>
  <c r="H56" i="26" s="1"/>
  <c r="G153" i="26"/>
  <c r="H153" i="26" s="1"/>
  <c r="G152" i="26"/>
  <c r="G156" i="26"/>
  <c r="G157" i="26"/>
  <c r="G158" i="26"/>
  <c r="H158" i="26" s="1"/>
  <c r="G162" i="26"/>
  <c r="G27" i="26"/>
  <c r="G22" i="26"/>
  <c r="H22" i="26" s="1"/>
  <c r="G24" i="26"/>
  <c r="H24" i="26" s="1"/>
  <c r="G103" i="26"/>
  <c r="G109" i="26"/>
  <c r="G13" i="26"/>
  <c r="H13" i="26" s="1"/>
  <c r="G12" i="26"/>
  <c r="G125" i="26"/>
  <c r="G121" i="26"/>
  <c r="H121" i="26" s="1"/>
  <c r="G47" i="26"/>
  <c r="H47" i="26" s="1"/>
  <c r="G46" i="26"/>
  <c r="H46" i="26" s="1"/>
  <c r="G104" i="26"/>
  <c r="G102" i="26"/>
  <c r="G105" i="26"/>
  <c r="H105" i="26" s="1"/>
  <c r="G111" i="26"/>
  <c r="H111" i="26" s="1"/>
  <c r="G114" i="26"/>
  <c r="G15" i="26"/>
  <c r="H15" i="26" s="1"/>
  <c r="G14" i="26"/>
  <c r="H14" i="26" s="1"/>
  <c r="G20" i="26"/>
  <c r="H20" i="26" s="1"/>
  <c r="G141" i="26"/>
  <c r="G142" i="26"/>
  <c r="G133" i="26"/>
  <c r="G131" i="26"/>
  <c r="H131" i="26" s="1"/>
  <c r="G101" i="26"/>
  <c r="G118" i="26"/>
  <c r="H118" i="26" s="1"/>
  <c r="G116" i="26"/>
  <c r="H116" i="26" s="1"/>
  <c r="G112" i="26"/>
  <c r="H112" i="26" s="1"/>
  <c r="G113" i="26"/>
  <c r="G119" i="26"/>
  <c r="G23" i="26"/>
  <c r="G29" i="26"/>
  <c r="H29" i="26" s="1"/>
  <c r="G65" i="26"/>
  <c r="G78" i="26"/>
  <c r="G124" i="26"/>
  <c r="H124" i="26" s="1"/>
  <c r="G128" i="26"/>
  <c r="H128" i="26" s="1"/>
  <c r="G132" i="26"/>
  <c r="G25" i="26"/>
  <c r="G30" i="26"/>
  <c r="H30" i="26" s="1"/>
  <c r="G32" i="26"/>
  <c r="H32" i="26" s="1"/>
  <c r="G137" i="26"/>
  <c r="G147" i="26"/>
  <c r="H147" i="26" s="1"/>
  <c r="G107" i="26"/>
  <c r="H107" i="26" s="1"/>
  <c r="G108" i="26"/>
  <c r="H108" i="26" s="1"/>
  <c r="G67" i="26"/>
  <c r="G58" i="26"/>
  <c r="G59" i="26"/>
  <c r="H59" i="26" s="1"/>
  <c r="G19" i="26"/>
  <c r="H19" i="26" s="1"/>
  <c r="G18" i="26"/>
  <c r="G139" i="26"/>
  <c r="H139" i="26" s="1"/>
  <c r="G143" i="26"/>
  <c r="H143" i="26" s="1"/>
  <c r="G62" i="26"/>
  <c r="H62" i="26" s="1"/>
  <c r="G63" i="26"/>
  <c r="G123" i="26"/>
  <c r="G126" i="26"/>
  <c r="G26" i="26"/>
  <c r="H26" i="26" s="1"/>
  <c r="G106" i="26"/>
  <c r="G16" i="26"/>
  <c r="H16" i="26" s="1"/>
  <c r="G28" i="26"/>
  <c r="H28" i="26" s="1"/>
  <c r="G53" i="26"/>
  <c r="H53" i="26" s="1"/>
  <c r="G110" i="26"/>
  <c r="G129" i="26"/>
  <c r="G31" i="26"/>
  <c r="G115" i="26"/>
  <c r="H115" i="26" s="1"/>
  <c r="G145" i="26"/>
  <c r="G117" i="26"/>
  <c r="G17" i="26"/>
  <c r="H17" i="26" s="1"/>
  <c r="G21" i="26"/>
  <c r="H21" i="26" s="1"/>
  <c r="G64" i="26"/>
  <c r="G79" i="26"/>
  <c r="G33" i="26"/>
  <c r="H33" i="26" s="1"/>
  <c r="F11" i="26"/>
  <c r="E11" i="26"/>
  <c r="D11" i="26"/>
  <c r="J33" i="26" l="1"/>
  <c r="I33" i="26"/>
  <c r="J48" i="26"/>
  <c r="I48" i="26"/>
  <c r="J93" i="26"/>
  <c r="I93" i="26"/>
  <c r="J107" i="26"/>
  <c r="I107" i="26"/>
  <c r="J47" i="26"/>
  <c r="I47" i="26"/>
  <c r="J57" i="26"/>
  <c r="I57" i="26"/>
  <c r="J138" i="26"/>
  <c r="I138" i="26"/>
  <c r="J41" i="26"/>
  <c r="I41" i="26"/>
  <c r="J89" i="26"/>
  <c r="I89" i="26"/>
  <c r="J45" i="26"/>
  <c r="I45" i="26"/>
  <c r="J35" i="26"/>
  <c r="I35" i="26"/>
  <c r="J30" i="26"/>
  <c r="I30" i="26"/>
  <c r="J151" i="26"/>
  <c r="I151" i="26"/>
  <c r="J143" i="26"/>
  <c r="I143" i="26"/>
  <c r="J14" i="26"/>
  <c r="I14" i="26"/>
  <c r="J150" i="26"/>
  <c r="I150" i="26"/>
  <c r="I16" i="26"/>
  <c r="J16" i="26"/>
  <c r="I55" i="26"/>
  <c r="J55" i="26"/>
  <c r="I44" i="26"/>
  <c r="J44" i="26"/>
  <c r="J105" i="26"/>
  <c r="I105" i="26"/>
  <c r="J100" i="26"/>
  <c r="I100" i="26"/>
  <c r="J17" i="26"/>
  <c r="I17" i="26"/>
  <c r="J124" i="26"/>
  <c r="I124" i="26"/>
  <c r="J22" i="26"/>
  <c r="I22" i="26"/>
  <c r="J76" i="26"/>
  <c r="I76" i="26"/>
  <c r="J139" i="26"/>
  <c r="I139" i="26"/>
  <c r="I118" i="26"/>
  <c r="J118" i="26"/>
  <c r="J121" i="26"/>
  <c r="I121" i="26"/>
  <c r="I149" i="26"/>
  <c r="J149" i="26"/>
  <c r="I96" i="26"/>
  <c r="J96" i="26"/>
  <c r="J59" i="26"/>
  <c r="I59" i="26"/>
  <c r="J13" i="26"/>
  <c r="I13" i="26"/>
  <c r="J28" i="26"/>
  <c r="I28" i="26"/>
  <c r="J116" i="26"/>
  <c r="I116" i="26"/>
  <c r="J56" i="26"/>
  <c r="I56" i="26"/>
  <c r="J81" i="26"/>
  <c r="I81" i="26"/>
  <c r="J147" i="26"/>
  <c r="I147" i="26"/>
  <c r="J15" i="26"/>
  <c r="I15" i="26"/>
  <c r="I54" i="26"/>
  <c r="J54" i="26"/>
  <c r="I73" i="26"/>
  <c r="J73" i="26"/>
  <c r="J136" i="26"/>
  <c r="I136" i="26"/>
  <c r="I34" i="26"/>
  <c r="J34" i="26"/>
  <c r="I53" i="26"/>
  <c r="J53" i="26"/>
  <c r="I20" i="26"/>
  <c r="J20" i="26"/>
  <c r="I154" i="26"/>
  <c r="J154" i="26"/>
  <c r="I36" i="26"/>
  <c r="J36" i="26"/>
  <c r="I66" i="26"/>
  <c r="I40" i="26"/>
  <c r="I123" i="26"/>
  <c r="I127" i="26"/>
  <c r="I146" i="26"/>
  <c r="I39" i="26"/>
  <c r="J67" i="26"/>
  <c r="J104" i="26"/>
  <c r="J155" i="26"/>
  <c r="J98" i="26"/>
  <c r="J83" i="26"/>
  <c r="I112" i="26"/>
  <c r="J112" i="26"/>
  <c r="I153" i="26"/>
  <c r="J153" i="26"/>
  <c r="I97" i="26"/>
  <c r="J97" i="26"/>
  <c r="I130" i="26"/>
  <c r="I63" i="26"/>
  <c r="I157" i="26"/>
  <c r="J137" i="26"/>
  <c r="I19" i="26"/>
  <c r="J19" i="26"/>
  <c r="I131" i="26"/>
  <c r="J131" i="26"/>
  <c r="I158" i="26"/>
  <c r="J158" i="26"/>
  <c r="I49" i="26"/>
  <c r="J49" i="26"/>
  <c r="I51" i="26"/>
  <c r="J51" i="26"/>
  <c r="I159" i="26"/>
  <c r="J159" i="26"/>
  <c r="I71" i="26"/>
  <c r="J71" i="26"/>
  <c r="I68" i="26"/>
  <c r="J68" i="26"/>
  <c r="I134" i="26"/>
  <c r="J134" i="26"/>
  <c r="I94" i="26"/>
  <c r="J94" i="26"/>
  <c r="I86" i="26"/>
  <c r="J86" i="26"/>
  <c r="I42" i="26"/>
  <c r="J42" i="26"/>
  <c r="I133" i="26"/>
  <c r="I70" i="26"/>
  <c r="I85" i="26"/>
  <c r="J79" i="26"/>
  <c r="J142" i="26"/>
  <c r="J109" i="26"/>
  <c r="I62" i="26"/>
  <c r="J62" i="26"/>
  <c r="I46" i="26"/>
  <c r="J46" i="26"/>
  <c r="I77" i="26"/>
  <c r="J77" i="26"/>
  <c r="I82" i="26"/>
  <c r="J82" i="26"/>
  <c r="J160" i="26"/>
  <c r="I29" i="26"/>
  <c r="J29" i="26"/>
  <c r="G11" i="26"/>
  <c r="H12" i="26"/>
  <c r="J141" i="26"/>
  <c r="J122" i="26"/>
  <c r="J144" i="26"/>
  <c r="J38" i="26"/>
  <c r="I108" i="26"/>
  <c r="J108" i="26"/>
  <c r="I24" i="26"/>
  <c r="J24" i="26"/>
  <c r="I60" i="26"/>
  <c r="J60" i="26"/>
  <c r="I37" i="26"/>
  <c r="J37" i="26"/>
  <c r="I31" i="26"/>
  <c r="I88" i="26"/>
  <c r="J95" i="26"/>
  <c r="I26" i="26"/>
  <c r="J26" i="26"/>
  <c r="I111" i="26"/>
  <c r="J111" i="26"/>
  <c r="I78" i="26"/>
  <c r="J117" i="26"/>
  <c r="J27" i="26"/>
  <c r="J75" i="26"/>
  <c r="I21" i="26"/>
  <c r="J21" i="26"/>
  <c r="I128" i="26"/>
  <c r="J128" i="26"/>
  <c r="I120" i="26"/>
  <c r="J120" i="26"/>
  <c r="I140" i="26"/>
  <c r="J140" i="26"/>
  <c r="I126" i="26"/>
  <c r="J125" i="26"/>
  <c r="I115" i="26"/>
  <c r="J115" i="26"/>
  <c r="I32" i="26"/>
  <c r="J32" i="26"/>
  <c r="I23" i="26"/>
  <c r="J145" i="26"/>
  <c r="J18" i="26"/>
  <c r="J65" i="26"/>
  <c r="J114" i="26"/>
  <c r="J162" i="26"/>
  <c r="J52" i="26"/>
  <c r="J72" i="26"/>
  <c r="J135" i="26"/>
  <c r="J87" i="26"/>
  <c r="I12" i="26" l="1"/>
  <c r="I11" i="26" s="1"/>
  <c r="D13" i="16" s="1"/>
  <c r="J12" i="26"/>
  <c r="J11" i="26" s="1"/>
  <c r="D14" i="16" s="1"/>
  <c r="N60" i="30"/>
  <c r="N56" i="30"/>
  <c r="N145" i="30"/>
  <c r="N23" i="30"/>
  <c r="N117" i="30"/>
  <c r="N110" i="30"/>
  <c r="N116" i="30"/>
  <c r="N103" i="30"/>
  <c r="N100" i="30"/>
  <c r="N44" i="30"/>
  <c r="P10" i="30"/>
  <c r="N10" i="30"/>
  <c r="N11" i="30"/>
  <c r="N101" i="30"/>
  <c r="N25" i="30"/>
  <c r="N156" i="30"/>
  <c r="N120" i="30"/>
  <c r="N55" i="30"/>
  <c r="N53" i="30"/>
  <c r="N49" i="30"/>
  <c r="N73" i="30"/>
  <c r="N69" i="30"/>
  <c r="N67" i="30"/>
  <c r="N58" i="30"/>
  <c r="N79" i="30"/>
  <c r="N71" i="30"/>
  <c r="N72" i="30"/>
  <c r="N66" i="30"/>
  <c r="N144" i="30"/>
  <c r="N132" i="30"/>
  <c r="N98" i="30"/>
  <c r="N93" i="30"/>
  <c r="N89" i="30"/>
  <c r="N34" i="30"/>
  <c r="N83" i="30"/>
  <c r="N42" i="30"/>
  <c r="N41" i="30"/>
  <c r="N36" i="30"/>
  <c r="I32" i="14"/>
  <c r="H32" i="14"/>
  <c r="N100" i="26" l="1"/>
  <c r="O100" i="26" s="1"/>
  <c r="N48" i="26"/>
  <c r="O48" i="26" s="1"/>
  <c r="N57" i="26"/>
  <c r="O57" i="26" s="1"/>
  <c r="N22" i="26"/>
  <c r="O22" i="26" s="1"/>
  <c r="N13" i="26"/>
  <c r="O13" i="26" s="1"/>
  <c r="N124" i="26"/>
  <c r="O124" i="26" s="1"/>
  <c r="N85" i="26"/>
  <c r="O85" i="26" s="1"/>
  <c r="N143" i="26"/>
  <c r="O143" i="26" s="1"/>
  <c r="N105" i="26"/>
  <c r="O105" i="26" s="1"/>
  <c r="N31" i="26"/>
  <c r="O31" i="26" s="1"/>
  <c r="N17" i="26"/>
  <c r="O17" i="26" s="1"/>
  <c r="N90" i="26"/>
  <c r="O90" i="26" s="1"/>
  <c r="N43" i="26"/>
  <c r="O43" i="26" s="1"/>
  <c r="N87" i="26"/>
  <c r="O87" i="26" s="1"/>
  <c r="N95" i="26"/>
  <c r="O95" i="26" s="1"/>
  <c r="N64" i="26"/>
  <c r="O64" i="26" s="1"/>
  <c r="N79" i="26"/>
  <c r="O79" i="26" s="1"/>
  <c r="N33" i="26"/>
  <c r="O33" i="26" s="1"/>
  <c r="N42" i="26"/>
  <c r="O42" i="26" s="1"/>
  <c r="N21" i="26"/>
  <c r="O21" i="26" s="1"/>
  <c r="N123" i="26"/>
  <c r="O123" i="26" s="1"/>
  <c r="N16" i="26"/>
  <c r="O16" i="26" s="1"/>
  <c r="N134" i="26"/>
  <c r="O134" i="26" s="1"/>
  <c r="N71" i="26"/>
  <c r="O71" i="26" s="1"/>
  <c r="N80" i="26"/>
  <c r="O80" i="26" s="1"/>
  <c r="N52" i="26"/>
  <c r="O52" i="26" s="1"/>
  <c r="N122" i="26"/>
  <c r="O122" i="26" s="1"/>
  <c r="N162" i="26"/>
  <c r="O162" i="26" s="1"/>
  <c r="N103" i="26"/>
  <c r="O103" i="26" s="1"/>
  <c r="N114" i="26"/>
  <c r="O114" i="26" s="1"/>
  <c r="N141" i="26"/>
  <c r="O141" i="26" s="1"/>
  <c r="N65" i="26"/>
  <c r="O65" i="26" s="1"/>
  <c r="N110" i="26"/>
  <c r="O110" i="26" s="1"/>
  <c r="N136" i="26"/>
  <c r="O136" i="26" s="1"/>
  <c r="N146" i="26"/>
  <c r="O146" i="26" s="1"/>
  <c r="N55" i="26"/>
  <c r="O55" i="26" s="1"/>
  <c r="N27" i="26"/>
  <c r="O27" i="26" s="1"/>
  <c r="N109" i="26"/>
  <c r="O109" i="26" s="1"/>
  <c r="N15" i="26"/>
  <c r="O15" i="26" s="1"/>
  <c r="N142" i="26"/>
  <c r="O142" i="26" s="1"/>
  <c r="N78" i="26"/>
  <c r="O78" i="26" s="1"/>
  <c r="N28" i="26"/>
  <c r="O28" i="26" s="1"/>
  <c r="N40" i="26"/>
  <c r="O40" i="26" s="1"/>
  <c r="N93" i="26"/>
  <c r="O93" i="26" s="1"/>
  <c r="N75" i="26"/>
  <c r="O75" i="26" s="1"/>
  <c r="N67" i="26"/>
  <c r="O67" i="26" s="1"/>
  <c r="N18" i="26"/>
  <c r="O18" i="26" s="1"/>
  <c r="M11" i="26"/>
  <c r="N25" i="26"/>
  <c r="O25" i="26" s="1"/>
  <c r="N147" i="26"/>
  <c r="O147" i="26" s="1"/>
  <c r="N58" i="26"/>
  <c r="O58" i="26" s="1"/>
  <c r="N145" i="26"/>
  <c r="O145" i="26" s="1"/>
  <c r="N23" i="26"/>
  <c r="O23" i="26" s="1"/>
  <c r="N107" i="26"/>
  <c r="O107" i="26" s="1"/>
  <c r="N117" i="26"/>
  <c r="O117" i="26" s="1"/>
  <c r="N135" i="26"/>
  <c r="O135" i="26" s="1"/>
  <c r="N144" i="26"/>
  <c r="O144" i="26" s="1"/>
  <c r="N51" i="26"/>
  <c r="O51" i="26" s="1"/>
  <c r="N158" i="26"/>
  <c r="O158" i="26" s="1"/>
  <c r="N24" i="26"/>
  <c r="O24" i="26" s="1"/>
  <c r="N29" i="26"/>
  <c r="O29" i="26" s="1"/>
  <c r="H11" i="26"/>
  <c r="N38" i="26"/>
  <c r="O38" i="26" s="1"/>
  <c r="N82" i="26"/>
  <c r="O82" i="26" s="1"/>
  <c r="N99" i="26"/>
  <c r="O99" i="26" s="1"/>
  <c r="N74" i="26"/>
  <c r="O74" i="26" s="1"/>
  <c r="N61" i="26"/>
  <c r="O61" i="26" s="1"/>
  <c r="N159" i="26"/>
  <c r="O159" i="26" s="1"/>
  <c r="N154" i="26"/>
  <c r="O154" i="26" s="1"/>
  <c r="N102" i="26"/>
  <c r="O102" i="26" s="1"/>
  <c r="N113" i="26"/>
  <c r="O113" i="26" s="1"/>
  <c r="N128" i="26"/>
  <c r="O128" i="26" s="1"/>
  <c r="N62" i="26"/>
  <c r="O62" i="26" s="1"/>
  <c r="N34" i="26"/>
  <c r="O34" i="26" s="1"/>
  <c r="N39" i="26"/>
  <c r="O39" i="26" s="1"/>
  <c r="N83" i="26"/>
  <c r="O83" i="26" s="1"/>
  <c r="N36" i="26"/>
  <c r="O36" i="26" s="1"/>
  <c r="N41" i="26"/>
  <c r="O41" i="26" s="1"/>
  <c r="N73" i="26"/>
  <c r="O73" i="26" s="1"/>
  <c r="N69" i="26"/>
  <c r="O69" i="26" s="1"/>
  <c r="N160" i="26"/>
  <c r="O160" i="26" s="1"/>
  <c r="N153" i="26"/>
  <c r="O153" i="26" s="1"/>
  <c r="N47" i="26"/>
  <c r="O47" i="26" s="1"/>
  <c r="N118" i="26"/>
  <c r="O118" i="26" s="1"/>
  <c r="N119" i="26"/>
  <c r="O119" i="26" s="1"/>
  <c r="N26" i="26"/>
  <c r="O26" i="26" s="1"/>
  <c r="L11" i="26"/>
  <c r="N44" i="26"/>
  <c r="O44" i="26" s="1"/>
  <c r="N91" i="26"/>
  <c r="O91" i="26" s="1"/>
  <c r="N81" i="26"/>
  <c r="O81" i="26" s="1"/>
  <c r="N149" i="26"/>
  <c r="O149" i="26" s="1"/>
  <c r="N161" i="26"/>
  <c r="O161" i="26" s="1"/>
  <c r="N152" i="26"/>
  <c r="O152" i="26" s="1"/>
  <c r="N12" i="26"/>
  <c r="O12" i="26" s="1"/>
  <c r="N46" i="26"/>
  <c r="O46" i="26" s="1"/>
  <c r="N116" i="26"/>
  <c r="O116" i="26" s="1"/>
  <c r="N37" i="26"/>
  <c r="O37" i="26" s="1"/>
  <c r="N45" i="26"/>
  <c r="O45" i="26" s="1"/>
  <c r="N88" i="26"/>
  <c r="O88" i="26" s="1"/>
  <c r="N98" i="26"/>
  <c r="O98" i="26" s="1"/>
  <c r="N68" i="26"/>
  <c r="O68" i="26" s="1"/>
  <c r="N60" i="26"/>
  <c r="O60" i="26" s="1"/>
  <c r="N156" i="26"/>
  <c r="O156" i="26" s="1"/>
  <c r="N112" i="26"/>
  <c r="O112" i="26" s="1"/>
  <c r="N115" i="26"/>
  <c r="O115" i="26" s="1"/>
  <c r="N35" i="26"/>
  <c r="O35" i="26" s="1"/>
  <c r="N46" i="30"/>
  <c r="N160" i="30"/>
  <c r="N35" i="30"/>
  <c r="N50" i="30"/>
  <c r="N33" i="30"/>
  <c r="N157" i="30"/>
  <c r="N147" i="30"/>
  <c r="N152" i="30"/>
  <c r="N159" i="30"/>
  <c r="N151" i="30"/>
  <c r="N154" i="30"/>
  <c r="N76" i="30"/>
  <c r="N107" i="30"/>
  <c r="N13" i="30"/>
  <c r="N140" i="30"/>
  <c r="N27" i="30"/>
  <c r="N126" i="30"/>
  <c r="N22" i="30"/>
  <c r="N40" i="30"/>
  <c r="I9" i="30"/>
  <c r="N97" i="30"/>
  <c r="J9" i="30"/>
  <c r="N38" i="30"/>
  <c r="N91" i="30"/>
  <c r="N142" i="30"/>
  <c r="N59" i="30"/>
  <c r="N78" i="30"/>
  <c r="N45" i="30"/>
  <c r="N26" i="30"/>
  <c r="N108" i="30"/>
  <c r="N29" i="30"/>
  <c r="N143" i="30"/>
  <c r="N15" i="30"/>
  <c r="N62" i="30"/>
  <c r="D9" i="30"/>
  <c r="N88" i="30"/>
  <c r="N37" i="30"/>
  <c r="N85" i="30"/>
  <c r="N133" i="30"/>
  <c r="N158" i="30"/>
  <c r="F9" i="30"/>
  <c r="N20" i="30"/>
  <c r="G9" i="30"/>
  <c r="N32" i="30"/>
  <c r="N81" i="30"/>
  <c r="N86" i="30"/>
  <c r="N96" i="30"/>
  <c r="N134" i="30"/>
  <c r="N150" i="30"/>
  <c r="N31" i="30"/>
  <c r="N43" i="30"/>
  <c r="N39" i="30"/>
  <c r="N112" i="30"/>
  <c r="N139" i="30"/>
  <c r="N114" i="30"/>
  <c r="N111" i="30"/>
  <c r="N21" i="30"/>
  <c r="N63" i="30"/>
  <c r="N122" i="30"/>
  <c r="N105" i="30"/>
  <c r="N65" i="30"/>
  <c r="N16" i="30"/>
  <c r="N141" i="30"/>
  <c r="N121" i="30"/>
  <c r="N24" i="30"/>
  <c r="N14" i="30"/>
  <c r="N113" i="30"/>
  <c r="N115" i="30"/>
  <c r="N19" i="30"/>
  <c r="N77" i="30"/>
  <c r="O11" i="26" l="1"/>
  <c r="N11" i="26" s="1"/>
  <c r="N9" i="30"/>
  <c r="P9" i="30"/>
  <c r="H91" i="23"/>
  <c r="H35" i="23"/>
  <c r="H36" i="23"/>
  <c r="H38" i="23"/>
  <c r="H39" i="23"/>
  <c r="H40" i="23"/>
  <c r="H41" i="23"/>
  <c r="H43" i="23"/>
  <c r="H44" i="23"/>
  <c r="H45" i="23"/>
  <c r="H46" i="23"/>
  <c r="H83" i="23"/>
  <c r="H84" i="23"/>
  <c r="H85" i="23"/>
  <c r="H86" i="23"/>
  <c r="H87" i="23"/>
  <c r="H88" i="23"/>
  <c r="H89" i="23"/>
  <c r="H90" i="23"/>
  <c r="H37" i="23"/>
  <c r="H92" i="23"/>
  <c r="H93" i="23"/>
  <c r="H94" i="23"/>
  <c r="H95" i="23"/>
  <c r="H96" i="23"/>
  <c r="H97" i="23"/>
  <c r="H42" i="23"/>
  <c r="H98" i="23"/>
  <c r="H99" i="23"/>
  <c r="H100" i="23"/>
  <c r="H101" i="23"/>
  <c r="H135" i="23"/>
  <c r="H136" i="23"/>
  <c r="H137" i="23"/>
  <c r="H139" i="23"/>
  <c r="H141" i="23"/>
  <c r="H145" i="23"/>
  <c r="H147" i="23"/>
  <c r="H67" i="23"/>
  <c r="H69" i="23"/>
  <c r="H75" i="23"/>
  <c r="H74" i="23"/>
  <c r="H82" i="23"/>
  <c r="H61" i="23"/>
  <c r="H62" i="23"/>
  <c r="H70" i="23"/>
  <c r="H71" i="23"/>
  <c r="H72" i="23"/>
  <c r="H73" i="23"/>
  <c r="H76" i="23"/>
  <c r="H77" i="23"/>
  <c r="H78" i="23"/>
  <c r="H81" i="23"/>
  <c r="H149" i="23"/>
  <c r="H152" i="23"/>
  <c r="H160" i="23"/>
  <c r="H161" i="23"/>
  <c r="H150" i="23"/>
  <c r="H151" i="23"/>
  <c r="H155" i="23"/>
  <c r="H156" i="23"/>
  <c r="H162" i="23"/>
  <c r="H49" i="23"/>
  <c r="H52" i="23"/>
  <c r="H53" i="23"/>
  <c r="H56" i="23"/>
  <c r="H58" i="23"/>
  <c r="H121" i="23"/>
  <c r="H123" i="23"/>
  <c r="H128" i="23"/>
  <c r="H131" i="23"/>
  <c r="H50" i="23"/>
  <c r="H51" i="23"/>
  <c r="H55" i="23"/>
  <c r="H57" i="23"/>
  <c r="H154" i="23"/>
  <c r="H153" i="23"/>
  <c r="H157" i="23"/>
  <c r="H158" i="23"/>
  <c r="H159" i="23"/>
  <c r="H163" i="23"/>
  <c r="H28" i="23"/>
  <c r="H23" i="23"/>
  <c r="H25" i="23"/>
  <c r="H104" i="23"/>
  <c r="H110" i="23"/>
  <c r="H14" i="23"/>
  <c r="H13" i="23"/>
  <c r="H126" i="23"/>
  <c r="H122" i="23"/>
  <c r="H48" i="23"/>
  <c r="H47" i="23"/>
  <c r="H105" i="23"/>
  <c r="H103" i="23"/>
  <c r="H106" i="23"/>
  <c r="H112" i="23"/>
  <c r="H115" i="23"/>
  <c r="H16" i="23"/>
  <c r="H15" i="23"/>
  <c r="H21" i="23"/>
  <c r="H142" i="23"/>
  <c r="H143" i="23"/>
  <c r="H134" i="23"/>
  <c r="H132" i="23"/>
  <c r="H102" i="23"/>
  <c r="H119" i="23"/>
  <c r="H117" i="23"/>
  <c r="H113" i="23"/>
  <c r="H114" i="23"/>
  <c r="H120" i="23"/>
  <c r="H24" i="23"/>
  <c r="H30" i="23"/>
  <c r="H66" i="23"/>
  <c r="H79" i="23"/>
  <c r="H125" i="23"/>
  <c r="H129" i="23"/>
  <c r="H133" i="23"/>
  <c r="H26" i="23"/>
  <c r="H31" i="23"/>
  <c r="H33" i="23"/>
  <c r="H138" i="23"/>
  <c r="H148" i="23"/>
  <c r="H108" i="23"/>
  <c r="H109" i="23"/>
  <c r="H68" i="23"/>
  <c r="H59" i="23"/>
  <c r="H60" i="23"/>
  <c r="H20" i="23"/>
  <c r="H19" i="23"/>
  <c r="H140" i="23"/>
  <c r="H144" i="23"/>
  <c r="H63" i="23"/>
  <c r="H64" i="23"/>
  <c r="H124" i="23"/>
  <c r="H127" i="23"/>
  <c r="H27" i="23"/>
  <c r="H107" i="23"/>
  <c r="H17" i="23"/>
  <c r="H29" i="23"/>
  <c r="H54" i="23"/>
  <c r="H111" i="23"/>
  <c r="H130" i="23"/>
  <c r="H32" i="23"/>
  <c r="H116" i="23"/>
  <c r="H146" i="23"/>
  <c r="H118" i="23"/>
  <c r="H18" i="23"/>
  <c r="H22" i="23"/>
  <c r="H65" i="23"/>
  <c r="H34" i="23"/>
  <c r="E41" i="16" l="1"/>
  <c r="K9" i="30"/>
  <c r="I91" i="23"/>
  <c r="I35" i="23"/>
  <c r="I36" i="23"/>
  <c r="I38" i="23"/>
  <c r="I39" i="23"/>
  <c r="I40" i="23"/>
  <c r="I41" i="23"/>
  <c r="I43" i="23"/>
  <c r="I44" i="23"/>
  <c r="I45" i="23"/>
  <c r="I46" i="23"/>
  <c r="I83" i="23"/>
  <c r="I84" i="23"/>
  <c r="I85" i="23"/>
  <c r="I86" i="23"/>
  <c r="I87" i="23"/>
  <c r="I88" i="23"/>
  <c r="I89" i="23"/>
  <c r="I90" i="23"/>
  <c r="I37" i="23"/>
  <c r="I92" i="23"/>
  <c r="I93" i="23"/>
  <c r="I94" i="23"/>
  <c r="I95" i="23"/>
  <c r="I96" i="23"/>
  <c r="I97" i="23"/>
  <c r="I42" i="23"/>
  <c r="I98" i="23"/>
  <c r="I99" i="23"/>
  <c r="I100" i="23"/>
  <c r="I101" i="23"/>
  <c r="I135" i="23"/>
  <c r="I136" i="23"/>
  <c r="I137" i="23"/>
  <c r="I139" i="23"/>
  <c r="I141" i="23"/>
  <c r="I145" i="23"/>
  <c r="I147" i="23"/>
  <c r="I67" i="23"/>
  <c r="I69" i="23"/>
  <c r="I75" i="23"/>
  <c r="I74" i="23"/>
  <c r="I82" i="23"/>
  <c r="I61" i="23"/>
  <c r="I62" i="23"/>
  <c r="I70" i="23"/>
  <c r="I71" i="23"/>
  <c r="I72" i="23"/>
  <c r="I73" i="23"/>
  <c r="I76" i="23"/>
  <c r="I77" i="23"/>
  <c r="I78" i="23"/>
  <c r="I81" i="23"/>
  <c r="I149" i="23"/>
  <c r="I152" i="23"/>
  <c r="I160" i="23"/>
  <c r="I161" i="23"/>
  <c r="I150" i="23"/>
  <c r="I151" i="23"/>
  <c r="I155" i="23"/>
  <c r="I156" i="23"/>
  <c r="I162" i="23"/>
  <c r="I49" i="23"/>
  <c r="I52" i="23"/>
  <c r="I53" i="23"/>
  <c r="I56" i="23"/>
  <c r="I58" i="23"/>
  <c r="I121" i="23"/>
  <c r="I123" i="23"/>
  <c r="I128" i="23"/>
  <c r="I131" i="23"/>
  <c r="I50" i="23"/>
  <c r="I51" i="23"/>
  <c r="I55" i="23"/>
  <c r="I57" i="23"/>
  <c r="I154" i="23"/>
  <c r="I153" i="23"/>
  <c r="I157" i="23"/>
  <c r="I158" i="23"/>
  <c r="I159" i="23"/>
  <c r="I163" i="23"/>
  <c r="I28" i="23"/>
  <c r="I23" i="23"/>
  <c r="I25" i="23"/>
  <c r="I104" i="23"/>
  <c r="I110" i="23"/>
  <c r="I14" i="23"/>
  <c r="I13" i="23"/>
  <c r="I126" i="23"/>
  <c r="I122" i="23"/>
  <c r="I48" i="23"/>
  <c r="I47" i="23"/>
  <c r="I105" i="23"/>
  <c r="I103" i="23"/>
  <c r="I106" i="23"/>
  <c r="I112" i="23"/>
  <c r="I115" i="23"/>
  <c r="I16" i="23"/>
  <c r="I15" i="23"/>
  <c r="I21" i="23"/>
  <c r="I142" i="23"/>
  <c r="I143" i="23"/>
  <c r="I134" i="23"/>
  <c r="I132" i="23"/>
  <c r="I102" i="23"/>
  <c r="I119" i="23"/>
  <c r="I117" i="23"/>
  <c r="I113" i="23"/>
  <c r="I114" i="23"/>
  <c r="I120" i="23"/>
  <c r="I24" i="23"/>
  <c r="I30" i="23"/>
  <c r="I66" i="23"/>
  <c r="I79" i="23"/>
  <c r="I125" i="23"/>
  <c r="I129" i="23"/>
  <c r="I133" i="23"/>
  <c r="I26" i="23"/>
  <c r="I31" i="23"/>
  <c r="I33" i="23"/>
  <c r="I138" i="23"/>
  <c r="I148" i="23"/>
  <c r="I108" i="23"/>
  <c r="I109" i="23"/>
  <c r="I68" i="23"/>
  <c r="I59" i="23"/>
  <c r="I60" i="23"/>
  <c r="I20" i="23"/>
  <c r="I19" i="23"/>
  <c r="I140" i="23"/>
  <c r="I144" i="23"/>
  <c r="I63" i="23"/>
  <c r="I64" i="23"/>
  <c r="I124" i="23"/>
  <c r="I127" i="23"/>
  <c r="I27" i="23"/>
  <c r="I107" i="23"/>
  <c r="I17" i="23"/>
  <c r="I29" i="23"/>
  <c r="I54" i="23"/>
  <c r="I111" i="23"/>
  <c r="I130" i="23"/>
  <c r="I32" i="23"/>
  <c r="I116" i="23"/>
  <c r="I146" i="23"/>
  <c r="I118" i="23"/>
  <c r="I18" i="23"/>
  <c r="I22" i="23"/>
  <c r="I65" i="23"/>
  <c r="I34" i="23"/>
  <c r="D87" i="13" l="1"/>
  <c r="D31" i="13"/>
  <c r="D32" i="13"/>
  <c r="D34" i="13"/>
  <c r="D35" i="13"/>
  <c r="D36" i="13"/>
  <c r="D37" i="13"/>
  <c r="D39" i="13"/>
  <c r="D40" i="13"/>
  <c r="D41" i="13"/>
  <c r="D42" i="13"/>
  <c r="D79" i="13"/>
  <c r="D80" i="13"/>
  <c r="D81" i="13"/>
  <c r="D82" i="13"/>
  <c r="D83" i="13"/>
  <c r="D84" i="13"/>
  <c r="D85" i="13"/>
  <c r="D86" i="13"/>
  <c r="D33" i="13"/>
  <c r="D88" i="13"/>
  <c r="D89" i="13"/>
  <c r="D90" i="13"/>
  <c r="D91" i="13"/>
  <c r="D92" i="13"/>
  <c r="D93" i="13"/>
  <c r="D38" i="13"/>
  <c r="D94" i="13"/>
  <c r="D95" i="13"/>
  <c r="D96" i="13"/>
  <c r="D97" i="13"/>
  <c r="D131" i="13"/>
  <c r="D132" i="13"/>
  <c r="D133" i="13"/>
  <c r="D135" i="13"/>
  <c r="D137" i="13"/>
  <c r="D141" i="13"/>
  <c r="D143" i="13"/>
  <c r="D63" i="13"/>
  <c r="D65" i="13"/>
  <c r="D71" i="13"/>
  <c r="D70" i="13"/>
  <c r="D78" i="13"/>
  <c r="D57" i="13"/>
  <c r="D58" i="13"/>
  <c r="D66" i="13"/>
  <c r="D67" i="13"/>
  <c r="D68" i="13"/>
  <c r="D69" i="13"/>
  <c r="D72" i="13"/>
  <c r="D73" i="13"/>
  <c r="D74" i="13"/>
  <c r="D77" i="13"/>
  <c r="D145" i="13"/>
  <c r="D148" i="13"/>
  <c r="D156" i="13"/>
  <c r="D157" i="13"/>
  <c r="D146" i="13"/>
  <c r="D147" i="13"/>
  <c r="D151" i="13"/>
  <c r="D152" i="13"/>
  <c r="D158" i="13"/>
  <c r="D45" i="13"/>
  <c r="D48" i="13"/>
  <c r="D49" i="13"/>
  <c r="D52" i="13"/>
  <c r="D54" i="13"/>
  <c r="D117" i="13"/>
  <c r="D119" i="13"/>
  <c r="D124" i="13"/>
  <c r="D127" i="13"/>
  <c r="D46" i="13"/>
  <c r="D47" i="13"/>
  <c r="D51" i="13"/>
  <c r="D53" i="13"/>
  <c r="D150" i="13"/>
  <c r="D149" i="13"/>
  <c r="D153" i="13"/>
  <c r="D154" i="13"/>
  <c r="D155" i="13"/>
  <c r="D159" i="13"/>
  <c r="D24" i="13"/>
  <c r="D19" i="13"/>
  <c r="D21" i="13"/>
  <c r="D100" i="13"/>
  <c r="D106" i="13"/>
  <c r="D10" i="13"/>
  <c r="D9" i="13"/>
  <c r="D122" i="13"/>
  <c r="D118" i="13"/>
  <c r="D44" i="13"/>
  <c r="D43" i="13"/>
  <c r="D101" i="13"/>
  <c r="D99" i="13"/>
  <c r="D102" i="13"/>
  <c r="D108" i="13"/>
  <c r="D111" i="13"/>
  <c r="D12" i="13"/>
  <c r="D11" i="13"/>
  <c r="D17" i="13"/>
  <c r="D138" i="13"/>
  <c r="D139" i="13"/>
  <c r="D130" i="13"/>
  <c r="D128" i="13"/>
  <c r="D98" i="13"/>
  <c r="D115" i="13"/>
  <c r="D113" i="13"/>
  <c r="D109" i="13"/>
  <c r="D110" i="13"/>
  <c r="D116" i="13"/>
  <c r="D20" i="13"/>
  <c r="D26" i="13"/>
  <c r="D62" i="13"/>
  <c r="D75" i="13"/>
  <c r="D121" i="13"/>
  <c r="D125" i="13"/>
  <c r="D129" i="13"/>
  <c r="D22" i="13"/>
  <c r="D27" i="13"/>
  <c r="D29" i="13"/>
  <c r="D134" i="13"/>
  <c r="D144" i="13"/>
  <c r="D104" i="13"/>
  <c r="D105" i="13"/>
  <c r="D64" i="13"/>
  <c r="D55" i="13"/>
  <c r="D56" i="13"/>
  <c r="D16" i="13"/>
  <c r="D15" i="13"/>
  <c r="D136" i="13"/>
  <c r="D140" i="13"/>
  <c r="D59" i="13"/>
  <c r="D60" i="13"/>
  <c r="D120" i="13"/>
  <c r="D123" i="13"/>
  <c r="D23" i="13"/>
  <c r="D103" i="13"/>
  <c r="D13" i="13"/>
  <c r="D25" i="13"/>
  <c r="D50" i="13"/>
  <c r="D107" i="13"/>
  <c r="D126" i="13"/>
  <c r="D28" i="13"/>
  <c r="D112" i="13"/>
  <c r="D142" i="13"/>
  <c r="D114" i="13"/>
  <c r="D14" i="13"/>
  <c r="D18" i="13"/>
  <c r="D61" i="13"/>
  <c r="K76" i="13" l="1"/>
  <c r="O76" i="13" s="1"/>
  <c r="S76" i="13" s="1"/>
  <c r="M76" i="13"/>
  <c r="Q76" i="13" s="1"/>
  <c r="U76" i="13" s="1"/>
  <c r="N76" i="13"/>
  <c r="R76" i="13" s="1"/>
  <c r="V76" i="13" s="1"/>
  <c r="D8" i="13"/>
  <c r="L76" i="13"/>
  <c r="P76" i="13" s="1"/>
  <c r="T76" i="13" s="1"/>
  <c r="W76" i="13" l="1"/>
  <c r="X76" i="13" s="1"/>
  <c r="Z8" i="13"/>
  <c r="AE76" i="13" l="1"/>
  <c r="AB87" i="13"/>
  <c r="AB149" i="13"/>
  <c r="K7" i="28"/>
  <c r="J7" i="28"/>
  <c r="AF76" i="13" l="1"/>
  <c r="Y8" i="13"/>
  <c r="AB30" i="13"/>
  <c r="AB107" i="13"/>
  <c r="AB110" i="13"/>
  <c r="AB152" i="13"/>
  <c r="AB88" i="13"/>
  <c r="AB50" i="13"/>
  <c r="AB59" i="13"/>
  <c r="AB105" i="13"/>
  <c r="AB21" i="13"/>
  <c r="AB150" i="13"/>
  <c r="AB117" i="13"/>
  <c r="AB151" i="13"/>
  <c r="AB74" i="13"/>
  <c r="AB57" i="13"/>
  <c r="AB137" i="13"/>
  <c r="AB94" i="13"/>
  <c r="AB33" i="13"/>
  <c r="AB34" i="13"/>
  <c r="AB129" i="13"/>
  <c r="AB119" i="13"/>
  <c r="AB35" i="13"/>
  <c r="AB109" i="13"/>
  <c r="AB14" i="13"/>
  <c r="AB25" i="13"/>
  <c r="AB140" i="13"/>
  <c r="AB104" i="13"/>
  <c r="AB121" i="13"/>
  <c r="AB113" i="13"/>
  <c r="AB11" i="13"/>
  <c r="AB19" i="13"/>
  <c r="AB73" i="13"/>
  <c r="AB78" i="13"/>
  <c r="AB135" i="13"/>
  <c r="AB38" i="13"/>
  <c r="AB86" i="13"/>
  <c r="AB42" i="13"/>
  <c r="AB32" i="13"/>
  <c r="AB114" i="13"/>
  <c r="AB13" i="13"/>
  <c r="AB136" i="13"/>
  <c r="AB144" i="13"/>
  <c r="AB75" i="13"/>
  <c r="AB115" i="13"/>
  <c r="AB12" i="13"/>
  <c r="AB118" i="13"/>
  <c r="AB24" i="13"/>
  <c r="AB51" i="13"/>
  <c r="AB52" i="13"/>
  <c r="AB146" i="13"/>
  <c r="AB72" i="13"/>
  <c r="AB70" i="13"/>
  <c r="AB133" i="13"/>
  <c r="AB93" i="13"/>
  <c r="AB85" i="13"/>
  <c r="AB41" i="13"/>
  <c r="AB31" i="13"/>
  <c r="AB60" i="13"/>
  <c r="AB100" i="13"/>
  <c r="AB141" i="13"/>
  <c r="AB125" i="13"/>
  <c r="AB54" i="13"/>
  <c r="AB103" i="13"/>
  <c r="AB15" i="13"/>
  <c r="AB134" i="13"/>
  <c r="AB62" i="13"/>
  <c r="AB98" i="13"/>
  <c r="AB111" i="13"/>
  <c r="AB122" i="13"/>
  <c r="AB159" i="13"/>
  <c r="AB47" i="13"/>
  <c r="AB49" i="13"/>
  <c r="AB157" i="13"/>
  <c r="AB69" i="13"/>
  <c r="AB71" i="13"/>
  <c r="AB132" i="13"/>
  <c r="AB92" i="13"/>
  <c r="AB84" i="13"/>
  <c r="AB40" i="13"/>
  <c r="AB138" i="13"/>
  <c r="AB77" i="13"/>
  <c r="AB80" i="13"/>
  <c r="AB18" i="13"/>
  <c r="AB147" i="13"/>
  <c r="AB112" i="13"/>
  <c r="AB23" i="13"/>
  <c r="AB16" i="13"/>
  <c r="AB29" i="13"/>
  <c r="AB26" i="13"/>
  <c r="AB128" i="13"/>
  <c r="AB108" i="13"/>
  <c r="AB9" i="13"/>
  <c r="AB155" i="13"/>
  <c r="AB46" i="13"/>
  <c r="AB48" i="13"/>
  <c r="AB156" i="13"/>
  <c r="AB68" i="13"/>
  <c r="AB65" i="13"/>
  <c r="AB131" i="13"/>
  <c r="AB91" i="13"/>
  <c r="AB83" i="13"/>
  <c r="AB39" i="13"/>
  <c r="AB61" i="13"/>
  <c r="AB101" i="13"/>
  <c r="AB58" i="13"/>
  <c r="AB17" i="13"/>
  <c r="AB44" i="13"/>
  <c r="AB142" i="13"/>
  <c r="AB28" i="13"/>
  <c r="AB123" i="13"/>
  <c r="AB56" i="13"/>
  <c r="AB27" i="13"/>
  <c r="AB20" i="13"/>
  <c r="AB130" i="13"/>
  <c r="AB102" i="13"/>
  <c r="AB10" i="13"/>
  <c r="AB154" i="13"/>
  <c r="AB127" i="13"/>
  <c r="AB45" i="13"/>
  <c r="AB148" i="13"/>
  <c r="AB67" i="13"/>
  <c r="AB63" i="13"/>
  <c r="AB97" i="13"/>
  <c r="AB90" i="13"/>
  <c r="AB82" i="13"/>
  <c r="AB37" i="13"/>
  <c r="AB64" i="13"/>
  <c r="AB95" i="13"/>
  <c r="AB43" i="13"/>
  <c r="AB53" i="13"/>
  <c r="AB79" i="13"/>
  <c r="AB126" i="13"/>
  <c r="AB120" i="13"/>
  <c r="AB55" i="13"/>
  <c r="AB22" i="13"/>
  <c r="AB116" i="13"/>
  <c r="AB139" i="13"/>
  <c r="AB99" i="13"/>
  <c r="AB106" i="13"/>
  <c r="AB153" i="13"/>
  <c r="AB124" i="13"/>
  <c r="AB158" i="13"/>
  <c r="AB145" i="13"/>
  <c r="AB66" i="13"/>
  <c r="AB143" i="13"/>
  <c r="AB96" i="13"/>
  <c r="AB89" i="13"/>
  <c r="AB81" i="13"/>
  <c r="AB36" i="13"/>
  <c r="AB8" i="13" l="1"/>
  <c r="AA8" i="13" l="1"/>
  <c r="AC116" i="13"/>
  <c r="AC124" i="13"/>
  <c r="AC96" i="13"/>
  <c r="AC61" i="13"/>
  <c r="AC110" i="13"/>
  <c r="AC100" i="13"/>
  <c r="AC152" i="13"/>
  <c r="AC77" i="13"/>
  <c r="AC58" i="13"/>
  <c r="AC141" i="13"/>
  <c r="AC95" i="13"/>
  <c r="AC88" i="13"/>
  <c r="AC80" i="13"/>
  <c r="AC35" i="13"/>
  <c r="AC120" i="13"/>
  <c r="AC99" i="13"/>
  <c r="AC143" i="13"/>
  <c r="AC36" i="13"/>
  <c r="AC64" i="13"/>
  <c r="AC119" i="13"/>
  <c r="AC59" i="13"/>
  <c r="AC109" i="13"/>
  <c r="AC21" i="13"/>
  <c r="AC150" i="13"/>
  <c r="AC117" i="13"/>
  <c r="AC151" i="13"/>
  <c r="AC74" i="13"/>
  <c r="AC57" i="13"/>
  <c r="AC137" i="13"/>
  <c r="AC94" i="13"/>
  <c r="AC33" i="13"/>
  <c r="AC79" i="13"/>
  <c r="AC34" i="13"/>
  <c r="AC14" i="13"/>
  <c r="AC25" i="13"/>
  <c r="AC140" i="13"/>
  <c r="AC104" i="13"/>
  <c r="AC121" i="13"/>
  <c r="AC113" i="13"/>
  <c r="AC11" i="13"/>
  <c r="AC44" i="13"/>
  <c r="AC19" i="13"/>
  <c r="AC53" i="13"/>
  <c r="AC54" i="13"/>
  <c r="AC147" i="13"/>
  <c r="AC73" i="13"/>
  <c r="AC78" i="13"/>
  <c r="AC135" i="13"/>
  <c r="AC38" i="13"/>
  <c r="AC86" i="13"/>
  <c r="AC42" i="13"/>
  <c r="AC32" i="13"/>
  <c r="AC22" i="13"/>
  <c r="AC153" i="13"/>
  <c r="AC145" i="13"/>
  <c r="AC81" i="13"/>
  <c r="AC107" i="13"/>
  <c r="AC101" i="13"/>
  <c r="AC50" i="13"/>
  <c r="AC136" i="13"/>
  <c r="AC51" i="13"/>
  <c r="AC93" i="13"/>
  <c r="AC30" i="13"/>
  <c r="AC139" i="13"/>
  <c r="AC158" i="13"/>
  <c r="AC89" i="13"/>
  <c r="AC60" i="13"/>
  <c r="AC138" i="13"/>
  <c r="AC18" i="13"/>
  <c r="AC125" i="13"/>
  <c r="AC43" i="13"/>
  <c r="AC114" i="13"/>
  <c r="AC144" i="13"/>
  <c r="AC115" i="13"/>
  <c r="AC118" i="13"/>
  <c r="AC52" i="13"/>
  <c r="AC70" i="13"/>
  <c r="AC85" i="13"/>
  <c r="AC31" i="13"/>
  <c r="AC15" i="13"/>
  <c r="AC111" i="13"/>
  <c r="AC47" i="13"/>
  <c r="AC69" i="13"/>
  <c r="AC132" i="13"/>
  <c r="AC92" i="13"/>
  <c r="AC84" i="13"/>
  <c r="AC40" i="13"/>
  <c r="AC87" i="13"/>
  <c r="AC55" i="13"/>
  <c r="AC106" i="13"/>
  <c r="AC66" i="13"/>
  <c r="AC129" i="13"/>
  <c r="AC149" i="13"/>
  <c r="AC105" i="13"/>
  <c r="AC17" i="13"/>
  <c r="AC13" i="13"/>
  <c r="AC75" i="13"/>
  <c r="AC12" i="13"/>
  <c r="AC24" i="13"/>
  <c r="AC146" i="13"/>
  <c r="AC72" i="13"/>
  <c r="AC133" i="13"/>
  <c r="AC41" i="13"/>
  <c r="AC142" i="13"/>
  <c r="AC103" i="13"/>
  <c r="AC134" i="13"/>
  <c r="AC62" i="13"/>
  <c r="AC98" i="13"/>
  <c r="AC122" i="13"/>
  <c r="AC159" i="13"/>
  <c r="AC49" i="13"/>
  <c r="AC157" i="13"/>
  <c r="AC71" i="13"/>
  <c r="AC112" i="13"/>
  <c r="AC23" i="13"/>
  <c r="AC16" i="13"/>
  <c r="AC29" i="13"/>
  <c r="AC26" i="13"/>
  <c r="AC128" i="13"/>
  <c r="AC108" i="13"/>
  <c r="AC9" i="13"/>
  <c r="AC155" i="13"/>
  <c r="AC46" i="13"/>
  <c r="AC48" i="13"/>
  <c r="AC156" i="13"/>
  <c r="AC68" i="13"/>
  <c r="AC65" i="13"/>
  <c r="AC131" i="13"/>
  <c r="AC91" i="13"/>
  <c r="AC83" i="13"/>
  <c r="AC39" i="13"/>
  <c r="AC126" i="13"/>
  <c r="AC28" i="13"/>
  <c r="AC123" i="13"/>
  <c r="AC56" i="13"/>
  <c r="AC27" i="13"/>
  <c r="AC20" i="13"/>
  <c r="AC130" i="13"/>
  <c r="AC102" i="13"/>
  <c r="AC10" i="13"/>
  <c r="AC154" i="13"/>
  <c r="AC127" i="13"/>
  <c r="AC45" i="13"/>
  <c r="AC148" i="13"/>
  <c r="AC67" i="13"/>
  <c r="AC63" i="13"/>
  <c r="AC97" i="13"/>
  <c r="AC90" i="13"/>
  <c r="AC82" i="13"/>
  <c r="AC37" i="13"/>
  <c r="AC8" i="13" l="1"/>
  <c r="AD30" i="13"/>
  <c r="O91" i="23"/>
  <c r="P91" i="23" s="1"/>
  <c r="O35" i="23"/>
  <c r="P35" i="23" s="1"/>
  <c r="O36" i="23"/>
  <c r="P36" i="23" s="1"/>
  <c r="O38" i="23"/>
  <c r="P38" i="23" s="1"/>
  <c r="O39" i="23"/>
  <c r="P39" i="23" s="1"/>
  <c r="O40" i="23"/>
  <c r="P40" i="23" s="1"/>
  <c r="O41" i="23"/>
  <c r="P41" i="23" s="1"/>
  <c r="O43" i="23"/>
  <c r="P43" i="23" s="1"/>
  <c r="O44" i="23"/>
  <c r="P44" i="23" s="1"/>
  <c r="O45" i="23"/>
  <c r="P45" i="23" s="1"/>
  <c r="O46" i="23"/>
  <c r="P46" i="23" s="1"/>
  <c r="O83" i="23"/>
  <c r="P83" i="23" s="1"/>
  <c r="O84" i="23"/>
  <c r="P84" i="23" s="1"/>
  <c r="O85" i="23"/>
  <c r="P85" i="23" s="1"/>
  <c r="O86" i="23"/>
  <c r="P86" i="23" s="1"/>
  <c r="O87" i="23"/>
  <c r="P87" i="23" s="1"/>
  <c r="O88" i="23"/>
  <c r="P88" i="23" s="1"/>
  <c r="O89" i="23"/>
  <c r="P89" i="23" s="1"/>
  <c r="O90" i="23"/>
  <c r="P90" i="23" s="1"/>
  <c r="O37" i="23"/>
  <c r="P37" i="23" s="1"/>
  <c r="O92" i="23"/>
  <c r="P92" i="23" s="1"/>
  <c r="O93" i="23"/>
  <c r="P93" i="23" s="1"/>
  <c r="O94" i="23"/>
  <c r="P94" i="23" s="1"/>
  <c r="O95" i="23"/>
  <c r="P95" i="23" s="1"/>
  <c r="O96" i="23"/>
  <c r="P96" i="23" s="1"/>
  <c r="O97" i="23"/>
  <c r="P97" i="23" s="1"/>
  <c r="O42" i="23"/>
  <c r="P42" i="23" s="1"/>
  <c r="O98" i="23"/>
  <c r="P98" i="23" s="1"/>
  <c r="O99" i="23"/>
  <c r="P99" i="23" s="1"/>
  <c r="O100" i="23"/>
  <c r="P100" i="23" s="1"/>
  <c r="O101" i="23"/>
  <c r="P101" i="23" s="1"/>
  <c r="O135" i="23"/>
  <c r="P135" i="23" s="1"/>
  <c r="O136" i="23"/>
  <c r="P136" i="23" s="1"/>
  <c r="O137" i="23"/>
  <c r="P137" i="23" s="1"/>
  <c r="O139" i="23"/>
  <c r="P139" i="23" s="1"/>
  <c r="O141" i="23"/>
  <c r="P141" i="23" s="1"/>
  <c r="O145" i="23"/>
  <c r="P145" i="23" s="1"/>
  <c r="O147" i="23"/>
  <c r="P147" i="23" s="1"/>
  <c r="O67" i="23"/>
  <c r="P67" i="23" s="1"/>
  <c r="O69" i="23"/>
  <c r="P69" i="23" s="1"/>
  <c r="O75" i="23"/>
  <c r="P75" i="23" s="1"/>
  <c r="O74" i="23"/>
  <c r="P74" i="23" s="1"/>
  <c r="O82" i="23"/>
  <c r="P82" i="23" s="1"/>
  <c r="O61" i="23"/>
  <c r="P61" i="23" s="1"/>
  <c r="O62" i="23"/>
  <c r="P62" i="23" s="1"/>
  <c r="O70" i="23"/>
  <c r="P70" i="23" s="1"/>
  <c r="O71" i="23"/>
  <c r="P71" i="23" s="1"/>
  <c r="O72" i="23"/>
  <c r="P72" i="23" s="1"/>
  <c r="O73" i="23"/>
  <c r="P73" i="23" s="1"/>
  <c r="O76" i="23"/>
  <c r="P76" i="23" s="1"/>
  <c r="O77" i="23"/>
  <c r="P77" i="23" s="1"/>
  <c r="O78" i="23"/>
  <c r="P78" i="23" s="1"/>
  <c r="O81" i="23"/>
  <c r="P81" i="23" s="1"/>
  <c r="O149" i="23"/>
  <c r="P149" i="23" s="1"/>
  <c r="O152" i="23"/>
  <c r="P152" i="23" s="1"/>
  <c r="O160" i="23"/>
  <c r="P160" i="23" s="1"/>
  <c r="O161" i="23"/>
  <c r="P161" i="23" s="1"/>
  <c r="O150" i="23"/>
  <c r="P150" i="23" s="1"/>
  <c r="O151" i="23"/>
  <c r="P151" i="23" s="1"/>
  <c r="O155" i="23"/>
  <c r="P155" i="23" s="1"/>
  <c r="O156" i="23"/>
  <c r="P156" i="23" s="1"/>
  <c r="O162" i="23"/>
  <c r="P162" i="23" s="1"/>
  <c r="O49" i="23"/>
  <c r="P49" i="23" s="1"/>
  <c r="O52" i="23"/>
  <c r="P52" i="23" s="1"/>
  <c r="O53" i="23"/>
  <c r="P53" i="23" s="1"/>
  <c r="O56" i="23"/>
  <c r="P56" i="23" s="1"/>
  <c r="O58" i="23"/>
  <c r="P58" i="23" s="1"/>
  <c r="O121" i="23"/>
  <c r="P121" i="23" s="1"/>
  <c r="O123" i="23"/>
  <c r="P123" i="23" s="1"/>
  <c r="O128" i="23"/>
  <c r="P128" i="23" s="1"/>
  <c r="O131" i="23"/>
  <c r="P131" i="23" s="1"/>
  <c r="O50" i="23"/>
  <c r="P50" i="23" s="1"/>
  <c r="O51" i="23"/>
  <c r="P51" i="23" s="1"/>
  <c r="O55" i="23"/>
  <c r="P55" i="23" s="1"/>
  <c r="O57" i="23"/>
  <c r="P57" i="23" s="1"/>
  <c r="O154" i="23"/>
  <c r="P154" i="23" s="1"/>
  <c r="O153" i="23"/>
  <c r="P153" i="23" s="1"/>
  <c r="O157" i="23"/>
  <c r="P157" i="23" s="1"/>
  <c r="O158" i="23"/>
  <c r="P158" i="23" s="1"/>
  <c r="O159" i="23"/>
  <c r="P159" i="23" s="1"/>
  <c r="O163" i="23"/>
  <c r="P163" i="23" s="1"/>
  <c r="O28" i="23"/>
  <c r="P28" i="23" s="1"/>
  <c r="O23" i="23"/>
  <c r="P23" i="23" s="1"/>
  <c r="O25" i="23"/>
  <c r="P25" i="23" s="1"/>
  <c r="O104" i="23"/>
  <c r="P104" i="23" s="1"/>
  <c r="O110" i="23"/>
  <c r="P110" i="23" s="1"/>
  <c r="O14" i="23"/>
  <c r="P14" i="23" s="1"/>
  <c r="O13" i="23"/>
  <c r="P13" i="23" s="1"/>
  <c r="O126" i="23"/>
  <c r="P126" i="23" s="1"/>
  <c r="O122" i="23"/>
  <c r="P122" i="23" s="1"/>
  <c r="O48" i="23"/>
  <c r="P48" i="23" s="1"/>
  <c r="O47" i="23"/>
  <c r="P47" i="23" s="1"/>
  <c r="O105" i="23"/>
  <c r="P105" i="23" s="1"/>
  <c r="O103" i="23"/>
  <c r="P103" i="23" s="1"/>
  <c r="O106" i="23"/>
  <c r="P106" i="23" s="1"/>
  <c r="O112" i="23"/>
  <c r="P112" i="23" s="1"/>
  <c r="O115" i="23"/>
  <c r="P115" i="23" s="1"/>
  <c r="O16" i="23"/>
  <c r="P16" i="23" s="1"/>
  <c r="O15" i="23"/>
  <c r="P15" i="23" s="1"/>
  <c r="O21" i="23"/>
  <c r="P21" i="23" s="1"/>
  <c r="O142" i="23"/>
  <c r="P142" i="23" s="1"/>
  <c r="O143" i="23"/>
  <c r="P143" i="23" s="1"/>
  <c r="O134" i="23"/>
  <c r="P134" i="23" s="1"/>
  <c r="O132" i="23"/>
  <c r="P132" i="23" s="1"/>
  <c r="O102" i="23"/>
  <c r="P102" i="23" s="1"/>
  <c r="O119" i="23"/>
  <c r="P119" i="23" s="1"/>
  <c r="O117" i="23"/>
  <c r="P117" i="23" s="1"/>
  <c r="O113" i="23"/>
  <c r="P113" i="23" s="1"/>
  <c r="O114" i="23"/>
  <c r="P114" i="23" s="1"/>
  <c r="O120" i="23"/>
  <c r="P120" i="23" s="1"/>
  <c r="O24" i="23"/>
  <c r="P24" i="23" s="1"/>
  <c r="O30" i="23"/>
  <c r="P30" i="23" s="1"/>
  <c r="O66" i="23"/>
  <c r="P66" i="23" s="1"/>
  <c r="O79" i="23"/>
  <c r="P79" i="23" s="1"/>
  <c r="O125" i="23"/>
  <c r="P125" i="23" s="1"/>
  <c r="O129" i="23"/>
  <c r="P129" i="23" s="1"/>
  <c r="O133" i="23"/>
  <c r="P133" i="23" s="1"/>
  <c r="O26" i="23"/>
  <c r="P26" i="23" s="1"/>
  <c r="O31" i="23"/>
  <c r="P31" i="23" s="1"/>
  <c r="O33" i="23"/>
  <c r="P33" i="23" s="1"/>
  <c r="O138" i="23"/>
  <c r="P138" i="23" s="1"/>
  <c r="O148" i="23"/>
  <c r="P148" i="23" s="1"/>
  <c r="O108" i="23"/>
  <c r="P108" i="23" s="1"/>
  <c r="O109" i="23"/>
  <c r="P109" i="23" s="1"/>
  <c r="O68" i="23"/>
  <c r="P68" i="23" s="1"/>
  <c r="O59" i="23"/>
  <c r="P59" i="23" s="1"/>
  <c r="O60" i="23"/>
  <c r="P60" i="23" s="1"/>
  <c r="O20" i="23"/>
  <c r="P20" i="23" s="1"/>
  <c r="O19" i="23"/>
  <c r="P19" i="23" s="1"/>
  <c r="O140" i="23"/>
  <c r="P140" i="23" s="1"/>
  <c r="O144" i="23"/>
  <c r="P144" i="23" s="1"/>
  <c r="O63" i="23"/>
  <c r="P63" i="23" s="1"/>
  <c r="O64" i="23"/>
  <c r="P64" i="23" s="1"/>
  <c r="O124" i="23"/>
  <c r="P124" i="23" s="1"/>
  <c r="O127" i="23"/>
  <c r="P127" i="23" s="1"/>
  <c r="O27" i="23"/>
  <c r="P27" i="23" s="1"/>
  <c r="O107" i="23"/>
  <c r="P107" i="23" s="1"/>
  <c r="O17" i="23"/>
  <c r="P17" i="23" s="1"/>
  <c r="O29" i="23"/>
  <c r="P29" i="23" s="1"/>
  <c r="O54" i="23"/>
  <c r="P54" i="23" s="1"/>
  <c r="O111" i="23"/>
  <c r="P111" i="23" s="1"/>
  <c r="O130" i="23"/>
  <c r="P130" i="23" s="1"/>
  <c r="O32" i="23"/>
  <c r="P32" i="23" s="1"/>
  <c r="O116" i="23"/>
  <c r="P116" i="23" s="1"/>
  <c r="O146" i="23"/>
  <c r="P146" i="23" s="1"/>
  <c r="O118" i="23"/>
  <c r="P118" i="23" s="1"/>
  <c r="O18" i="23"/>
  <c r="P18" i="23" s="1"/>
  <c r="O22" i="23"/>
  <c r="P22" i="23" s="1"/>
  <c r="O65" i="23"/>
  <c r="P65" i="23" s="1"/>
  <c r="O34" i="23"/>
  <c r="P34" i="23" s="1"/>
  <c r="M29" i="28" l="1"/>
  <c r="M7" i="28" s="1"/>
  <c r="L29" i="28"/>
  <c r="L7" i="28" s="1"/>
  <c r="H89" i="14" l="1"/>
  <c r="I89" i="14"/>
  <c r="J89" i="14"/>
  <c r="H34" i="14"/>
  <c r="I34" i="14"/>
  <c r="J34" i="14"/>
  <c r="H36" i="14"/>
  <c r="I36" i="14"/>
  <c r="J36" i="14"/>
  <c r="H37" i="14"/>
  <c r="I37" i="14"/>
  <c r="J37" i="14"/>
  <c r="H38" i="14"/>
  <c r="I38" i="14"/>
  <c r="J38" i="14"/>
  <c r="H39" i="14"/>
  <c r="I39" i="14"/>
  <c r="J39" i="14"/>
  <c r="H41" i="14"/>
  <c r="I41" i="14"/>
  <c r="J41" i="14"/>
  <c r="H42" i="14"/>
  <c r="I42" i="14"/>
  <c r="J42" i="14"/>
  <c r="H43" i="14"/>
  <c r="I43" i="14"/>
  <c r="J43" i="14"/>
  <c r="H44" i="14"/>
  <c r="I44" i="14"/>
  <c r="J44" i="14"/>
  <c r="H81" i="14"/>
  <c r="I81" i="14"/>
  <c r="J81" i="14"/>
  <c r="H82" i="14"/>
  <c r="I82" i="14"/>
  <c r="J82" i="14"/>
  <c r="H83" i="14"/>
  <c r="I83" i="14"/>
  <c r="J83" i="14"/>
  <c r="H84" i="14"/>
  <c r="I84" i="14"/>
  <c r="J84" i="14"/>
  <c r="H85" i="14"/>
  <c r="I85" i="14"/>
  <c r="J85" i="14"/>
  <c r="H86" i="14"/>
  <c r="I86" i="14"/>
  <c r="J86" i="14"/>
  <c r="H87" i="14"/>
  <c r="I87" i="14"/>
  <c r="J87" i="14"/>
  <c r="H88" i="14"/>
  <c r="I88" i="14"/>
  <c r="J88" i="14"/>
  <c r="H35" i="14"/>
  <c r="I35" i="14"/>
  <c r="J35" i="14"/>
  <c r="H90" i="14"/>
  <c r="I90" i="14"/>
  <c r="J90" i="14"/>
  <c r="H91" i="14"/>
  <c r="I91" i="14"/>
  <c r="J91" i="14"/>
  <c r="H92" i="14"/>
  <c r="I92" i="14"/>
  <c r="J92" i="14"/>
  <c r="H93" i="14"/>
  <c r="I93" i="14"/>
  <c r="J93" i="14"/>
  <c r="H94" i="14"/>
  <c r="I94" i="14"/>
  <c r="J94" i="14"/>
  <c r="H95" i="14"/>
  <c r="I95" i="14"/>
  <c r="J95" i="14"/>
  <c r="H40" i="14"/>
  <c r="I40" i="14"/>
  <c r="J40" i="14"/>
  <c r="H96" i="14"/>
  <c r="I96" i="14"/>
  <c r="J96" i="14"/>
  <c r="H97" i="14"/>
  <c r="I97" i="14"/>
  <c r="J97" i="14"/>
  <c r="H98" i="14"/>
  <c r="I98" i="14"/>
  <c r="J98" i="14"/>
  <c r="H99" i="14"/>
  <c r="I99" i="14"/>
  <c r="J99" i="14"/>
  <c r="H133" i="14"/>
  <c r="I133" i="14"/>
  <c r="J133" i="14"/>
  <c r="H134" i="14"/>
  <c r="I134" i="14"/>
  <c r="J134" i="14"/>
  <c r="H135" i="14"/>
  <c r="I135" i="14"/>
  <c r="J135" i="14"/>
  <c r="H137" i="14"/>
  <c r="I137" i="14"/>
  <c r="J137" i="14"/>
  <c r="H139" i="14"/>
  <c r="I139" i="14"/>
  <c r="J139" i="14"/>
  <c r="H143" i="14"/>
  <c r="I143" i="14"/>
  <c r="J143" i="14"/>
  <c r="H145" i="14"/>
  <c r="I145" i="14"/>
  <c r="J145" i="14"/>
  <c r="H65" i="14"/>
  <c r="I65" i="14"/>
  <c r="J65" i="14"/>
  <c r="H67" i="14"/>
  <c r="I67" i="14"/>
  <c r="J67" i="14"/>
  <c r="H73" i="14"/>
  <c r="I73" i="14"/>
  <c r="J73" i="14"/>
  <c r="H72" i="14"/>
  <c r="I72" i="14"/>
  <c r="J72" i="14"/>
  <c r="H80" i="14"/>
  <c r="I80" i="14"/>
  <c r="J80" i="14"/>
  <c r="H59" i="14"/>
  <c r="I59" i="14"/>
  <c r="J59" i="14"/>
  <c r="H60" i="14"/>
  <c r="I60" i="14"/>
  <c r="J60" i="14"/>
  <c r="H68" i="14"/>
  <c r="I68" i="14"/>
  <c r="J68" i="14"/>
  <c r="H69" i="14"/>
  <c r="I69" i="14"/>
  <c r="J69" i="14"/>
  <c r="H70" i="14"/>
  <c r="I70" i="14"/>
  <c r="J70" i="14"/>
  <c r="H71" i="14"/>
  <c r="I71" i="14"/>
  <c r="J71" i="14"/>
  <c r="H74" i="14"/>
  <c r="I74" i="14"/>
  <c r="J74" i="14"/>
  <c r="H75" i="14"/>
  <c r="I75" i="14"/>
  <c r="J75" i="14"/>
  <c r="H76" i="14"/>
  <c r="I76" i="14"/>
  <c r="J76" i="14"/>
  <c r="H79" i="14"/>
  <c r="I79" i="14"/>
  <c r="J79" i="14"/>
  <c r="H147" i="14"/>
  <c r="I147" i="14"/>
  <c r="J147" i="14"/>
  <c r="H150" i="14"/>
  <c r="I150" i="14"/>
  <c r="J150" i="14"/>
  <c r="H158" i="14"/>
  <c r="I158" i="14"/>
  <c r="J158" i="14"/>
  <c r="H159" i="14"/>
  <c r="I159" i="14"/>
  <c r="J159" i="14"/>
  <c r="H148" i="14"/>
  <c r="I148" i="14"/>
  <c r="J148" i="14"/>
  <c r="H149" i="14"/>
  <c r="I149" i="14"/>
  <c r="J149" i="14"/>
  <c r="H153" i="14"/>
  <c r="I153" i="14"/>
  <c r="J153" i="14"/>
  <c r="H154" i="14"/>
  <c r="I154" i="14"/>
  <c r="J154" i="14"/>
  <c r="H160" i="14"/>
  <c r="I160" i="14"/>
  <c r="J160" i="14"/>
  <c r="H47" i="14"/>
  <c r="I47" i="14"/>
  <c r="J47" i="14"/>
  <c r="H50" i="14"/>
  <c r="I50" i="14"/>
  <c r="J50" i="14"/>
  <c r="H51" i="14"/>
  <c r="I51" i="14"/>
  <c r="J51" i="14"/>
  <c r="H54" i="14"/>
  <c r="I54" i="14"/>
  <c r="J54" i="14"/>
  <c r="H56" i="14"/>
  <c r="I56" i="14"/>
  <c r="J56" i="14"/>
  <c r="H119" i="14"/>
  <c r="I119" i="14"/>
  <c r="J119" i="14"/>
  <c r="H121" i="14"/>
  <c r="I121" i="14"/>
  <c r="J121" i="14"/>
  <c r="H126" i="14"/>
  <c r="I126" i="14"/>
  <c r="J126" i="14"/>
  <c r="H129" i="14"/>
  <c r="I129" i="14"/>
  <c r="J129" i="14"/>
  <c r="H48" i="14"/>
  <c r="I48" i="14"/>
  <c r="J48" i="14"/>
  <c r="H49" i="14"/>
  <c r="I49" i="14"/>
  <c r="J49" i="14"/>
  <c r="H53" i="14"/>
  <c r="I53" i="14"/>
  <c r="J53" i="14"/>
  <c r="H55" i="14"/>
  <c r="I55" i="14"/>
  <c r="J55" i="14"/>
  <c r="H152" i="14"/>
  <c r="I152" i="14"/>
  <c r="J152" i="14"/>
  <c r="H151" i="14"/>
  <c r="I151" i="14"/>
  <c r="J151" i="14"/>
  <c r="H155" i="14"/>
  <c r="I155" i="14"/>
  <c r="J155" i="14"/>
  <c r="H156" i="14"/>
  <c r="I156" i="14"/>
  <c r="J156" i="14"/>
  <c r="H157" i="14"/>
  <c r="I157" i="14"/>
  <c r="J157" i="14"/>
  <c r="H161" i="14"/>
  <c r="I161" i="14"/>
  <c r="J161" i="14"/>
  <c r="H26" i="14"/>
  <c r="I26" i="14"/>
  <c r="J26" i="14"/>
  <c r="H21" i="14"/>
  <c r="I21" i="14"/>
  <c r="J21" i="14"/>
  <c r="H23" i="14"/>
  <c r="I23" i="14"/>
  <c r="J23" i="14"/>
  <c r="H102" i="14"/>
  <c r="I102" i="14"/>
  <c r="J102" i="14"/>
  <c r="H108" i="14"/>
  <c r="I108" i="14"/>
  <c r="J108" i="14"/>
  <c r="H12" i="14"/>
  <c r="I12" i="14"/>
  <c r="J12" i="14"/>
  <c r="H11" i="14"/>
  <c r="I11" i="14"/>
  <c r="J11" i="14"/>
  <c r="H124" i="14"/>
  <c r="I124" i="14"/>
  <c r="J124" i="14"/>
  <c r="H120" i="14"/>
  <c r="I120" i="14"/>
  <c r="J120" i="14"/>
  <c r="H46" i="14"/>
  <c r="I46" i="14"/>
  <c r="J46" i="14"/>
  <c r="H45" i="14"/>
  <c r="I45" i="14"/>
  <c r="J45" i="14"/>
  <c r="H103" i="14"/>
  <c r="I103" i="14"/>
  <c r="J103" i="14"/>
  <c r="H101" i="14"/>
  <c r="I101" i="14"/>
  <c r="J101" i="14"/>
  <c r="H104" i="14"/>
  <c r="I104" i="14"/>
  <c r="J104" i="14"/>
  <c r="H110" i="14"/>
  <c r="I110" i="14"/>
  <c r="J110" i="14"/>
  <c r="H113" i="14"/>
  <c r="I113" i="14"/>
  <c r="J113" i="14"/>
  <c r="H14" i="14"/>
  <c r="I14" i="14"/>
  <c r="J14" i="14"/>
  <c r="H13" i="14"/>
  <c r="I13" i="14"/>
  <c r="J13" i="14"/>
  <c r="H19" i="14"/>
  <c r="I19" i="14"/>
  <c r="J19" i="14"/>
  <c r="H140" i="14"/>
  <c r="I140" i="14"/>
  <c r="J140" i="14"/>
  <c r="H141" i="14"/>
  <c r="I141" i="14"/>
  <c r="J141" i="14"/>
  <c r="H132" i="14"/>
  <c r="I132" i="14"/>
  <c r="J132" i="14"/>
  <c r="H130" i="14"/>
  <c r="I130" i="14"/>
  <c r="J130" i="14"/>
  <c r="H100" i="14"/>
  <c r="I100" i="14"/>
  <c r="J100" i="14"/>
  <c r="H117" i="14"/>
  <c r="I117" i="14"/>
  <c r="J117" i="14"/>
  <c r="H115" i="14"/>
  <c r="I115" i="14"/>
  <c r="J115" i="14"/>
  <c r="H111" i="14"/>
  <c r="I111" i="14"/>
  <c r="J111" i="14"/>
  <c r="H112" i="14"/>
  <c r="I112" i="14"/>
  <c r="J112" i="14"/>
  <c r="H118" i="14"/>
  <c r="I118" i="14"/>
  <c r="J118" i="14"/>
  <c r="H22" i="14"/>
  <c r="I22" i="14"/>
  <c r="J22" i="14"/>
  <c r="H28" i="14"/>
  <c r="I28" i="14"/>
  <c r="J28" i="14"/>
  <c r="H64" i="14"/>
  <c r="I64" i="14"/>
  <c r="J64" i="14"/>
  <c r="H77" i="14"/>
  <c r="I77" i="14"/>
  <c r="J77" i="14"/>
  <c r="H123" i="14"/>
  <c r="I123" i="14"/>
  <c r="J123" i="14"/>
  <c r="H127" i="14"/>
  <c r="I127" i="14"/>
  <c r="J127" i="14"/>
  <c r="H131" i="14"/>
  <c r="I131" i="14"/>
  <c r="J131" i="14"/>
  <c r="H24" i="14"/>
  <c r="I24" i="14"/>
  <c r="J24" i="14"/>
  <c r="H29" i="14"/>
  <c r="I29" i="14"/>
  <c r="J29" i="14"/>
  <c r="H31" i="14"/>
  <c r="I31" i="14"/>
  <c r="J31" i="14"/>
  <c r="H136" i="14"/>
  <c r="I136" i="14"/>
  <c r="J136" i="14"/>
  <c r="H146" i="14"/>
  <c r="I146" i="14"/>
  <c r="J146" i="14"/>
  <c r="H106" i="14"/>
  <c r="I106" i="14"/>
  <c r="J106" i="14"/>
  <c r="H107" i="14"/>
  <c r="I107" i="14"/>
  <c r="J107" i="14"/>
  <c r="H66" i="14"/>
  <c r="I66" i="14"/>
  <c r="J66" i="14"/>
  <c r="H57" i="14"/>
  <c r="I57" i="14"/>
  <c r="J57" i="14"/>
  <c r="H58" i="14"/>
  <c r="I58" i="14"/>
  <c r="J58" i="14"/>
  <c r="H18" i="14"/>
  <c r="I18" i="14"/>
  <c r="J18" i="14"/>
  <c r="H17" i="14"/>
  <c r="I17" i="14"/>
  <c r="J17" i="14"/>
  <c r="H138" i="14"/>
  <c r="I138" i="14"/>
  <c r="J138" i="14"/>
  <c r="H142" i="14"/>
  <c r="I142" i="14"/>
  <c r="J142" i="14"/>
  <c r="H61" i="14"/>
  <c r="I61" i="14"/>
  <c r="J61" i="14"/>
  <c r="H62" i="14"/>
  <c r="I62" i="14"/>
  <c r="J62" i="14"/>
  <c r="H122" i="14"/>
  <c r="I122" i="14"/>
  <c r="J122" i="14"/>
  <c r="H125" i="14"/>
  <c r="I125" i="14"/>
  <c r="J125" i="14"/>
  <c r="H25" i="14"/>
  <c r="I25" i="14"/>
  <c r="J25" i="14"/>
  <c r="H105" i="14"/>
  <c r="I105" i="14"/>
  <c r="J105" i="14"/>
  <c r="H15" i="14"/>
  <c r="I15" i="14"/>
  <c r="J15" i="14"/>
  <c r="H27" i="14"/>
  <c r="I27" i="14"/>
  <c r="J27" i="14"/>
  <c r="H52" i="14"/>
  <c r="I52" i="14"/>
  <c r="J52" i="14"/>
  <c r="H109" i="14"/>
  <c r="I109" i="14"/>
  <c r="J109" i="14"/>
  <c r="H128" i="14"/>
  <c r="I128" i="14"/>
  <c r="J128" i="14"/>
  <c r="H30" i="14"/>
  <c r="I30" i="14"/>
  <c r="J30" i="14"/>
  <c r="H114" i="14"/>
  <c r="I114" i="14"/>
  <c r="J114" i="14"/>
  <c r="H144" i="14"/>
  <c r="I144" i="14"/>
  <c r="J144" i="14"/>
  <c r="H116" i="14"/>
  <c r="I116" i="14"/>
  <c r="J116" i="14"/>
  <c r="H16" i="14"/>
  <c r="I16" i="14"/>
  <c r="J16" i="14"/>
  <c r="H20" i="14"/>
  <c r="I20" i="14"/>
  <c r="J20" i="14"/>
  <c r="H63" i="14"/>
  <c r="I63" i="14"/>
  <c r="J63" i="14"/>
  <c r="J32" i="14"/>
  <c r="H10" i="14" l="1"/>
  <c r="J10" i="14"/>
  <c r="I10" i="14"/>
  <c r="D30" i="16"/>
  <c r="E30" i="16" l="1"/>
  <c r="H131" i="28" l="1"/>
  <c r="N131" i="28" s="1"/>
  <c r="H124" i="28"/>
  <c r="N124" i="28" s="1"/>
  <c r="H72" i="28"/>
  <c r="N72" i="28" s="1"/>
  <c r="H107" i="28"/>
  <c r="N107" i="28" s="1"/>
  <c r="H130" i="28"/>
  <c r="N130" i="28" s="1"/>
  <c r="H153" i="28"/>
  <c r="N153" i="28" s="1"/>
  <c r="H115" i="28"/>
  <c r="N115" i="28" s="1"/>
  <c r="H65" i="28"/>
  <c r="N65" i="28" s="1"/>
  <c r="H129" i="28"/>
  <c r="N129" i="28" s="1"/>
  <c r="H59" i="28"/>
  <c r="N59" i="28" s="1"/>
  <c r="H118" i="28"/>
  <c r="N118" i="28" s="1"/>
  <c r="H34" i="28"/>
  <c r="N34" i="28" s="1"/>
  <c r="H139" i="28"/>
  <c r="N139" i="28" s="1"/>
  <c r="H12" i="28"/>
  <c r="N12" i="28" s="1"/>
  <c r="H50" i="28"/>
  <c r="N50" i="28" s="1"/>
  <c r="H40" i="28"/>
  <c r="N40" i="28" s="1"/>
  <c r="H32" i="28"/>
  <c r="N32" i="28" s="1"/>
  <c r="H41" i="28"/>
  <c r="N41" i="28" s="1"/>
  <c r="H121" i="28"/>
  <c r="N121" i="28" s="1"/>
  <c r="H91" i="28"/>
  <c r="N91" i="28" s="1"/>
  <c r="H142" i="28"/>
  <c r="N142" i="28" s="1"/>
  <c r="H9" i="28"/>
  <c r="N9" i="28" s="1"/>
  <c r="H63" i="28"/>
  <c r="I63" i="28" s="1"/>
  <c r="H151" i="28"/>
  <c r="N151" i="28" s="1"/>
  <c r="H89" i="28"/>
  <c r="N89" i="28" s="1"/>
  <c r="H120" i="28"/>
  <c r="N120" i="28" s="1"/>
  <c r="H135" i="28"/>
  <c r="N135" i="28" s="1"/>
  <c r="H51" i="28"/>
  <c r="N51" i="28" s="1"/>
  <c r="H30" i="28"/>
  <c r="N30" i="28" s="1"/>
  <c r="H33" i="28"/>
  <c r="N33" i="28" s="1"/>
  <c r="H141" i="28"/>
  <c r="N141" i="28" s="1"/>
  <c r="H158" i="28"/>
  <c r="N158" i="28" s="1"/>
  <c r="H83" i="28"/>
  <c r="N83" i="28" s="1"/>
  <c r="H112" i="28"/>
  <c r="N112" i="28" s="1"/>
  <c r="H67" i="28"/>
  <c r="N67" i="28" s="1"/>
  <c r="H60" i="28"/>
  <c r="N60" i="28" s="1"/>
  <c r="H92" i="28"/>
  <c r="N92" i="28" s="1"/>
  <c r="H85" i="28"/>
  <c r="N85" i="28" s="1"/>
  <c r="H44" i="28"/>
  <c r="N44" i="28" s="1"/>
  <c r="H116" i="28"/>
  <c r="N116" i="28" s="1"/>
  <c r="H82" i="28"/>
  <c r="N82" i="28" s="1"/>
  <c r="H66" i="28"/>
  <c r="N66" i="28" s="1"/>
  <c r="H126" i="28"/>
  <c r="N126" i="28" s="1"/>
  <c r="H17" i="28"/>
  <c r="N17" i="28" s="1"/>
  <c r="H145" i="28"/>
  <c r="N145" i="28" s="1"/>
  <c r="H38" i="28"/>
  <c r="N38" i="28" s="1"/>
  <c r="H53" i="28"/>
  <c r="N53" i="28" s="1"/>
  <c r="H86" i="28"/>
  <c r="N86" i="28" s="1"/>
  <c r="H25" i="28"/>
  <c r="N25" i="28" s="1"/>
  <c r="H54" i="28"/>
  <c r="N54" i="28" s="1"/>
  <c r="H99" i="28"/>
  <c r="N99" i="28" s="1"/>
  <c r="H150" i="28"/>
  <c r="N150" i="28" s="1"/>
  <c r="H42" i="28"/>
  <c r="N42" i="28" s="1"/>
  <c r="H90" i="28"/>
  <c r="N90" i="28" s="1"/>
  <c r="H111" i="28"/>
  <c r="N111" i="28" s="1"/>
  <c r="H95" i="28"/>
  <c r="N95" i="28" s="1"/>
  <c r="H43" i="28"/>
  <c r="N43" i="28" s="1"/>
  <c r="H81" i="28"/>
  <c r="N81" i="28" s="1"/>
  <c r="H102" i="28"/>
  <c r="N102" i="28" s="1"/>
  <c r="H46" i="28"/>
  <c r="N46" i="28" s="1"/>
  <c r="H56" i="28"/>
  <c r="N56" i="28" s="1"/>
  <c r="H45" i="28"/>
  <c r="N45" i="28" s="1"/>
  <c r="H88" i="28"/>
  <c r="N88" i="28" s="1"/>
  <c r="H15" i="28"/>
  <c r="N15" i="28" s="1"/>
  <c r="H19" i="28"/>
  <c r="N19" i="28" s="1"/>
  <c r="H87" i="28"/>
  <c r="N87" i="28" s="1"/>
  <c r="H73" i="28"/>
  <c r="N73" i="28" s="1"/>
  <c r="H8" i="28"/>
  <c r="N8" i="28" s="1"/>
  <c r="H138" i="28"/>
  <c r="N138" i="28" s="1"/>
  <c r="H154" i="28"/>
  <c r="N154" i="28" s="1"/>
  <c r="H98" i="28"/>
  <c r="N98" i="28" s="1"/>
  <c r="H128" i="28"/>
  <c r="N128" i="28" s="1"/>
  <c r="H76" i="28"/>
  <c r="N76" i="28" s="1"/>
  <c r="H143" i="28"/>
  <c r="N143" i="28" s="1"/>
  <c r="H13" i="28"/>
  <c r="N13" i="28" s="1"/>
  <c r="H39" i="28"/>
  <c r="N39" i="28" s="1"/>
  <c r="H22" i="28"/>
  <c r="N22" i="28" s="1"/>
  <c r="H29" i="28"/>
  <c r="N29" i="28" s="1"/>
  <c r="H105" i="28"/>
  <c r="N105" i="28" s="1"/>
  <c r="H147" i="28"/>
  <c r="N147" i="28" s="1"/>
  <c r="H109" i="28"/>
  <c r="N109" i="28" s="1"/>
  <c r="H57" i="28"/>
  <c r="N57" i="28" s="1"/>
  <c r="H104" i="28"/>
  <c r="N104" i="28" s="1"/>
  <c r="H74" i="28"/>
  <c r="N74" i="28" s="1"/>
  <c r="H71" i="28"/>
  <c r="N71" i="28" s="1"/>
  <c r="H58" i="28"/>
  <c r="N58" i="28" s="1"/>
  <c r="H103" i="28"/>
  <c r="N103" i="28" s="1"/>
  <c r="H14" i="28"/>
  <c r="N14" i="28" s="1"/>
  <c r="H48" i="28"/>
  <c r="N48" i="28" s="1"/>
  <c r="H78" i="28"/>
  <c r="N78" i="28" s="1"/>
  <c r="H47" i="28"/>
  <c r="N47" i="28" s="1"/>
  <c r="H122" i="28"/>
  <c r="N122" i="28" s="1"/>
  <c r="H125" i="28"/>
  <c r="N125" i="28" s="1"/>
  <c r="H152" i="28"/>
  <c r="N152" i="28" s="1"/>
  <c r="H80" i="28"/>
  <c r="N80" i="28" s="1"/>
  <c r="H62" i="28"/>
  <c r="N62" i="28" s="1"/>
  <c r="H137" i="28"/>
  <c r="N137" i="28" s="1"/>
  <c r="H140" i="28"/>
  <c r="N140" i="28" s="1"/>
  <c r="H16" i="28"/>
  <c r="N16" i="28" s="1"/>
  <c r="H77" i="28"/>
  <c r="N77" i="28" s="1"/>
  <c r="H114" i="28"/>
  <c r="N114" i="28" s="1"/>
  <c r="H69" i="28"/>
  <c r="N69" i="28" s="1"/>
  <c r="H108" i="28"/>
  <c r="N108" i="28" s="1"/>
  <c r="H10" i="28"/>
  <c r="N10" i="28" s="1"/>
  <c r="H133" i="28"/>
  <c r="N133" i="28" s="1"/>
  <c r="H156" i="28"/>
  <c r="N156" i="28" s="1"/>
  <c r="H24" i="28"/>
  <c r="N24" i="28" s="1"/>
  <c r="H28" i="28"/>
  <c r="N28" i="28" s="1"/>
  <c r="H155" i="28"/>
  <c r="N155" i="28" s="1"/>
  <c r="H26" i="28"/>
  <c r="N26" i="28" s="1"/>
  <c r="H119" i="28"/>
  <c r="N119" i="28" s="1"/>
  <c r="H123" i="28"/>
  <c r="N123" i="28" s="1"/>
  <c r="H35" i="28"/>
  <c r="N35" i="28" s="1"/>
  <c r="H36" i="28"/>
  <c r="N36" i="28" s="1"/>
  <c r="H100" i="28"/>
  <c r="N100" i="28" s="1"/>
  <c r="H94" i="28"/>
  <c r="N94" i="28" s="1"/>
  <c r="H149" i="28"/>
  <c r="N149" i="28" s="1"/>
  <c r="H37" i="28"/>
  <c r="N37" i="28" s="1"/>
  <c r="H11" i="28"/>
  <c r="N11" i="28" s="1"/>
  <c r="H132" i="28"/>
  <c r="N132" i="28" s="1"/>
  <c r="H20" i="28"/>
  <c r="N20" i="28" s="1"/>
  <c r="H52" i="28"/>
  <c r="N52" i="28" s="1"/>
  <c r="H61" i="28"/>
  <c r="N61" i="28" s="1"/>
  <c r="H68" i="28"/>
  <c r="N68" i="28" s="1"/>
  <c r="H75" i="28"/>
  <c r="N75" i="28" s="1"/>
  <c r="H96" i="28"/>
  <c r="N96" i="28" s="1"/>
  <c r="H157" i="28"/>
  <c r="N157" i="28" s="1"/>
  <c r="H31" i="28"/>
  <c r="N31" i="28" s="1"/>
  <c r="H146" i="28"/>
  <c r="N146" i="28" s="1"/>
  <c r="H97" i="28"/>
  <c r="N97" i="28" s="1"/>
  <c r="H70" i="28"/>
  <c r="I70" i="28" s="1"/>
  <c r="H27" i="28"/>
  <c r="N27" i="28" s="1"/>
  <c r="H117" i="28"/>
  <c r="N117" i="28" s="1"/>
  <c r="H49" i="28"/>
  <c r="N49" i="28" s="1"/>
  <c r="H18" i="28"/>
  <c r="N18" i="28" s="1"/>
  <c r="H127" i="28"/>
  <c r="N127" i="28" s="1"/>
  <c r="H64" i="28"/>
  <c r="N64" i="28" s="1"/>
  <c r="H101" i="28"/>
  <c r="N101" i="28" s="1"/>
  <c r="H21" i="28"/>
  <c r="N21" i="28" s="1"/>
  <c r="H144" i="28"/>
  <c r="N144" i="28" s="1"/>
  <c r="H55" i="28"/>
  <c r="N55" i="28" s="1"/>
  <c r="H106" i="28"/>
  <c r="N106" i="28" s="1"/>
  <c r="H148" i="28"/>
  <c r="N148" i="28" s="1"/>
  <c r="H79" i="28"/>
  <c r="N79" i="28" s="1"/>
  <c r="H93" i="28"/>
  <c r="N93" i="28" s="1"/>
  <c r="H113" i="28"/>
  <c r="N113" i="28" s="1"/>
  <c r="H23" i="28"/>
  <c r="N23" i="28" s="1"/>
  <c r="H84" i="28"/>
  <c r="N84" i="28" s="1"/>
  <c r="H136" i="28"/>
  <c r="N136" i="28" s="1"/>
  <c r="H134" i="28"/>
  <c r="N134" i="28" s="1"/>
  <c r="H110" i="28"/>
  <c r="N110" i="28" s="1"/>
  <c r="O54" i="28"/>
  <c r="I47" i="28"/>
  <c r="I72" i="28"/>
  <c r="O107" i="28"/>
  <c r="I107" i="28"/>
  <c r="O118" i="28"/>
  <c r="I118" i="28"/>
  <c r="O121" i="28"/>
  <c r="O67" i="28"/>
  <c r="I135" i="28"/>
  <c r="O135" i="28"/>
  <c r="I73" i="28"/>
  <c r="O81" i="28"/>
  <c r="I81" i="28"/>
  <c r="O13" i="28"/>
  <c r="O102" i="28"/>
  <c r="O124" i="28"/>
  <c r="I124" i="28"/>
  <c r="I126" i="28"/>
  <c r="I104" i="28"/>
  <c r="O79" i="28" l="1"/>
  <c r="O127" i="28"/>
  <c r="O31" i="28"/>
  <c r="O132" i="28"/>
  <c r="O123" i="28"/>
  <c r="O10" i="28"/>
  <c r="O62" i="28"/>
  <c r="O14" i="28"/>
  <c r="O147" i="28"/>
  <c r="O128" i="28"/>
  <c r="O15" i="28"/>
  <c r="O95" i="28"/>
  <c r="O86" i="28"/>
  <c r="O116" i="28"/>
  <c r="O158" i="28"/>
  <c r="O151" i="28"/>
  <c r="O40" i="28"/>
  <c r="O65" i="28"/>
  <c r="O110" i="28"/>
  <c r="O80" i="28"/>
  <c r="O105" i="28"/>
  <c r="O88" i="28"/>
  <c r="O53" i="28"/>
  <c r="O141" i="28"/>
  <c r="O50" i="28"/>
  <c r="O115" i="28"/>
  <c r="O148" i="28"/>
  <c r="O103" i="28"/>
  <c r="O98" i="28"/>
  <c r="O111" i="28"/>
  <c r="O44" i="28"/>
  <c r="O134" i="28"/>
  <c r="O106" i="28"/>
  <c r="O49" i="28"/>
  <c r="O96" i="28"/>
  <c r="O37" i="28"/>
  <c r="O26" i="28"/>
  <c r="O69" i="28"/>
  <c r="O152" i="28"/>
  <c r="O58" i="28"/>
  <c r="O29" i="28"/>
  <c r="O154" i="28"/>
  <c r="O45" i="28"/>
  <c r="O90" i="28"/>
  <c r="O38" i="28"/>
  <c r="O85" i="28"/>
  <c r="O33" i="28"/>
  <c r="O9" i="28"/>
  <c r="O12" i="28"/>
  <c r="O153" i="28"/>
  <c r="O157" i="28"/>
  <c r="O55" i="28"/>
  <c r="O117" i="28"/>
  <c r="O75" i="28"/>
  <c r="O149" i="28"/>
  <c r="O155" i="28"/>
  <c r="O114" i="28"/>
  <c r="O125" i="28"/>
  <c r="O71" i="28"/>
  <c r="O22" i="28"/>
  <c r="O138" i="28"/>
  <c r="O56" i="28"/>
  <c r="O42" i="28"/>
  <c r="O145" i="28"/>
  <c r="O92" i="28"/>
  <c r="O30" i="28"/>
  <c r="O142" i="28"/>
  <c r="O139" i="28"/>
  <c r="O130" i="28"/>
  <c r="O11" i="28"/>
  <c r="O136" i="28"/>
  <c r="O84" i="28"/>
  <c r="O144" i="28"/>
  <c r="O27" i="28"/>
  <c r="O68" i="28"/>
  <c r="O94" i="28"/>
  <c r="O28" i="28"/>
  <c r="O77" i="28"/>
  <c r="O122" i="28"/>
  <c r="O74" i="28"/>
  <c r="O39" i="28"/>
  <c r="O8" i="28"/>
  <c r="O46" i="28"/>
  <c r="O150" i="28"/>
  <c r="O17" i="28"/>
  <c r="O60" i="28"/>
  <c r="O51" i="28"/>
  <c r="O91" i="28"/>
  <c r="O34" i="28"/>
  <c r="O119" i="28"/>
  <c r="O23" i="28"/>
  <c r="O21" i="28"/>
  <c r="O61" i="28"/>
  <c r="O100" i="28"/>
  <c r="O24" i="28"/>
  <c r="O16" i="28"/>
  <c r="O47" i="28"/>
  <c r="O104" i="28"/>
  <c r="O73" i="28"/>
  <c r="O99" i="28"/>
  <c r="O126" i="28"/>
  <c r="O72" i="28"/>
  <c r="O18" i="28"/>
  <c r="O113" i="28"/>
  <c r="O101" i="28"/>
  <c r="O97" i="28"/>
  <c r="O52" i="28"/>
  <c r="O36" i="28"/>
  <c r="O156" i="28"/>
  <c r="O140" i="28"/>
  <c r="O78" i="28"/>
  <c r="O57" i="28"/>
  <c r="O143" i="28"/>
  <c r="O87" i="28"/>
  <c r="O66" i="28"/>
  <c r="O112" i="28"/>
  <c r="O120" i="28"/>
  <c r="O41" i="28"/>
  <c r="O59" i="28"/>
  <c r="O108" i="28"/>
  <c r="I97" i="28"/>
  <c r="O93" i="28"/>
  <c r="O64" i="28"/>
  <c r="O146" i="28"/>
  <c r="O20" i="28"/>
  <c r="O35" i="28"/>
  <c r="O133" i="28"/>
  <c r="O137" i="28"/>
  <c r="O48" i="28"/>
  <c r="O109" i="28"/>
  <c r="O76" i="28"/>
  <c r="O19" i="28"/>
  <c r="O43" i="28"/>
  <c r="O25" i="28"/>
  <c r="O82" i="28"/>
  <c r="O83" i="28"/>
  <c r="O89" i="28"/>
  <c r="O32" i="28"/>
  <c r="O129" i="28"/>
  <c r="O131" i="28"/>
  <c r="I35" i="28"/>
  <c r="I143" i="28"/>
  <c r="I36" i="28"/>
  <c r="I112" i="28"/>
  <c r="I146" i="28"/>
  <c r="I57" i="28"/>
  <c r="I14" i="28"/>
  <c r="I91" i="28"/>
  <c r="I131" i="28"/>
  <c r="I144" i="28"/>
  <c r="I93" i="28"/>
  <c r="I78" i="28"/>
  <c r="I69" i="28"/>
  <c r="I54" i="28"/>
  <c r="I75" i="28"/>
  <c r="I21" i="28"/>
  <c r="I8" i="28"/>
  <c r="I60" i="28"/>
  <c r="I39" i="28"/>
  <c r="I51" i="28"/>
  <c r="I29" i="28"/>
  <c r="I85" i="28"/>
  <c r="I117" i="28"/>
  <c r="I154" i="28"/>
  <c r="I90" i="28"/>
  <c r="I12" i="28"/>
  <c r="I152" i="28"/>
  <c r="I38" i="28"/>
  <c r="I153" i="28"/>
  <c r="I9" i="28"/>
  <c r="I58" i="28"/>
  <c r="I155" i="28"/>
  <c r="I149" i="28"/>
  <c r="I45" i="28"/>
  <c r="I33" i="28"/>
  <c r="I151" i="28"/>
  <c r="I128" i="28"/>
  <c r="I40" i="28"/>
  <c r="I114" i="28"/>
  <c r="I22" i="28"/>
  <c r="I142" i="28"/>
  <c r="I100" i="28"/>
  <c r="I122" i="28"/>
  <c r="I116" i="28"/>
  <c r="I42" i="28"/>
  <c r="I62" i="28"/>
  <c r="I65" i="28"/>
  <c r="I56" i="28"/>
  <c r="I150" i="28"/>
  <c r="I125" i="28"/>
  <c r="I30" i="28"/>
  <c r="I15" i="28"/>
  <c r="I24" i="28"/>
  <c r="I28" i="28"/>
  <c r="I71" i="28"/>
  <c r="I145" i="28"/>
  <c r="I139" i="28"/>
  <c r="I92" i="28"/>
  <c r="I95" i="28"/>
  <c r="I46" i="28"/>
  <c r="I138" i="28"/>
  <c r="I94" i="28"/>
  <c r="I34" i="28"/>
  <c r="I130" i="28"/>
  <c r="I23" i="28"/>
  <c r="I77" i="28"/>
  <c r="I27" i="28"/>
  <c r="I86" i="28"/>
  <c r="I74" i="28"/>
  <c r="I17" i="28"/>
  <c r="I158" i="28"/>
  <c r="I68" i="28"/>
  <c r="N70" i="28"/>
  <c r="I13" i="28"/>
  <c r="I52" i="28"/>
  <c r="I41" i="28"/>
  <c r="I113" i="28"/>
  <c r="I64" i="28"/>
  <c r="I147" i="28"/>
  <c r="I157" i="28"/>
  <c r="I156" i="28"/>
  <c r="I66" i="28"/>
  <c r="I16" i="28"/>
  <c r="I87" i="28"/>
  <c r="I119" i="28"/>
  <c r="I59" i="28"/>
  <c r="I148" i="28"/>
  <c r="I110" i="28"/>
  <c r="I18" i="28"/>
  <c r="I120" i="28"/>
  <c r="I99" i="28"/>
  <c r="I10" i="28"/>
  <c r="I20" i="28"/>
  <c r="I140" i="28"/>
  <c r="I102" i="28"/>
  <c r="I67" i="28"/>
  <c r="I121" i="28"/>
  <c r="I11" i="28"/>
  <c r="I101" i="28"/>
  <c r="I137" i="28"/>
  <c r="I88" i="28"/>
  <c r="I98" i="28"/>
  <c r="I103" i="28"/>
  <c r="I53" i="28"/>
  <c r="I106" i="28"/>
  <c r="I96" i="28"/>
  <c r="I44" i="28"/>
  <c r="I80" i="28"/>
  <c r="I76" i="28"/>
  <c r="I133" i="28"/>
  <c r="I134" i="28"/>
  <c r="I48" i="28"/>
  <c r="I105" i="28"/>
  <c r="I26" i="28"/>
  <c r="I19" i="28"/>
  <c r="I136" i="28"/>
  <c r="I55" i="28"/>
  <c r="I25" i="28"/>
  <c r="N63" i="28"/>
  <c r="I82" i="28"/>
  <c r="I141" i="28"/>
  <c r="I49" i="28"/>
  <c r="I115" i="28"/>
  <c r="I43" i="28"/>
  <c r="I32" i="28"/>
  <c r="I129" i="28"/>
  <c r="I89" i="28"/>
  <c r="I50" i="28"/>
  <c r="I79" i="28"/>
  <c r="I108" i="28"/>
  <c r="I132" i="28"/>
  <c r="I123" i="28"/>
  <c r="I109" i="28"/>
  <c r="I111" i="28"/>
  <c r="I37" i="28"/>
  <c r="I83" i="28"/>
  <c r="I127" i="28"/>
  <c r="I84" i="28"/>
  <c r="I31" i="28"/>
  <c r="I61" i="28"/>
  <c r="O70" i="28" l="1"/>
  <c r="O63" i="28"/>
  <c r="O7" i="28"/>
  <c r="I7" i="28"/>
  <c r="H7" i="28" s="1"/>
  <c r="K30" i="13"/>
  <c r="O30" i="13" s="1"/>
  <c r="AD159" i="13"/>
  <c r="AD158" i="13"/>
  <c r="AD157" i="13"/>
  <c r="AD156" i="13"/>
  <c r="AD155" i="13"/>
  <c r="AD154" i="13"/>
  <c r="AD153" i="13"/>
  <c r="AD152" i="13"/>
  <c r="AD151" i="13"/>
  <c r="AD150" i="13"/>
  <c r="AD149" i="13"/>
  <c r="AD148" i="13"/>
  <c r="AD147" i="13"/>
  <c r="AD146" i="13"/>
  <c r="AD145" i="13"/>
  <c r="AD104" i="13"/>
  <c r="AD143" i="13"/>
  <c r="AD18" i="13"/>
  <c r="AD141" i="13"/>
  <c r="AD59" i="13"/>
  <c r="AD130" i="13"/>
  <c r="AD139" i="13"/>
  <c r="AD137" i="13"/>
  <c r="AD140" i="13"/>
  <c r="AD135" i="13"/>
  <c r="AD144" i="13"/>
  <c r="AD133" i="13"/>
  <c r="AD132" i="13"/>
  <c r="AD131" i="13"/>
  <c r="AD128" i="13"/>
  <c r="AD22" i="13"/>
  <c r="AD98" i="13"/>
  <c r="AD127" i="13"/>
  <c r="AD142" i="13"/>
  <c r="AD118" i="13"/>
  <c r="AD129" i="13"/>
  <c r="AD124" i="13"/>
  <c r="AD103" i="13"/>
  <c r="AD122" i="13"/>
  <c r="AD125" i="13"/>
  <c r="AD123" i="13"/>
  <c r="AD119" i="13"/>
  <c r="AD44" i="13"/>
  <c r="AD117" i="13"/>
  <c r="AD20" i="13"/>
  <c r="AD113" i="13"/>
  <c r="AD61" i="13"/>
  <c r="AD109" i="13"/>
  <c r="AD14" i="13"/>
  <c r="AD12" i="13"/>
  <c r="AD116" i="13"/>
  <c r="AD110" i="13"/>
  <c r="AD111" i="13"/>
  <c r="AD112" i="13"/>
  <c r="AD106" i="13"/>
  <c r="AD64" i="13"/>
  <c r="AD105" i="13"/>
  <c r="AD25" i="13"/>
  <c r="AD108" i="13"/>
  <c r="AD99" i="13"/>
  <c r="AD100" i="13"/>
  <c r="AD102" i="13"/>
  <c r="AD115" i="13"/>
  <c r="AD97" i="13"/>
  <c r="AD96" i="13"/>
  <c r="AD95" i="13"/>
  <c r="AD94" i="13"/>
  <c r="AD93" i="13"/>
  <c r="AD92" i="13"/>
  <c r="AD91" i="13"/>
  <c r="AD90" i="13"/>
  <c r="AD89" i="13"/>
  <c r="AD88" i="13"/>
  <c r="AD87" i="13"/>
  <c r="AD86" i="13"/>
  <c r="AD85" i="13"/>
  <c r="AD84" i="13"/>
  <c r="AD83" i="13"/>
  <c r="AD82" i="13"/>
  <c r="AD81" i="13"/>
  <c r="AD80" i="13"/>
  <c r="AD79" i="13"/>
  <c r="AD78" i="13"/>
  <c r="AD77" i="13"/>
  <c r="AD121" i="13"/>
  <c r="AD74" i="13"/>
  <c r="AD73" i="13"/>
  <c r="AD72" i="13"/>
  <c r="AD71" i="13"/>
  <c r="AD70" i="13"/>
  <c r="AD69" i="13"/>
  <c r="AD68" i="13"/>
  <c r="AD67" i="13"/>
  <c r="AD66" i="13"/>
  <c r="AD65" i="13"/>
  <c r="AD55" i="13"/>
  <c r="AD63" i="13"/>
  <c r="AD75" i="13"/>
  <c r="AD23" i="13"/>
  <c r="AD120" i="13"/>
  <c r="AD60" i="13"/>
  <c r="AD58" i="13"/>
  <c r="AD57" i="13"/>
  <c r="AD16" i="13"/>
  <c r="AD56" i="13"/>
  <c r="AD54" i="13"/>
  <c r="AD53" i="13"/>
  <c r="AD52" i="13"/>
  <c r="AD51" i="13"/>
  <c r="AD28" i="13"/>
  <c r="AD49" i="13"/>
  <c r="AD48" i="13"/>
  <c r="AD47" i="13"/>
  <c r="AD46" i="13"/>
  <c r="AD45" i="13"/>
  <c r="AD43" i="13"/>
  <c r="AD101" i="13"/>
  <c r="AD42" i="13"/>
  <c r="AD41" i="13"/>
  <c r="AD40" i="13"/>
  <c r="AD39" i="13"/>
  <c r="AD38" i="13"/>
  <c r="AD37" i="13"/>
  <c r="AD36" i="13"/>
  <c r="AD35" i="13"/>
  <c r="AD34" i="13"/>
  <c r="AD33" i="13"/>
  <c r="AD32" i="13"/>
  <c r="AD31" i="13"/>
  <c r="AD134" i="13"/>
  <c r="AD114" i="13"/>
  <c r="AD29" i="13"/>
  <c r="AD62" i="13"/>
  <c r="AD107" i="13"/>
  <c r="AD24" i="13"/>
  <c r="AD13" i="13"/>
  <c r="AD27" i="13"/>
  <c r="AD21" i="13"/>
  <c r="AD26" i="13"/>
  <c r="AD19" i="13"/>
  <c r="AD138" i="13"/>
  <c r="AD15" i="13"/>
  <c r="AD136" i="13"/>
  <c r="AD126" i="13"/>
  <c r="AD50" i="13"/>
  <c r="AD11" i="13"/>
  <c r="AD17" i="13"/>
  <c r="AD10" i="13"/>
  <c r="AD9" i="13"/>
  <c r="N7" i="28" l="1"/>
  <c r="AD8" i="13"/>
  <c r="N92" i="13"/>
  <c r="N122" i="13"/>
  <c r="N31" i="13"/>
  <c r="N52" i="13"/>
  <c r="N136" i="13"/>
  <c r="N135" i="13"/>
  <c r="N11" i="13"/>
  <c r="N79" i="13"/>
  <c r="N150" i="13"/>
  <c r="N21" i="13"/>
  <c r="N77" i="13"/>
  <c r="N129" i="13"/>
  <c r="N96" i="13"/>
  <c r="N99" i="13"/>
  <c r="N23" i="13"/>
  <c r="N45" i="13"/>
  <c r="N56" i="13"/>
  <c r="N68" i="13"/>
  <c r="N26" i="13"/>
  <c r="N102" i="13"/>
  <c r="N83" i="13"/>
  <c r="N130" i="13"/>
  <c r="N20" i="13"/>
  <c r="N128" i="13"/>
  <c r="N132" i="13"/>
  <c r="N111" i="13"/>
  <c r="N41" i="13"/>
  <c r="N51" i="13"/>
  <c r="N13" i="13"/>
  <c r="N78" i="13"/>
  <c r="N113" i="13"/>
  <c r="N33" i="13"/>
  <c r="N43" i="13"/>
  <c r="N18" i="13"/>
  <c r="N152" i="13"/>
  <c r="N64" i="13"/>
  <c r="N143" i="13"/>
  <c r="N139" i="13"/>
  <c r="N37" i="13"/>
  <c r="N127" i="13"/>
  <c r="N123" i="13"/>
  <c r="N156" i="13"/>
  <c r="N29" i="13"/>
  <c r="N55" i="13"/>
  <c r="N65" i="13"/>
  <c r="N71" i="13"/>
  <c r="N98" i="13"/>
  <c r="N85" i="13"/>
  <c r="N24" i="13"/>
  <c r="N114" i="13"/>
  <c r="N73" i="13"/>
  <c r="N121" i="13"/>
  <c r="N94" i="13"/>
  <c r="N17" i="13"/>
  <c r="N35" i="13"/>
  <c r="N119" i="13"/>
  <c r="N60" i="13"/>
  <c r="N66" i="13"/>
  <c r="N116" i="13"/>
  <c r="N82" i="13"/>
  <c r="N154" i="13"/>
  <c r="N28" i="13"/>
  <c r="N48" i="13"/>
  <c r="N16" i="13"/>
  <c r="N158" i="13"/>
  <c r="N155" i="13"/>
  <c r="N9" i="13"/>
  <c r="N67" i="13"/>
  <c r="N69" i="13"/>
  <c r="N62" i="13"/>
  <c r="N93" i="13"/>
  <c r="N118" i="13"/>
  <c r="N112" i="13"/>
  <c r="N147" i="13"/>
  <c r="N104" i="13"/>
  <c r="N137" i="13"/>
  <c r="N109" i="13"/>
  <c r="N80" i="13"/>
  <c r="N149" i="13"/>
  <c r="N107" i="13"/>
  <c r="N145" i="13"/>
  <c r="N22" i="13"/>
  <c r="N90" i="13"/>
  <c r="N10" i="13"/>
  <c r="N39" i="13"/>
  <c r="N46" i="13"/>
  <c r="N108" i="13"/>
  <c r="N157" i="13"/>
  <c r="N134" i="13"/>
  <c r="N133" i="13"/>
  <c r="N12" i="13"/>
  <c r="N32" i="13"/>
  <c r="N54" i="13"/>
  <c r="N140" i="13"/>
  <c r="N57" i="13"/>
  <c r="N125" i="13"/>
  <c r="N88" i="13"/>
  <c r="N100" i="13"/>
  <c r="N61" i="13"/>
  <c r="N97" i="13"/>
  <c r="N126" i="13"/>
  <c r="N87" i="13"/>
  <c r="N49" i="13"/>
  <c r="N15" i="13"/>
  <c r="N70" i="13"/>
  <c r="N115" i="13"/>
  <c r="N42" i="13"/>
  <c r="N53" i="13"/>
  <c r="N25" i="13"/>
  <c r="N74" i="13"/>
  <c r="N105" i="13"/>
  <c r="N95" i="13"/>
  <c r="N101" i="13"/>
  <c r="N36" i="13"/>
  <c r="N124" i="13"/>
  <c r="N120" i="13"/>
  <c r="N63" i="13"/>
  <c r="N91" i="13"/>
  <c r="N40" i="13"/>
  <c r="N47" i="13"/>
  <c r="N103" i="13"/>
  <c r="N72" i="13"/>
  <c r="N75" i="13"/>
  <c r="N86" i="13"/>
  <c r="N19" i="13"/>
  <c r="N14" i="13"/>
  <c r="N151" i="13"/>
  <c r="N59" i="13"/>
  <c r="N141" i="13"/>
  <c r="N138" i="13"/>
  <c r="N81" i="13"/>
  <c r="N153" i="13"/>
  <c r="N131" i="13"/>
  <c r="N84" i="13"/>
  <c r="N159" i="13"/>
  <c r="N142" i="13"/>
  <c r="N146" i="13"/>
  <c r="N144" i="13"/>
  <c r="N38" i="13"/>
  <c r="N44" i="13"/>
  <c r="N34" i="13"/>
  <c r="N117" i="13"/>
  <c r="N50" i="13"/>
  <c r="N58" i="13"/>
  <c r="N110" i="13"/>
  <c r="N89" i="13"/>
  <c r="N106" i="13"/>
  <c r="N30" i="13"/>
  <c r="R30" i="13" s="1"/>
  <c r="N148" i="13"/>
  <c r="N27" i="13"/>
  <c r="S30" i="13"/>
  <c r="K92" i="13"/>
  <c r="O92" i="13" s="1"/>
  <c r="S92" i="13" s="1"/>
  <c r="K117" i="13"/>
  <c r="O117" i="13" s="1"/>
  <c r="S117" i="13" s="1"/>
  <c r="K83" i="13"/>
  <c r="O83" i="13" s="1"/>
  <c r="S83" i="13" s="1"/>
  <c r="K131" i="13"/>
  <c r="O131" i="13" s="1"/>
  <c r="S131" i="13" s="1"/>
  <c r="K47" i="13"/>
  <c r="O47" i="13" s="1"/>
  <c r="S47" i="13" s="1"/>
  <c r="K61" i="13"/>
  <c r="O61" i="13" s="1"/>
  <c r="S61" i="13" s="1"/>
  <c r="K147" i="13"/>
  <c r="O147" i="13" s="1"/>
  <c r="S147" i="13" s="1"/>
  <c r="K93" i="13"/>
  <c r="O93" i="13" s="1"/>
  <c r="S93" i="13" s="1"/>
  <c r="K106" i="13"/>
  <c r="O106" i="13" s="1"/>
  <c r="S106" i="13" s="1"/>
  <c r="K88" i="13"/>
  <c r="O88" i="13" s="1"/>
  <c r="S88" i="13" s="1"/>
  <c r="K68" i="13"/>
  <c r="O68" i="13" s="1"/>
  <c r="S68" i="13" s="1"/>
  <c r="K33" i="13"/>
  <c r="O33" i="13" s="1"/>
  <c r="S33" i="13" s="1"/>
  <c r="K105" i="13"/>
  <c r="O105" i="13" s="1"/>
  <c r="S105" i="13" s="1"/>
  <c r="K140" i="13"/>
  <c r="O140" i="13" s="1"/>
  <c r="S140" i="13" s="1"/>
  <c r="K20" i="13"/>
  <c r="O20" i="13" s="1"/>
  <c r="S20" i="13" s="1"/>
  <c r="K110" i="13"/>
  <c r="O110" i="13" s="1"/>
  <c r="S110" i="13" s="1"/>
  <c r="K155" i="13"/>
  <c r="O155" i="13" s="1"/>
  <c r="S155" i="13" s="1"/>
  <c r="K74" i="13"/>
  <c r="O74" i="13" s="1"/>
  <c r="S74" i="13" s="1"/>
  <c r="K120" i="13"/>
  <c r="O120" i="13" s="1"/>
  <c r="S120" i="13" s="1"/>
  <c r="K111" i="13"/>
  <c r="O111" i="13" s="1"/>
  <c r="S111" i="13" s="1"/>
  <c r="K126" i="13"/>
  <c r="O126" i="13" s="1"/>
  <c r="S126" i="13" s="1"/>
  <c r="K134" i="13"/>
  <c r="O134" i="13" s="1"/>
  <c r="S134" i="13" s="1"/>
  <c r="K123" i="13"/>
  <c r="O123" i="13" s="1"/>
  <c r="S123" i="13" s="1"/>
  <c r="K118" i="13"/>
  <c r="O118" i="13" s="1"/>
  <c r="S118" i="13" s="1"/>
  <c r="K157" i="13"/>
  <c r="O157" i="13" s="1"/>
  <c r="S157" i="13" s="1"/>
  <c r="K101" i="13"/>
  <c r="O101" i="13" s="1"/>
  <c r="S101" i="13" s="1"/>
  <c r="K159" i="13"/>
  <c r="O159" i="13" s="1"/>
  <c r="S159" i="13" s="1"/>
  <c r="K102" i="13"/>
  <c r="O102" i="13" s="1"/>
  <c r="S102" i="13" s="1"/>
  <c r="K29" i="13"/>
  <c r="O29" i="13" s="1"/>
  <c r="S29" i="13" s="1"/>
  <c r="K138" i="13"/>
  <c r="O138" i="13" s="1"/>
  <c r="S138" i="13" s="1"/>
  <c r="K114" i="13"/>
  <c r="O114" i="13" s="1"/>
  <c r="S114" i="13" s="1"/>
  <c r="K39" i="13"/>
  <c r="O39" i="13" s="1"/>
  <c r="S39" i="13" s="1"/>
  <c r="K144" i="13"/>
  <c r="O144" i="13" s="1"/>
  <c r="S144" i="13" s="1"/>
  <c r="K71" i="13"/>
  <c r="O71" i="13" s="1"/>
  <c r="S71" i="13" s="1"/>
  <c r="K113" i="13"/>
  <c r="O113" i="13" s="1"/>
  <c r="S113" i="13" s="1"/>
  <c r="K146" i="13"/>
  <c r="O146" i="13" s="1"/>
  <c r="S146" i="13" s="1"/>
  <c r="K49" i="13"/>
  <c r="O49" i="13" s="1"/>
  <c r="S49" i="13" s="1"/>
  <c r="K130" i="13"/>
  <c r="O130" i="13" s="1"/>
  <c r="S130" i="13" s="1"/>
  <c r="K65" i="13"/>
  <c r="O65" i="13" s="1"/>
  <c r="S65" i="13" s="1"/>
  <c r="K99" i="13"/>
  <c r="O99" i="13" s="1"/>
  <c r="S99" i="13" s="1"/>
  <c r="K78" i="13"/>
  <c r="O78" i="13" s="1"/>
  <c r="S78" i="13" s="1"/>
  <c r="K45" i="13"/>
  <c r="O45" i="13" s="1"/>
  <c r="S45" i="13" s="1"/>
  <c r="K28" i="13"/>
  <c r="O28" i="13" s="1"/>
  <c r="S28" i="13" s="1"/>
  <c r="K72" i="13"/>
  <c r="O72" i="13" s="1"/>
  <c r="S72" i="13" s="1"/>
  <c r="K125" i="13"/>
  <c r="O125" i="13" s="1"/>
  <c r="S125" i="13" s="1"/>
  <c r="K56" i="13"/>
  <c r="O56" i="13" s="1"/>
  <c r="S56" i="13" s="1"/>
  <c r="K85" i="13"/>
  <c r="O85" i="13" s="1"/>
  <c r="S85" i="13" s="1"/>
  <c r="K158" i="13"/>
  <c r="O158" i="13" s="1"/>
  <c r="S158" i="13" s="1"/>
  <c r="K149" i="13"/>
  <c r="O149" i="13" s="1"/>
  <c r="S149" i="13" s="1"/>
  <c r="K9" i="13"/>
  <c r="O9" i="13" s="1"/>
  <c r="S9" i="13" s="1"/>
  <c r="K95" i="13"/>
  <c r="O95" i="13" s="1"/>
  <c r="S95" i="13" s="1"/>
  <c r="K108" i="13"/>
  <c r="O108" i="13" s="1"/>
  <c r="S108" i="13" s="1"/>
  <c r="K100" i="13"/>
  <c r="O100" i="13" s="1"/>
  <c r="S100" i="13" s="1"/>
  <c r="K148" i="13"/>
  <c r="O148" i="13" s="1"/>
  <c r="S148" i="13" s="1"/>
  <c r="K79" i="13"/>
  <c r="O79" i="13" s="1"/>
  <c r="S79" i="13" s="1"/>
  <c r="K70" i="13"/>
  <c r="O70" i="13" s="1"/>
  <c r="S70" i="13" s="1"/>
  <c r="K35" i="13"/>
  <c r="O35" i="13" s="1"/>
  <c r="S35" i="13" s="1"/>
  <c r="K40" i="13"/>
  <c r="O40" i="13" s="1"/>
  <c r="S40" i="13" s="1"/>
  <c r="K64" i="13"/>
  <c r="O64" i="13" s="1"/>
  <c r="S64" i="13" s="1"/>
  <c r="K152" i="13"/>
  <c r="O152" i="13" s="1"/>
  <c r="S152" i="13" s="1"/>
  <c r="K139" i="13"/>
  <c r="O139" i="13" s="1"/>
  <c r="S139" i="13" s="1"/>
  <c r="K94" i="13"/>
  <c r="O94" i="13" s="1"/>
  <c r="S94" i="13" s="1"/>
  <c r="K124" i="13"/>
  <c r="O124" i="13" s="1"/>
  <c r="S124" i="13" s="1"/>
  <c r="K143" i="13"/>
  <c r="O143" i="13" s="1"/>
  <c r="S143" i="13" s="1"/>
  <c r="K43" i="13"/>
  <c r="O43" i="13" s="1"/>
  <c r="S43" i="13" s="1"/>
  <c r="K17" i="13"/>
  <c r="O17" i="13" s="1"/>
  <c r="S17" i="13" s="1"/>
  <c r="K107" i="13"/>
  <c r="O107" i="13" s="1"/>
  <c r="S107" i="13" s="1"/>
  <c r="K42" i="13"/>
  <c r="O42" i="13" s="1"/>
  <c r="S42" i="13" s="1"/>
  <c r="K150" i="13"/>
  <c r="O150" i="13" s="1"/>
  <c r="S150" i="13" s="1"/>
  <c r="K137" i="13"/>
  <c r="O137" i="13" s="1"/>
  <c r="S137" i="13" s="1"/>
  <c r="K12" i="13"/>
  <c r="O12" i="13" s="1"/>
  <c r="S12" i="13" s="1"/>
  <c r="K98" i="13"/>
  <c r="O98" i="13" s="1"/>
  <c r="S98" i="13" s="1"/>
  <c r="K82" i="13"/>
  <c r="O82" i="13" s="1"/>
  <c r="S82" i="13" s="1"/>
  <c r="K21" i="13"/>
  <c r="O21" i="13" s="1"/>
  <c r="S21" i="13" s="1"/>
  <c r="K55" i="13"/>
  <c r="O55" i="13" s="1"/>
  <c r="S55" i="13" s="1"/>
  <c r="K127" i="13"/>
  <c r="O127" i="13" s="1"/>
  <c r="S127" i="13" s="1"/>
  <c r="K116" i="13"/>
  <c r="O116" i="13" s="1"/>
  <c r="S116" i="13" s="1"/>
  <c r="K86" i="13"/>
  <c r="O86" i="13" s="1"/>
  <c r="S86" i="13" s="1"/>
  <c r="K59" i="13"/>
  <c r="O59" i="13" s="1"/>
  <c r="S59" i="13" s="1"/>
  <c r="K66" i="13"/>
  <c r="O66" i="13" s="1"/>
  <c r="S66" i="13" s="1"/>
  <c r="K19" i="13"/>
  <c r="O19" i="13" s="1"/>
  <c r="S19" i="13" s="1"/>
  <c r="K112" i="13"/>
  <c r="O112" i="13" s="1"/>
  <c r="S112" i="13" s="1"/>
  <c r="K44" i="13"/>
  <c r="O44" i="13" s="1"/>
  <c r="S44" i="13" s="1"/>
  <c r="K31" i="13"/>
  <c r="O31" i="13" s="1"/>
  <c r="S31" i="13" s="1"/>
  <c r="K91" i="13"/>
  <c r="O91" i="13" s="1"/>
  <c r="S91" i="13" s="1"/>
  <c r="K96" i="13"/>
  <c r="O96" i="13" s="1"/>
  <c r="S96" i="13" s="1"/>
  <c r="K121" i="13"/>
  <c r="O121" i="13" s="1"/>
  <c r="S121" i="13" s="1"/>
  <c r="K15" i="13"/>
  <c r="O15" i="13" s="1"/>
  <c r="S15" i="13" s="1"/>
  <c r="K80" i="13"/>
  <c r="O80" i="13" s="1"/>
  <c r="S80" i="13" s="1"/>
  <c r="K156" i="13"/>
  <c r="O156" i="13" s="1"/>
  <c r="S156" i="13" s="1"/>
  <c r="K34" i="13"/>
  <c r="O34" i="13" s="1"/>
  <c r="S34" i="13" s="1"/>
  <c r="K53" i="13"/>
  <c r="O53" i="13" s="1"/>
  <c r="S53" i="13" s="1"/>
  <c r="K48" i="13"/>
  <c r="O48" i="13" s="1"/>
  <c r="S48" i="13" s="1"/>
  <c r="K90" i="13"/>
  <c r="O90" i="13" s="1"/>
  <c r="S90" i="13" s="1"/>
  <c r="K54" i="13"/>
  <c r="O54" i="13" s="1"/>
  <c r="S54" i="13" s="1"/>
  <c r="K119" i="13"/>
  <c r="O119" i="13" s="1"/>
  <c r="S119" i="13" s="1"/>
  <c r="K25" i="13"/>
  <c r="O25" i="13" s="1"/>
  <c r="S25" i="13" s="1"/>
  <c r="K128" i="13"/>
  <c r="O128" i="13" s="1"/>
  <c r="S128" i="13" s="1"/>
  <c r="K10" i="13"/>
  <c r="O10" i="13" s="1"/>
  <c r="S10" i="13" s="1"/>
  <c r="K87" i="13"/>
  <c r="O87" i="13" s="1"/>
  <c r="S87" i="13" s="1"/>
  <c r="K135" i="13"/>
  <c r="O135" i="13" s="1"/>
  <c r="S135" i="13" s="1"/>
  <c r="K18" i="13"/>
  <c r="O18" i="13" s="1"/>
  <c r="S18" i="13" s="1"/>
  <c r="K58" i="13"/>
  <c r="O58" i="13" s="1"/>
  <c r="S58" i="13" s="1"/>
  <c r="K153" i="13"/>
  <c r="O153" i="13" s="1"/>
  <c r="S153" i="13" s="1"/>
  <c r="K151" i="13"/>
  <c r="O151" i="13" s="1"/>
  <c r="S151" i="13" s="1"/>
  <c r="K62" i="13"/>
  <c r="O62" i="13" s="1"/>
  <c r="S62" i="13" s="1"/>
  <c r="K122" i="13"/>
  <c r="O122" i="13" s="1"/>
  <c r="S122" i="13" s="1"/>
  <c r="K51" i="13"/>
  <c r="O51" i="13" s="1"/>
  <c r="S51" i="13" s="1"/>
  <c r="K27" i="13"/>
  <c r="O27" i="13" s="1"/>
  <c r="S27" i="13" s="1"/>
  <c r="K129" i="13"/>
  <c r="O129" i="13" s="1"/>
  <c r="S129" i="13" s="1"/>
  <c r="K142" i="13"/>
  <c r="O142" i="13" s="1"/>
  <c r="S142" i="13" s="1"/>
  <c r="K104" i="13"/>
  <c r="O104" i="13" s="1"/>
  <c r="S104" i="13" s="1"/>
  <c r="K69" i="13"/>
  <c r="O69" i="13" s="1"/>
  <c r="S69" i="13" s="1"/>
  <c r="K63" i="13"/>
  <c r="O63" i="13" s="1"/>
  <c r="S63" i="13" s="1"/>
  <c r="K13" i="13"/>
  <c r="O13" i="13" s="1"/>
  <c r="S13" i="13" s="1"/>
  <c r="K77" i="13"/>
  <c r="O77" i="13" s="1"/>
  <c r="S77" i="13" s="1"/>
  <c r="K141" i="13"/>
  <c r="O141" i="13" s="1"/>
  <c r="S141" i="13" s="1"/>
  <c r="K38" i="13"/>
  <c r="O38" i="13" s="1"/>
  <c r="S38" i="13" s="1"/>
  <c r="K115" i="13"/>
  <c r="O115" i="13" s="1"/>
  <c r="S115" i="13" s="1"/>
  <c r="K73" i="13"/>
  <c r="O73" i="13" s="1"/>
  <c r="S73" i="13" s="1"/>
  <c r="K109" i="13"/>
  <c r="O109" i="13" s="1"/>
  <c r="S109" i="13" s="1"/>
  <c r="K11" i="13"/>
  <c r="O11" i="13" s="1"/>
  <c r="S11" i="13" s="1"/>
  <c r="K36" i="13"/>
  <c r="O36" i="13" s="1"/>
  <c r="S36" i="13" s="1"/>
  <c r="K75" i="13"/>
  <c r="O75" i="13" s="1"/>
  <c r="S75" i="13" s="1"/>
  <c r="K97" i="13"/>
  <c r="O97" i="13" s="1"/>
  <c r="S97" i="13" s="1"/>
  <c r="K67" i="13"/>
  <c r="O67" i="13" s="1"/>
  <c r="S67" i="13" s="1"/>
  <c r="K50" i="13"/>
  <c r="O50" i="13" s="1"/>
  <c r="S50" i="13" s="1"/>
  <c r="K22" i="13"/>
  <c r="O22" i="13" s="1"/>
  <c r="S22" i="13" s="1"/>
  <c r="K41" i="13"/>
  <c r="O41" i="13" s="1"/>
  <c r="S41" i="13" s="1"/>
  <c r="K136" i="13"/>
  <c r="O136" i="13" s="1"/>
  <c r="S136" i="13" s="1"/>
  <c r="K145" i="13"/>
  <c r="O145" i="13" s="1"/>
  <c r="S145" i="13" s="1"/>
  <c r="K23" i="13"/>
  <c r="O23" i="13" s="1"/>
  <c r="S23" i="13" s="1"/>
  <c r="K154" i="13"/>
  <c r="O154" i="13" s="1"/>
  <c r="S154" i="13" s="1"/>
  <c r="K132" i="13"/>
  <c r="O132" i="13" s="1"/>
  <c r="S132" i="13" s="1"/>
  <c r="K16" i="13"/>
  <c r="O16" i="13" s="1"/>
  <c r="S16" i="13" s="1"/>
  <c r="K89" i="13"/>
  <c r="O89" i="13" s="1"/>
  <c r="S89" i="13" s="1"/>
  <c r="K24" i="13"/>
  <c r="O24" i="13" s="1"/>
  <c r="S24" i="13" s="1"/>
  <c r="K37" i="13"/>
  <c r="O37" i="13" s="1"/>
  <c r="S37" i="13" s="1"/>
  <c r="K32" i="13"/>
  <c r="O32" i="13" s="1"/>
  <c r="S32" i="13" s="1"/>
  <c r="K52" i="13"/>
  <c r="O52" i="13" s="1"/>
  <c r="S52" i="13" s="1"/>
  <c r="K81" i="13"/>
  <c r="O81" i="13" s="1"/>
  <c r="S81" i="13" s="1"/>
  <c r="K133" i="13"/>
  <c r="O133" i="13" s="1"/>
  <c r="S133" i="13" s="1"/>
  <c r="K26" i="13"/>
  <c r="O26" i="13" s="1"/>
  <c r="S26" i="13" s="1"/>
  <c r="K46" i="13"/>
  <c r="O46" i="13" s="1"/>
  <c r="S46" i="13" s="1"/>
  <c r="K14" i="13"/>
  <c r="O14" i="13" s="1"/>
  <c r="S14" i="13" s="1"/>
  <c r="K57" i="13"/>
  <c r="O57" i="13" s="1"/>
  <c r="S57" i="13" s="1"/>
  <c r="K60" i="13"/>
  <c r="O60" i="13" s="1"/>
  <c r="S60" i="13" s="1"/>
  <c r="K103" i="13"/>
  <c r="O103" i="13" s="1"/>
  <c r="S103" i="13" s="1"/>
  <c r="K84" i="13"/>
  <c r="O84" i="13" s="1"/>
  <c r="S84" i="13" s="1"/>
  <c r="M68" i="13"/>
  <c r="M26" i="13"/>
  <c r="M119" i="13"/>
  <c r="M106" i="13"/>
  <c r="M28" i="13"/>
  <c r="M74" i="13"/>
  <c r="M18" i="13"/>
  <c r="M98" i="13"/>
  <c r="M146" i="13"/>
  <c r="M95" i="13"/>
  <c r="M14" i="13"/>
  <c r="M90" i="13"/>
  <c r="M36" i="13"/>
  <c r="M156" i="13"/>
  <c r="M9" i="13"/>
  <c r="M29" i="13"/>
  <c r="M96" i="13"/>
  <c r="M58" i="13"/>
  <c r="M149" i="13"/>
  <c r="M110" i="13"/>
  <c r="M107" i="13"/>
  <c r="M41" i="13"/>
  <c r="M158" i="13"/>
  <c r="M99" i="13"/>
  <c r="M55" i="13"/>
  <c r="M143" i="13"/>
  <c r="M148" i="13"/>
  <c r="M10" i="13"/>
  <c r="M27" i="13"/>
  <c r="M79" i="13"/>
  <c r="M38" i="13"/>
  <c r="M39" i="13"/>
  <c r="M151" i="13"/>
  <c r="M43" i="13"/>
  <c r="M105" i="13"/>
  <c r="M80" i="13"/>
  <c r="M69" i="13"/>
  <c r="M159" i="13"/>
  <c r="M62" i="13"/>
  <c r="M142" i="13"/>
  <c r="M91" i="13"/>
  <c r="M52" i="13"/>
  <c r="M12" i="13"/>
  <c r="M136" i="13"/>
  <c r="M30" i="13"/>
  <c r="Q30" i="13" s="1"/>
  <c r="M147" i="13"/>
  <c r="M44" i="13"/>
  <c r="M104" i="13"/>
  <c r="M97" i="13"/>
  <c r="M84" i="13"/>
  <c r="M48" i="13"/>
  <c r="M108" i="13"/>
  <c r="M16" i="13"/>
  <c r="M89" i="13"/>
  <c r="M77" i="13"/>
  <c r="M100" i="13"/>
  <c r="M129" i="13"/>
  <c r="M61" i="13"/>
  <c r="M132" i="13"/>
  <c r="M124" i="13"/>
  <c r="M139" i="13"/>
  <c r="M120" i="13"/>
  <c r="M83" i="13"/>
  <c r="M45" i="13"/>
  <c r="M102" i="13"/>
  <c r="M56" i="13"/>
  <c r="M37" i="13"/>
  <c r="M63" i="13"/>
  <c r="M65" i="13"/>
  <c r="M46" i="13"/>
  <c r="M128" i="13"/>
  <c r="M23" i="13"/>
  <c r="M40" i="13"/>
  <c r="M152" i="13"/>
  <c r="M101" i="13"/>
  <c r="M64" i="13"/>
  <c r="M81" i="13"/>
  <c r="M66" i="13"/>
  <c r="M153" i="13"/>
  <c r="M116" i="13"/>
  <c r="M126" i="13"/>
  <c r="M133" i="13"/>
  <c r="M127" i="13"/>
  <c r="M130" i="13"/>
  <c r="M123" i="13"/>
  <c r="M82" i="13"/>
  <c r="M138" i="13"/>
  <c r="M22" i="13"/>
  <c r="M154" i="13"/>
  <c r="M31" i="13"/>
  <c r="M125" i="13"/>
  <c r="M47" i="13"/>
  <c r="M144" i="13"/>
  <c r="M19" i="13"/>
  <c r="M42" i="13"/>
  <c r="M87" i="13"/>
  <c r="M57" i="13"/>
  <c r="M150" i="13"/>
  <c r="M109" i="13"/>
  <c r="M50" i="13"/>
  <c r="M85" i="13"/>
  <c r="M49" i="13"/>
  <c r="M111" i="13"/>
  <c r="M15" i="13"/>
  <c r="M94" i="13"/>
  <c r="M72" i="13"/>
  <c r="M24" i="13"/>
  <c r="M75" i="13"/>
  <c r="M114" i="13"/>
  <c r="M78" i="13"/>
  <c r="M53" i="13"/>
  <c r="M113" i="13"/>
  <c r="M25" i="13"/>
  <c r="M35" i="13"/>
  <c r="M155" i="13"/>
  <c r="M112" i="13"/>
  <c r="M131" i="13"/>
  <c r="M60" i="13"/>
  <c r="M141" i="13"/>
  <c r="M145" i="13"/>
  <c r="M33" i="13"/>
  <c r="M67" i="13"/>
  <c r="M20" i="13"/>
  <c r="M86" i="13"/>
  <c r="M21" i="13"/>
  <c r="M71" i="13"/>
  <c r="M103" i="13"/>
  <c r="M118" i="13"/>
  <c r="M73" i="13"/>
  <c r="M121" i="13"/>
  <c r="M135" i="13"/>
  <c r="M134" i="13"/>
  <c r="M54" i="13"/>
  <c r="M93" i="13"/>
  <c r="M34" i="13"/>
  <c r="M11" i="13"/>
  <c r="M17" i="13"/>
  <c r="M70" i="13"/>
  <c r="M117" i="13"/>
  <c r="M88" i="13"/>
  <c r="M140" i="13"/>
  <c r="M115" i="13"/>
  <c r="M59" i="13"/>
  <c r="M51" i="13"/>
  <c r="M137" i="13"/>
  <c r="M157" i="13"/>
  <c r="M13" i="13"/>
  <c r="M32" i="13"/>
  <c r="M122" i="13"/>
  <c r="M92" i="13"/>
  <c r="L97" i="13"/>
  <c r="L141" i="13"/>
  <c r="L157" i="13"/>
  <c r="L134" i="13"/>
  <c r="L34" i="13"/>
  <c r="L117" i="13"/>
  <c r="L59" i="13"/>
  <c r="L89" i="13"/>
  <c r="L67" i="13"/>
  <c r="L20" i="13"/>
  <c r="L81" i="13"/>
  <c r="L70" i="13"/>
  <c r="L115" i="13"/>
  <c r="L145" i="13"/>
  <c r="L77" i="13"/>
  <c r="L129" i="13"/>
  <c r="L158" i="13"/>
  <c r="L116" i="13"/>
  <c r="L147" i="13"/>
  <c r="L104" i="13"/>
  <c r="L87" i="13"/>
  <c r="L49" i="13"/>
  <c r="L15" i="13"/>
  <c r="L79" i="13"/>
  <c r="L150" i="13"/>
  <c r="L50" i="13"/>
  <c r="L66" i="13"/>
  <c r="L148" i="13"/>
  <c r="L27" i="13"/>
  <c r="L153" i="13"/>
  <c r="L72" i="13"/>
  <c r="L75" i="13"/>
  <c r="L139" i="13"/>
  <c r="L152" i="13"/>
  <c r="L64" i="13"/>
  <c r="L106" i="13"/>
  <c r="L32" i="13"/>
  <c r="L54" i="13"/>
  <c r="L140" i="13"/>
  <c r="L40" i="13"/>
  <c r="L47" i="13"/>
  <c r="L103" i="13"/>
  <c r="L33" i="13"/>
  <c r="L21" i="13"/>
  <c r="L18" i="13"/>
  <c r="L99" i="13"/>
  <c r="L45" i="13"/>
  <c r="L56" i="13"/>
  <c r="L120" i="13"/>
  <c r="L146" i="13"/>
  <c r="L144" i="13"/>
  <c r="L35" i="13"/>
  <c r="L119" i="13"/>
  <c r="L60" i="13"/>
  <c r="L55" i="13"/>
  <c r="L42" i="13"/>
  <c r="L53" i="13"/>
  <c r="L25" i="13"/>
  <c r="L92" i="13"/>
  <c r="L122" i="13"/>
  <c r="L68" i="13"/>
  <c r="L137" i="13"/>
  <c r="L17" i="13"/>
  <c r="L131" i="13"/>
  <c r="L82" i="13"/>
  <c r="L154" i="13"/>
  <c r="L28" i="13"/>
  <c r="L41" i="13"/>
  <c r="L51" i="13"/>
  <c r="L13" i="13"/>
  <c r="L88" i="13"/>
  <c r="L100" i="13"/>
  <c r="L61" i="13"/>
  <c r="L65" i="13"/>
  <c r="L38" i="13"/>
  <c r="L44" i="13"/>
  <c r="L36" i="13"/>
  <c r="L98" i="13"/>
  <c r="L124" i="13"/>
  <c r="L125" i="13"/>
  <c r="L102" i="13"/>
  <c r="L93" i="13"/>
  <c r="L156" i="13"/>
  <c r="L138" i="13"/>
  <c r="L26" i="13"/>
  <c r="L78" i="13"/>
  <c r="L22" i="13"/>
  <c r="L69" i="13"/>
  <c r="L132" i="13"/>
  <c r="L111" i="13"/>
  <c r="L23" i="13"/>
  <c r="L57" i="13"/>
  <c r="L109" i="13"/>
  <c r="L155" i="13"/>
  <c r="L90" i="13"/>
  <c r="L10" i="13"/>
  <c r="L83" i="13"/>
  <c r="L85" i="13"/>
  <c r="L24" i="13"/>
  <c r="L114" i="13"/>
  <c r="L95" i="13"/>
  <c r="L101" i="13"/>
  <c r="L91" i="13"/>
  <c r="L9" i="13"/>
  <c r="L135" i="13"/>
  <c r="L11" i="13"/>
  <c r="L96" i="13"/>
  <c r="L71" i="13"/>
  <c r="L74" i="13"/>
  <c r="L108" i="13"/>
  <c r="L48" i="13"/>
  <c r="L118" i="13"/>
  <c r="L46" i="13"/>
  <c r="L113" i="13"/>
  <c r="L94" i="13"/>
  <c r="L127" i="13"/>
  <c r="L136" i="13"/>
  <c r="L39" i="13"/>
  <c r="L151" i="13"/>
  <c r="L130" i="13"/>
  <c r="L128" i="13"/>
  <c r="L143" i="13"/>
  <c r="L43" i="13"/>
  <c r="L123" i="13"/>
  <c r="L80" i="13"/>
  <c r="L86" i="13"/>
  <c r="L84" i="13"/>
  <c r="L112" i="13"/>
  <c r="L73" i="13"/>
  <c r="L31" i="13"/>
  <c r="L19" i="13"/>
  <c r="L62" i="13"/>
  <c r="L110" i="13"/>
  <c r="L142" i="13"/>
  <c r="L14" i="13"/>
  <c r="L105" i="13"/>
  <c r="L58" i="13"/>
  <c r="L133" i="13"/>
  <c r="L107" i="13"/>
  <c r="L16" i="13"/>
  <c r="L159" i="13"/>
  <c r="L30" i="13"/>
  <c r="P30" i="13" s="1"/>
  <c r="L149" i="13"/>
  <c r="L29" i="13"/>
  <c r="L121" i="13"/>
  <c r="L37" i="13"/>
  <c r="L52" i="13"/>
  <c r="L126" i="13"/>
  <c r="L63" i="13"/>
  <c r="L12" i="13"/>
  <c r="E40" i="16" l="1"/>
  <c r="R50" i="13"/>
  <c r="R57" i="13"/>
  <c r="R20" i="13"/>
  <c r="V20" i="13" s="1"/>
  <c r="R91" i="13"/>
  <c r="V91" i="13" s="1"/>
  <c r="R80" i="13"/>
  <c r="V80" i="13" s="1"/>
  <c r="R135" i="13"/>
  <c r="V135" i="13" s="1"/>
  <c r="R148" i="13"/>
  <c r="R34" i="13"/>
  <c r="V34" i="13" s="1"/>
  <c r="R131" i="13"/>
  <c r="R19" i="13"/>
  <c r="V19" i="13" s="1"/>
  <c r="R63" i="13"/>
  <c r="V63" i="13" s="1"/>
  <c r="R25" i="13"/>
  <c r="V25" i="13" s="1"/>
  <c r="R126" i="13"/>
  <c r="V126" i="13" s="1"/>
  <c r="R54" i="13"/>
  <c r="V54" i="13" s="1"/>
  <c r="R39" i="13"/>
  <c r="V39" i="13" s="1"/>
  <c r="R109" i="13"/>
  <c r="V109" i="13" s="1"/>
  <c r="R69" i="13"/>
  <c r="R154" i="13"/>
  <c r="V154" i="13" s="1"/>
  <c r="R94" i="13"/>
  <c r="V94" i="13" s="1"/>
  <c r="R65" i="13"/>
  <c r="V65" i="13" s="1"/>
  <c r="R143" i="13"/>
  <c r="V143" i="13" s="1"/>
  <c r="R13" i="13"/>
  <c r="V13" i="13" s="1"/>
  <c r="R83" i="13"/>
  <c r="V83" i="13" s="1"/>
  <c r="R96" i="13"/>
  <c r="V96" i="13" s="1"/>
  <c r="R136" i="13"/>
  <c r="R49" i="13"/>
  <c r="R35" i="13"/>
  <c r="V35" i="13" s="1"/>
  <c r="R113" i="13"/>
  <c r="V113" i="13" s="1"/>
  <c r="R14" i="13"/>
  <c r="V14" i="13" s="1"/>
  <c r="R62" i="13"/>
  <c r="V62" i="13" s="1"/>
  <c r="R99" i="13"/>
  <c r="V99" i="13" s="1"/>
  <c r="R44" i="13"/>
  <c r="V44" i="13" s="1"/>
  <c r="R153" i="13"/>
  <c r="R86" i="13"/>
  <c r="V86" i="13" s="1"/>
  <c r="R120" i="13"/>
  <c r="V120" i="13" s="1"/>
  <c r="R53" i="13"/>
  <c r="V53" i="13" s="1"/>
  <c r="R97" i="13"/>
  <c r="V97" i="13" s="1"/>
  <c r="R32" i="13"/>
  <c r="V32" i="13" s="1"/>
  <c r="R10" i="13"/>
  <c r="V10" i="13" s="1"/>
  <c r="R137" i="13"/>
  <c r="V137" i="13" s="1"/>
  <c r="R67" i="13"/>
  <c r="V67" i="13" s="1"/>
  <c r="R82" i="13"/>
  <c r="R121" i="13"/>
  <c r="V121" i="13" s="1"/>
  <c r="R55" i="13"/>
  <c r="V55" i="13" s="1"/>
  <c r="R64" i="13"/>
  <c r="V64" i="13" s="1"/>
  <c r="R51" i="13"/>
  <c r="V51" i="13" s="1"/>
  <c r="R102" i="13"/>
  <c r="V102" i="13" s="1"/>
  <c r="R129" i="13"/>
  <c r="V129" i="13" s="1"/>
  <c r="R52" i="13"/>
  <c r="V52" i="13" s="1"/>
  <c r="R151" i="13"/>
  <c r="R149" i="13"/>
  <c r="V149" i="13" s="1"/>
  <c r="R11" i="13"/>
  <c r="V11" i="13" s="1"/>
  <c r="R84" i="13"/>
  <c r="V84" i="13" s="1"/>
  <c r="R46" i="13"/>
  <c r="V46" i="13" s="1"/>
  <c r="R78" i="13"/>
  <c r="V78" i="13" s="1"/>
  <c r="R106" i="13"/>
  <c r="V106" i="13" s="1"/>
  <c r="R38" i="13"/>
  <c r="R81" i="13"/>
  <c r="R75" i="13"/>
  <c r="V75" i="13" s="1"/>
  <c r="R124" i="13"/>
  <c r="V124" i="13" s="1"/>
  <c r="R42" i="13"/>
  <c r="V42" i="13" s="1"/>
  <c r="R61" i="13"/>
  <c r="V61" i="13" s="1"/>
  <c r="R12" i="13"/>
  <c r="V12" i="13" s="1"/>
  <c r="R90" i="13"/>
  <c r="V90" i="13" s="1"/>
  <c r="R104" i="13"/>
  <c r="R9" i="13"/>
  <c r="R116" i="13"/>
  <c r="V116" i="13" s="1"/>
  <c r="R73" i="13"/>
  <c r="V73" i="13" s="1"/>
  <c r="R29" i="13"/>
  <c r="V29" i="13" s="1"/>
  <c r="R152" i="13"/>
  <c r="V152" i="13" s="1"/>
  <c r="R41" i="13"/>
  <c r="V41" i="13" s="1"/>
  <c r="R26" i="13"/>
  <c r="V26" i="13" s="1"/>
  <c r="R77" i="13"/>
  <c r="R31" i="13"/>
  <c r="V31" i="13" s="1"/>
  <c r="R159" i="13"/>
  <c r="R108" i="13"/>
  <c r="V108" i="13" s="1"/>
  <c r="R23" i="13"/>
  <c r="V23" i="13" s="1"/>
  <c r="R27" i="13"/>
  <c r="V27" i="13" s="1"/>
  <c r="R140" i="13"/>
  <c r="V140" i="13" s="1"/>
  <c r="R130" i="13"/>
  <c r="V130" i="13" s="1"/>
  <c r="R89" i="13"/>
  <c r="R144" i="13"/>
  <c r="V144" i="13" s="1"/>
  <c r="R138" i="13"/>
  <c r="V138" i="13" s="1"/>
  <c r="R72" i="13"/>
  <c r="V72" i="13" s="1"/>
  <c r="R36" i="13"/>
  <c r="V36" i="13" s="1"/>
  <c r="R115" i="13"/>
  <c r="V115" i="13" s="1"/>
  <c r="R100" i="13"/>
  <c r="V100" i="13" s="1"/>
  <c r="R133" i="13"/>
  <c r="V133" i="13" s="1"/>
  <c r="R22" i="13"/>
  <c r="R147" i="13"/>
  <c r="V147" i="13" s="1"/>
  <c r="R155" i="13"/>
  <c r="V155" i="13" s="1"/>
  <c r="R66" i="13"/>
  <c r="V66" i="13" s="1"/>
  <c r="R114" i="13"/>
  <c r="V114" i="13" s="1"/>
  <c r="R156" i="13"/>
  <c r="V156" i="13" s="1"/>
  <c r="R18" i="13"/>
  <c r="V18" i="13" s="1"/>
  <c r="R111" i="13"/>
  <c r="V111" i="13" s="1"/>
  <c r="R68" i="13"/>
  <c r="R21" i="13"/>
  <c r="V21" i="13" s="1"/>
  <c r="R122" i="13"/>
  <c r="V122" i="13" s="1"/>
  <c r="R105" i="13"/>
  <c r="V105" i="13" s="1"/>
  <c r="R48" i="13"/>
  <c r="V48" i="13" s="1"/>
  <c r="R37" i="13"/>
  <c r="V37" i="13" s="1"/>
  <c r="R117" i="13"/>
  <c r="V117" i="13" s="1"/>
  <c r="R87" i="13"/>
  <c r="V87" i="13" s="1"/>
  <c r="R28" i="13"/>
  <c r="V28" i="13" s="1"/>
  <c r="R139" i="13"/>
  <c r="R110" i="13"/>
  <c r="V110" i="13" s="1"/>
  <c r="R146" i="13"/>
  <c r="V146" i="13" s="1"/>
  <c r="R141" i="13"/>
  <c r="V141" i="13" s="1"/>
  <c r="R103" i="13"/>
  <c r="V103" i="13" s="1"/>
  <c r="R101" i="13"/>
  <c r="V101" i="13" s="1"/>
  <c r="R70" i="13"/>
  <c r="V70" i="13" s="1"/>
  <c r="R88" i="13"/>
  <c r="V88" i="13" s="1"/>
  <c r="R134" i="13"/>
  <c r="R145" i="13"/>
  <c r="V145" i="13" s="1"/>
  <c r="R112" i="13"/>
  <c r="V112" i="13" s="1"/>
  <c r="R158" i="13"/>
  <c r="V158" i="13" s="1"/>
  <c r="R60" i="13"/>
  <c r="V60" i="13" s="1"/>
  <c r="R24" i="13"/>
  <c r="V24" i="13" s="1"/>
  <c r="R123" i="13"/>
  <c r="V123" i="13" s="1"/>
  <c r="R43" i="13"/>
  <c r="R132" i="13"/>
  <c r="R56" i="13"/>
  <c r="V56" i="13" s="1"/>
  <c r="R150" i="13"/>
  <c r="V150" i="13" s="1"/>
  <c r="R92" i="13"/>
  <c r="V92" i="13" s="1"/>
  <c r="R40" i="13"/>
  <c r="V40" i="13" s="1"/>
  <c r="R93" i="13"/>
  <c r="V93" i="13" s="1"/>
  <c r="R98" i="13"/>
  <c r="V98" i="13" s="1"/>
  <c r="R74" i="13"/>
  <c r="V74" i="13" s="1"/>
  <c r="R17" i="13"/>
  <c r="R71" i="13"/>
  <c r="V71" i="13" s="1"/>
  <c r="R58" i="13"/>
  <c r="V58" i="13" s="1"/>
  <c r="R142" i="13"/>
  <c r="V142" i="13" s="1"/>
  <c r="R59" i="13"/>
  <c r="V59" i="13" s="1"/>
  <c r="R47" i="13"/>
  <c r="V47" i="13" s="1"/>
  <c r="R95" i="13"/>
  <c r="V95" i="13" s="1"/>
  <c r="R15" i="13"/>
  <c r="R125" i="13"/>
  <c r="R157" i="13"/>
  <c r="V157" i="13" s="1"/>
  <c r="R107" i="13"/>
  <c r="V107" i="13" s="1"/>
  <c r="R118" i="13"/>
  <c r="V118" i="13" s="1"/>
  <c r="R16" i="13"/>
  <c r="V16" i="13" s="1"/>
  <c r="R119" i="13"/>
  <c r="V119" i="13" s="1"/>
  <c r="R85" i="13"/>
  <c r="V85" i="13" s="1"/>
  <c r="R127" i="13"/>
  <c r="R33" i="13"/>
  <c r="R128" i="13"/>
  <c r="V128" i="13" s="1"/>
  <c r="R45" i="13"/>
  <c r="V45" i="13" s="1"/>
  <c r="R79" i="13"/>
  <c r="V79" i="13" s="1"/>
  <c r="O8" i="13"/>
  <c r="K8" i="13" s="1"/>
  <c r="U30" i="13"/>
  <c r="T30" i="13"/>
  <c r="P29" i="13"/>
  <c r="T29" i="13" s="1"/>
  <c r="P58" i="13"/>
  <c r="T58" i="13" s="1"/>
  <c r="P73" i="13"/>
  <c r="T73" i="13" s="1"/>
  <c r="P128" i="13"/>
  <c r="T128" i="13" s="1"/>
  <c r="P46" i="13"/>
  <c r="T46" i="13" s="1"/>
  <c r="P135" i="13"/>
  <c r="T135" i="13" s="1"/>
  <c r="P83" i="13"/>
  <c r="T83" i="13" s="1"/>
  <c r="P132" i="13"/>
  <c r="T132" i="13" s="1"/>
  <c r="P156" i="13"/>
  <c r="T156" i="13" s="1"/>
  <c r="P38" i="13"/>
  <c r="T38" i="13" s="1"/>
  <c r="P28" i="13"/>
  <c r="T28" i="13" s="1"/>
  <c r="P92" i="13"/>
  <c r="T92" i="13" s="1"/>
  <c r="P60" i="13"/>
  <c r="T60" i="13" s="1"/>
  <c r="P99" i="13"/>
  <c r="T99" i="13" s="1"/>
  <c r="P75" i="13"/>
  <c r="T75" i="13" s="1"/>
  <c r="P79" i="13"/>
  <c r="T79" i="13" s="1"/>
  <c r="P147" i="13"/>
  <c r="T147" i="13" s="1"/>
  <c r="P81" i="13"/>
  <c r="T81" i="13" s="1"/>
  <c r="P157" i="13"/>
  <c r="T157" i="13" s="1"/>
  <c r="Q157" i="13"/>
  <c r="U157" i="13" s="1"/>
  <c r="Q134" i="13"/>
  <c r="U134" i="13" s="1"/>
  <c r="Q21" i="13"/>
  <c r="U21" i="13" s="1"/>
  <c r="Q141" i="13"/>
  <c r="U141" i="13" s="1"/>
  <c r="Q53" i="13"/>
  <c r="U53" i="13" s="1"/>
  <c r="Q111" i="13"/>
  <c r="U111" i="13" s="1"/>
  <c r="Q42" i="13"/>
  <c r="U42" i="13" s="1"/>
  <c r="Q125" i="13"/>
  <c r="U125" i="13" s="1"/>
  <c r="Q130" i="13"/>
  <c r="U130" i="13" s="1"/>
  <c r="Q64" i="13"/>
  <c r="U64" i="13" s="1"/>
  <c r="Q63" i="13"/>
  <c r="U63" i="13" s="1"/>
  <c r="Q45" i="13"/>
  <c r="U45" i="13" s="1"/>
  <c r="Q100" i="13"/>
  <c r="U100" i="13" s="1"/>
  <c r="Q136" i="13"/>
  <c r="U136" i="13" s="1"/>
  <c r="Q80" i="13"/>
  <c r="U80" i="13" s="1"/>
  <c r="Q99" i="13"/>
  <c r="U99" i="13" s="1"/>
  <c r="Q29" i="13"/>
  <c r="U29" i="13" s="1"/>
  <c r="Q28" i="13"/>
  <c r="U28" i="13" s="1"/>
  <c r="V81" i="13"/>
  <c r="V17" i="13"/>
  <c r="V50" i="13"/>
  <c r="P149" i="13"/>
  <c r="T149" i="13" s="1"/>
  <c r="P105" i="13"/>
  <c r="T105" i="13" s="1"/>
  <c r="P112" i="13"/>
  <c r="T112" i="13" s="1"/>
  <c r="P130" i="13"/>
  <c r="T130" i="13" s="1"/>
  <c r="P118" i="13"/>
  <c r="T118" i="13" s="1"/>
  <c r="P9" i="13"/>
  <c r="T9" i="13" s="1"/>
  <c r="P10" i="13"/>
  <c r="T10" i="13" s="1"/>
  <c r="P93" i="13"/>
  <c r="T93" i="13" s="1"/>
  <c r="P65" i="13"/>
  <c r="T65" i="13" s="1"/>
  <c r="P154" i="13"/>
  <c r="T154" i="13" s="1"/>
  <c r="P119" i="13"/>
  <c r="T119" i="13" s="1"/>
  <c r="P18" i="13"/>
  <c r="T18" i="13" s="1"/>
  <c r="P140" i="13"/>
  <c r="T140" i="13" s="1"/>
  <c r="P72" i="13"/>
  <c r="T72" i="13" s="1"/>
  <c r="P15" i="13"/>
  <c r="T15" i="13" s="1"/>
  <c r="P116" i="13"/>
  <c r="T116" i="13" s="1"/>
  <c r="P20" i="13"/>
  <c r="T20" i="13" s="1"/>
  <c r="Q137" i="13"/>
  <c r="U137" i="13" s="1"/>
  <c r="Q70" i="13"/>
  <c r="U70" i="13" s="1"/>
  <c r="Q135" i="13"/>
  <c r="U135" i="13" s="1"/>
  <c r="Q86" i="13"/>
  <c r="U86" i="13" s="1"/>
  <c r="Q60" i="13"/>
  <c r="U60" i="13" s="1"/>
  <c r="Q78" i="13"/>
  <c r="U78" i="13" s="1"/>
  <c r="Q49" i="13"/>
  <c r="U49" i="13" s="1"/>
  <c r="Q31" i="13"/>
  <c r="U31" i="13" s="1"/>
  <c r="Q127" i="13"/>
  <c r="U127" i="13" s="1"/>
  <c r="Q101" i="13"/>
  <c r="U101" i="13" s="1"/>
  <c r="Q37" i="13"/>
  <c r="U37" i="13" s="1"/>
  <c r="Q83" i="13"/>
  <c r="U83" i="13" s="1"/>
  <c r="Q77" i="13"/>
  <c r="U77" i="13" s="1"/>
  <c r="Q12" i="13"/>
  <c r="U12" i="13" s="1"/>
  <c r="Q105" i="13"/>
  <c r="U105" i="13" s="1"/>
  <c r="Q158" i="13"/>
  <c r="U158" i="13" s="1"/>
  <c r="Q9" i="13"/>
  <c r="U9" i="13" s="1"/>
  <c r="Q14" i="13"/>
  <c r="U14" i="13" s="1"/>
  <c r="Q106" i="13"/>
  <c r="U106" i="13" s="1"/>
  <c r="V49" i="13"/>
  <c r="V134" i="13"/>
  <c r="P12" i="13"/>
  <c r="T12" i="13" s="1"/>
  <c r="P14" i="13"/>
  <c r="T14" i="13" s="1"/>
  <c r="P84" i="13"/>
  <c r="T84" i="13" s="1"/>
  <c r="P151" i="13"/>
  <c r="T151" i="13" s="1"/>
  <c r="P48" i="13"/>
  <c r="T48" i="13" s="1"/>
  <c r="P91" i="13"/>
  <c r="T91" i="13" s="1"/>
  <c r="P90" i="13"/>
  <c r="T90" i="13" s="1"/>
  <c r="P102" i="13"/>
  <c r="T102" i="13" s="1"/>
  <c r="P61" i="13"/>
  <c r="T61" i="13" s="1"/>
  <c r="P82" i="13"/>
  <c r="T82" i="13" s="1"/>
  <c r="P35" i="13"/>
  <c r="T35" i="13" s="1"/>
  <c r="P21" i="13"/>
  <c r="T21" i="13" s="1"/>
  <c r="P54" i="13"/>
  <c r="T54" i="13" s="1"/>
  <c r="P153" i="13"/>
  <c r="T153" i="13" s="1"/>
  <c r="P49" i="13"/>
  <c r="T49" i="13" s="1"/>
  <c r="P158" i="13"/>
  <c r="T158" i="13" s="1"/>
  <c r="P67" i="13"/>
  <c r="T67" i="13" s="1"/>
  <c r="Q51" i="13"/>
  <c r="U51" i="13" s="1"/>
  <c r="Q17" i="13"/>
  <c r="U17" i="13" s="1"/>
  <c r="Q131" i="13"/>
  <c r="U131" i="13" s="1"/>
  <c r="Q114" i="13"/>
  <c r="U114" i="13" s="1"/>
  <c r="Q85" i="13"/>
  <c r="U85" i="13" s="1"/>
  <c r="Q133" i="13"/>
  <c r="U133" i="13" s="1"/>
  <c r="Q152" i="13"/>
  <c r="U152" i="13" s="1"/>
  <c r="Q120" i="13"/>
  <c r="U120" i="13" s="1"/>
  <c r="Q89" i="13"/>
  <c r="U89" i="13" s="1"/>
  <c r="Q52" i="13"/>
  <c r="U52" i="13" s="1"/>
  <c r="Q43" i="13"/>
  <c r="U43" i="13" s="1"/>
  <c r="Q79" i="13"/>
  <c r="U79" i="13" s="1"/>
  <c r="Q41" i="13"/>
  <c r="U41" i="13" s="1"/>
  <c r="Q156" i="13"/>
  <c r="U156" i="13" s="1"/>
  <c r="Q95" i="13"/>
  <c r="U95" i="13" s="1"/>
  <c r="Q119" i="13"/>
  <c r="U119" i="13" s="1"/>
  <c r="V131" i="13"/>
  <c r="V9" i="13"/>
  <c r="V22" i="13"/>
  <c r="V151" i="13"/>
  <c r="P63" i="13"/>
  <c r="T63" i="13" s="1"/>
  <c r="P159" i="13"/>
  <c r="T159" i="13" s="1"/>
  <c r="P142" i="13"/>
  <c r="T142" i="13" s="1"/>
  <c r="P86" i="13"/>
  <c r="T86" i="13" s="1"/>
  <c r="P39" i="13"/>
  <c r="T39" i="13" s="1"/>
  <c r="P108" i="13"/>
  <c r="T108" i="13" s="1"/>
  <c r="P101" i="13"/>
  <c r="T101" i="13" s="1"/>
  <c r="P155" i="13"/>
  <c r="T155" i="13" s="1"/>
  <c r="P69" i="13"/>
  <c r="T69" i="13" s="1"/>
  <c r="P125" i="13"/>
  <c r="T125" i="13" s="1"/>
  <c r="P100" i="13"/>
  <c r="T100" i="13" s="1"/>
  <c r="P131" i="13"/>
  <c r="T131" i="13" s="1"/>
  <c r="P144" i="13"/>
  <c r="T144" i="13" s="1"/>
  <c r="P33" i="13"/>
  <c r="T33" i="13" s="1"/>
  <c r="P32" i="13"/>
  <c r="T32" i="13" s="1"/>
  <c r="P27" i="13"/>
  <c r="T27" i="13" s="1"/>
  <c r="P87" i="13"/>
  <c r="T87" i="13" s="1"/>
  <c r="P129" i="13"/>
  <c r="T129" i="13" s="1"/>
  <c r="P89" i="13"/>
  <c r="T89" i="13" s="1"/>
  <c r="Q92" i="13"/>
  <c r="U92" i="13" s="1"/>
  <c r="Q59" i="13"/>
  <c r="U59" i="13" s="1"/>
  <c r="Q11" i="13"/>
  <c r="U11" i="13" s="1"/>
  <c r="Q121" i="13"/>
  <c r="U121" i="13" s="1"/>
  <c r="Q112" i="13"/>
  <c r="U112" i="13" s="1"/>
  <c r="Q75" i="13"/>
  <c r="U75" i="13" s="1"/>
  <c r="Q50" i="13"/>
  <c r="U50" i="13" s="1"/>
  <c r="Q154" i="13"/>
  <c r="U154" i="13" s="1"/>
  <c r="Q126" i="13"/>
  <c r="U126" i="13" s="1"/>
  <c r="Q40" i="13"/>
  <c r="U40" i="13" s="1"/>
  <c r="Q139" i="13"/>
  <c r="U139" i="13" s="1"/>
  <c r="Q16" i="13"/>
  <c r="U16" i="13" s="1"/>
  <c r="Q91" i="13"/>
  <c r="U91" i="13" s="1"/>
  <c r="Q151" i="13"/>
  <c r="U151" i="13" s="1"/>
  <c r="Q27" i="13"/>
  <c r="U27" i="13" s="1"/>
  <c r="Q107" i="13"/>
  <c r="U107" i="13" s="1"/>
  <c r="Q36" i="13"/>
  <c r="U36" i="13" s="1"/>
  <c r="Q146" i="13"/>
  <c r="U146" i="13" s="1"/>
  <c r="Q26" i="13"/>
  <c r="U26" i="13" s="1"/>
  <c r="V33" i="13"/>
  <c r="V104" i="13"/>
  <c r="V139" i="13"/>
  <c r="V69" i="13"/>
  <c r="P126" i="13"/>
  <c r="T126" i="13" s="1"/>
  <c r="P16" i="13"/>
  <c r="T16" i="13" s="1"/>
  <c r="P110" i="13"/>
  <c r="T110" i="13" s="1"/>
  <c r="P80" i="13"/>
  <c r="T80" i="13" s="1"/>
  <c r="P136" i="13"/>
  <c r="T136" i="13" s="1"/>
  <c r="P74" i="13"/>
  <c r="T74" i="13" s="1"/>
  <c r="P95" i="13"/>
  <c r="T95" i="13" s="1"/>
  <c r="P109" i="13"/>
  <c r="T109" i="13" s="1"/>
  <c r="P22" i="13"/>
  <c r="T22" i="13" s="1"/>
  <c r="P124" i="13"/>
  <c r="T124" i="13" s="1"/>
  <c r="P88" i="13"/>
  <c r="T88" i="13" s="1"/>
  <c r="P17" i="13"/>
  <c r="T17" i="13" s="1"/>
  <c r="P25" i="13"/>
  <c r="T25" i="13" s="1"/>
  <c r="P146" i="13"/>
  <c r="T146" i="13" s="1"/>
  <c r="P103" i="13"/>
  <c r="T103" i="13" s="1"/>
  <c r="P106" i="13"/>
  <c r="T106" i="13" s="1"/>
  <c r="P148" i="13"/>
  <c r="T148" i="13" s="1"/>
  <c r="P77" i="13"/>
  <c r="T77" i="13" s="1"/>
  <c r="P59" i="13"/>
  <c r="T59" i="13" s="1"/>
  <c r="Q122" i="13"/>
  <c r="U122" i="13" s="1"/>
  <c r="Q115" i="13"/>
  <c r="U115" i="13" s="1"/>
  <c r="Q34" i="13"/>
  <c r="U34" i="13" s="1"/>
  <c r="Q73" i="13"/>
  <c r="U73" i="13" s="1"/>
  <c r="Q20" i="13"/>
  <c r="U20" i="13" s="1"/>
  <c r="Q155" i="13"/>
  <c r="U155" i="13" s="1"/>
  <c r="Q24" i="13"/>
  <c r="U24" i="13" s="1"/>
  <c r="Q109" i="13"/>
  <c r="U109" i="13" s="1"/>
  <c r="Q22" i="13"/>
  <c r="U22" i="13" s="1"/>
  <c r="Q116" i="13"/>
  <c r="U116" i="13" s="1"/>
  <c r="Q23" i="13"/>
  <c r="U23" i="13" s="1"/>
  <c r="Q124" i="13"/>
  <c r="U124" i="13" s="1"/>
  <c r="Q108" i="13"/>
  <c r="U108" i="13" s="1"/>
  <c r="Q104" i="13"/>
  <c r="U104" i="13" s="1"/>
  <c r="Q142" i="13"/>
  <c r="U142" i="13" s="1"/>
  <c r="Q39" i="13"/>
  <c r="U39" i="13" s="1"/>
  <c r="Q10" i="13"/>
  <c r="U10" i="13" s="1"/>
  <c r="Q110" i="13"/>
  <c r="U110" i="13" s="1"/>
  <c r="Q90" i="13"/>
  <c r="U90" i="13" s="1"/>
  <c r="Q98" i="13"/>
  <c r="U98" i="13" s="1"/>
  <c r="Q68" i="13"/>
  <c r="U68" i="13" s="1"/>
  <c r="V153" i="13"/>
  <c r="V15" i="13"/>
  <c r="V43" i="13"/>
  <c r="V38" i="13"/>
  <c r="V132" i="13"/>
  <c r="P52" i="13"/>
  <c r="T52" i="13" s="1"/>
  <c r="P107" i="13"/>
  <c r="T107" i="13" s="1"/>
  <c r="P62" i="13"/>
  <c r="T62" i="13" s="1"/>
  <c r="P123" i="13"/>
  <c r="T123" i="13" s="1"/>
  <c r="P127" i="13"/>
  <c r="T127" i="13" s="1"/>
  <c r="P71" i="13"/>
  <c r="T71" i="13" s="1"/>
  <c r="P114" i="13"/>
  <c r="T114" i="13" s="1"/>
  <c r="P57" i="13"/>
  <c r="T57" i="13" s="1"/>
  <c r="P78" i="13"/>
  <c r="T78" i="13" s="1"/>
  <c r="P98" i="13"/>
  <c r="T98" i="13" s="1"/>
  <c r="P13" i="13"/>
  <c r="T13" i="13" s="1"/>
  <c r="P137" i="13"/>
  <c r="T137" i="13" s="1"/>
  <c r="P53" i="13"/>
  <c r="T53" i="13" s="1"/>
  <c r="P120" i="13"/>
  <c r="T120" i="13" s="1"/>
  <c r="P47" i="13"/>
  <c r="T47" i="13" s="1"/>
  <c r="P64" i="13"/>
  <c r="T64" i="13" s="1"/>
  <c r="P66" i="13"/>
  <c r="T66" i="13" s="1"/>
  <c r="P145" i="13"/>
  <c r="P117" i="13"/>
  <c r="T117" i="13" s="1"/>
  <c r="Q32" i="13"/>
  <c r="U32" i="13" s="1"/>
  <c r="Q140" i="13"/>
  <c r="U140" i="13" s="1"/>
  <c r="Q93" i="13"/>
  <c r="U93" i="13" s="1"/>
  <c r="Q118" i="13"/>
  <c r="U118" i="13" s="1"/>
  <c r="Q67" i="13"/>
  <c r="U67" i="13" s="1"/>
  <c r="Q35" i="13"/>
  <c r="U35" i="13" s="1"/>
  <c r="Q72" i="13"/>
  <c r="U72" i="13" s="1"/>
  <c r="Q150" i="13"/>
  <c r="U150" i="13" s="1"/>
  <c r="Q19" i="13"/>
  <c r="U19" i="13" s="1"/>
  <c r="Q138" i="13"/>
  <c r="U138" i="13" s="1"/>
  <c r="Q153" i="13"/>
  <c r="U153" i="13" s="1"/>
  <c r="Q128" i="13"/>
  <c r="U128" i="13" s="1"/>
  <c r="Q132" i="13"/>
  <c r="U132" i="13" s="1"/>
  <c r="Q48" i="13"/>
  <c r="U48" i="13" s="1"/>
  <c r="Q44" i="13"/>
  <c r="U44" i="13" s="1"/>
  <c r="Q62" i="13"/>
  <c r="U62" i="13" s="1"/>
  <c r="Q38" i="13"/>
  <c r="U38" i="13" s="1"/>
  <c r="Q148" i="13"/>
  <c r="U148" i="13" s="1"/>
  <c r="Q149" i="13"/>
  <c r="U149" i="13" s="1"/>
  <c r="Q18" i="13"/>
  <c r="U18" i="13" s="1"/>
  <c r="V77" i="13"/>
  <c r="P37" i="13"/>
  <c r="T37" i="13" s="1"/>
  <c r="P133" i="13"/>
  <c r="T133" i="13" s="1"/>
  <c r="P19" i="13"/>
  <c r="T19" i="13" s="1"/>
  <c r="P43" i="13"/>
  <c r="T43" i="13" s="1"/>
  <c r="P94" i="13"/>
  <c r="T94" i="13" s="1"/>
  <c r="P96" i="13"/>
  <c r="T96" i="13" s="1"/>
  <c r="P24" i="13"/>
  <c r="T24" i="13" s="1"/>
  <c r="P23" i="13"/>
  <c r="T23" i="13" s="1"/>
  <c r="P26" i="13"/>
  <c r="T26" i="13" s="1"/>
  <c r="P36" i="13"/>
  <c r="T36" i="13" s="1"/>
  <c r="P51" i="13"/>
  <c r="T51" i="13" s="1"/>
  <c r="P68" i="13"/>
  <c r="T68" i="13" s="1"/>
  <c r="P42" i="13"/>
  <c r="T42" i="13" s="1"/>
  <c r="P56" i="13"/>
  <c r="T56" i="13" s="1"/>
  <c r="P40" i="13"/>
  <c r="T40" i="13" s="1"/>
  <c r="P152" i="13"/>
  <c r="T152" i="13" s="1"/>
  <c r="P50" i="13"/>
  <c r="T50" i="13" s="1"/>
  <c r="P115" i="13"/>
  <c r="T115" i="13" s="1"/>
  <c r="P34" i="13"/>
  <c r="T34" i="13" s="1"/>
  <c r="P141" i="13"/>
  <c r="T141" i="13" s="1"/>
  <c r="Q88" i="13"/>
  <c r="U88" i="13" s="1"/>
  <c r="Q103" i="13"/>
  <c r="U103" i="13" s="1"/>
  <c r="Q33" i="13"/>
  <c r="U33" i="13" s="1"/>
  <c r="Q25" i="13"/>
  <c r="U25" i="13" s="1"/>
  <c r="Q94" i="13"/>
  <c r="U94" i="13" s="1"/>
  <c r="Q57" i="13"/>
  <c r="U57" i="13" s="1"/>
  <c r="Q144" i="13"/>
  <c r="U144" i="13" s="1"/>
  <c r="Q82" i="13"/>
  <c r="U82" i="13" s="1"/>
  <c r="Q66" i="13"/>
  <c r="U66" i="13" s="1"/>
  <c r="Q46" i="13"/>
  <c r="U46" i="13" s="1"/>
  <c r="Q56" i="13"/>
  <c r="U56" i="13" s="1"/>
  <c r="Q61" i="13"/>
  <c r="U61" i="13" s="1"/>
  <c r="Q84" i="13"/>
  <c r="U84" i="13" s="1"/>
  <c r="Q147" i="13"/>
  <c r="U147" i="13" s="1"/>
  <c r="Q159" i="13"/>
  <c r="U159" i="13" s="1"/>
  <c r="Q143" i="13"/>
  <c r="U143" i="13" s="1"/>
  <c r="Q58" i="13"/>
  <c r="U58" i="13" s="1"/>
  <c r="Q74" i="13"/>
  <c r="U74" i="13" s="1"/>
  <c r="V89" i="13"/>
  <c r="V136" i="13"/>
  <c r="V127" i="13"/>
  <c r="V159" i="13"/>
  <c r="V30" i="13"/>
  <c r="P121" i="13"/>
  <c r="T121" i="13" s="1"/>
  <c r="P31" i="13"/>
  <c r="T31" i="13" s="1"/>
  <c r="P143" i="13"/>
  <c r="T143" i="13" s="1"/>
  <c r="P113" i="13"/>
  <c r="T113" i="13" s="1"/>
  <c r="P11" i="13"/>
  <c r="T11" i="13" s="1"/>
  <c r="P85" i="13"/>
  <c r="T85" i="13" s="1"/>
  <c r="P111" i="13"/>
  <c r="T111" i="13" s="1"/>
  <c r="P138" i="13"/>
  <c r="T138" i="13" s="1"/>
  <c r="P44" i="13"/>
  <c r="T44" i="13" s="1"/>
  <c r="P41" i="13"/>
  <c r="T41" i="13" s="1"/>
  <c r="P122" i="13"/>
  <c r="T122" i="13" s="1"/>
  <c r="P55" i="13"/>
  <c r="T55" i="13" s="1"/>
  <c r="P45" i="13"/>
  <c r="T45" i="13" s="1"/>
  <c r="P139" i="13"/>
  <c r="T139" i="13" s="1"/>
  <c r="P150" i="13"/>
  <c r="T150" i="13" s="1"/>
  <c r="P104" i="13"/>
  <c r="T104" i="13" s="1"/>
  <c r="P70" i="13"/>
  <c r="T70" i="13" s="1"/>
  <c r="P134" i="13"/>
  <c r="T134" i="13" s="1"/>
  <c r="P97" i="13"/>
  <c r="T97" i="13" s="1"/>
  <c r="Q13" i="13"/>
  <c r="U13" i="13" s="1"/>
  <c r="Q117" i="13"/>
  <c r="U117" i="13" s="1"/>
  <c r="Q54" i="13"/>
  <c r="U54" i="13" s="1"/>
  <c r="Q71" i="13"/>
  <c r="U71" i="13" s="1"/>
  <c r="Q145" i="13"/>
  <c r="Q113" i="13"/>
  <c r="U113" i="13" s="1"/>
  <c r="Q15" i="13"/>
  <c r="U15" i="13" s="1"/>
  <c r="Q87" i="13"/>
  <c r="U87" i="13" s="1"/>
  <c r="Q47" i="13"/>
  <c r="U47" i="13" s="1"/>
  <c r="Q123" i="13"/>
  <c r="U123" i="13" s="1"/>
  <c r="Q81" i="13"/>
  <c r="U81" i="13" s="1"/>
  <c r="Q65" i="13"/>
  <c r="U65" i="13" s="1"/>
  <c r="Q102" i="13"/>
  <c r="U102" i="13" s="1"/>
  <c r="Q129" i="13"/>
  <c r="U129" i="13" s="1"/>
  <c r="Q97" i="13"/>
  <c r="U97" i="13" s="1"/>
  <c r="Q69" i="13"/>
  <c r="U69" i="13" s="1"/>
  <c r="Q55" i="13"/>
  <c r="U55" i="13" s="1"/>
  <c r="Q96" i="13"/>
  <c r="U96" i="13" s="1"/>
  <c r="V57" i="13"/>
  <c r="V82" i="13"/>
  <c r="V68" i="13"/>
  <c r="V125" i="13"/>
  <c r="P8" i="13" l="1"/>
  <c r="Q8" i="13"/>
  <c r="R8" i="13"/>
  <c r="W30" i="13"/>
  <c r="AE30" i="13" s="1"/>
  <c r="W31" i="13"/>
  <c r="AE31" i="13" s="1"/>
  <c r="W80" i="13"/>
  <c r="AE80" i="13" s="1"/>
  <c r="W122" i="13"/>
  <c r="AE122" i="13" s="1"/>
  <c r="W70" i="13"/>
  <c r="AE70" i="13" s="1"/>
  <c r="W101" i="13"/>
  <c r="AE101" i="13" s="1"/>
  <c r="W138" i="13"/>
  <c r="AE138" i="13" s="1"/>
  <c r="W92" i="13"/>
  <c r="AE92" i="13" s="1"/>
  <c r="W150" i="13"/>
  <c r="AE150" i="13" s="1"/>
  <c r="W103" i="13"/>
  <c r="AE103" i="13" s="1"/>
  <c r="W26" i="13"/>
  <c r="AE26" i="13" s="1"/>
  <c r="W143" i="13"/>
  <c r="AE143" i="13" s="1"/>
  <c r="W29" i="13"/>
  <c r="AE29" i="13" s="1"/>
  <c r="W83" i="13"/>
  <c r="AE83" i="13" s="1"/>
  <c r="W114" i="13"/>
  <c r="AE114" i="13" s="1"/>
  <c r="W128" i="13"/>
  <c r="AE128" i="13" s="1"/>
  <c r="W113" i="13"/>
  <c r="AE113" i="13" s="1"/>
  <c r="W67" i="13"/>
  <c r="AE67" i="13" s="1"/>
  <c r="W65" i="13"/>
  <c r="AE65" i="13" s="1"/>
  <c r="W48" i="13"/>
  <c r="AE48" i="13" s="1"/>
  <c r="W106" i="13"/>
  <c r="AE106" i="13" s="1"/>
  <c r="W35" i="13"/>
  <c r="AE35" i="13" s="1"/>
  <c r="W37" i="13"/>
  <c r="AE37" i="13" s="1"/>
  <c r="W14" i="13"/>
  <c r="AE14" i="13" s="1"/>
  <c r="W60" i="13"/>
  <c r="AE60" i="13" s="1"/>
  <c r="W156" i="13"/>
  <c r="AE156" i="13" s="1"/>
  <c r="W78" i="13"/>
  <c r="AE78" i="13" s="1"/>
  <c r="W140" i="13"/>
  <c r="AE140" i="13" s="1"/>
  <c r="W118" i="13"/>
  <c r="AE118" i="13" s="1"/>
  <c r="W89" i="13"/>
  <c r="AE89" i="13" s="1"/>
  <c r="W110" i="13"/>
  <c r="AE110" i="13" s="1"/>
  <c r="W12" i="13"/>
  <c r="AE12" i="13" s="1"/>
  <c r="W42" i="13"/>
  <c r="AE42" i="13" s="1"/>
  <c r="W28" i="13"/>
  <c r="AE28" i="13" s="1"/>
  <c r="W136" i="13"/>
  <c r="AE136" i="13" s="1"/>
  <c r="W115" i="13"/>
  <c r="AE115" i="13" s="1"/>
  <c r="W39" i="13"/>
  <c r="AE39" i="13" s="1"/>
  <c r="W75" i="13"/>
  <c r="AE75" i="13" s="1"/>
  <c r="W52" i="13"/>
  <c r="AE52" i="13" s="1"/>
  <c r="W66" i="13"/>
  <c r="AE66" i="13" s="1"/>
  <c r="W117" i="13"/>
  <c r="AE117" i="13" s="1"/>
  <c r="W119" i="13"/>
  <c r="AE119" i="13" s="1"/>
  <c r="W93" i="13"/>
  <c r="AE93" i="13" s="1"/>
  <c r="W157" i="13"/>
  <c r="AE157" i="13" s="1"/>
  <c r="W104" i="13"/>
  <c r="AE104" i="13" s="1"/>
  <c r="W33" i="13"/>
  <c r="AE33" i="13" s="1"/>
  <c r="W125" i="13"/>
  <c r="AE125" i="13" s="1"/>
  <c r="W116" i="13"/>
  <c r="AE116" i="13" s="1"/>
  <c r="W105" i="13"/>
  <c r="AE105" i="13" s="1"/>
  <c r="W91" i="13"/>
  <c r="AE91" i="13" s="1"/>
  <c r="W77" i="13"/>
  <c r="AE77" i="13" s="1"/>
  <c r="W59" i="13"/>
  <c r="AE59" i="13" s="1"/>
  <c r="W18" i="13"/>
  <c r="AE18" i="13" s="1"/>
  <c r="W41" i="13"/>
  <c r="AE41" i="13" s="1"/>
  <c r="W154" i="13"/>
  <c r="AE154" i="13" s="1"/>
  <c r="W9" i="13"/>
  <c r="AE9" i="13" s="1"/>
  <c r="W53" i="13"/>
  <c r="AE53" i="13" s="1"/>
  <c r="W159" i="13"/>
  <c r="AE159" i="13" s="1"/>
  <c r="W129" i="13"/>
  <c r="AE129" i="13" s="1"/>
  <c r="W27" i="13"/>
  <c r="AE27" i="13" s="1"/>
  <c r="W130" i="13"/>
  <c r="AE130" i="13" s="1"/>
  <c r="W32" i="13"/>
  <c r="AE32" i="13" s="1"/>
  <c r="W69" i="13"/>
  <c r="AE69" i="13" s="1"/>
  <c r="W71" i="13"/>
  <c r="AE71" i="13" s="1"/>
  <c r="W72" i="13"/>
  <c r="AE72" i="13" s="1"/>
  <c r="W100" i="13"/>
  <c r="AE100" i="13" s="1"/>
  <c r="W108" i="13"/>
  <c r="AE108" i="13" s="1"/>
  <c r="W10" i="13"/>
  <c r="AE10" i="13" s="1"/>
  <c r="W54" i="13"/>
  <c r="AE54" i="13" s="1"/>
  <c r="W17" i="13"/>
  <c r="AE17" i="13" s="1"/>
  <c r="W111" i="13"/>
  <c r="AE111" i="13" s="1"/>
  <c r="W82" i="13"/>
  <c r="AE82" i="13" s="1"/>
  <c r="W152" i="13"/>
  <c r="AE152" i="13" s="1"/>
  <c r="W127" i="13"/>
  <c r="AE127" i="13" s="1"/>
  <c r="W19" i="13"/>
  <c r="AE19" i="13" s="1"/>
  <c r="W149" i="13"/>
  <c r="AE149" i="13" s="1"/>
  <c r="W133" i="13"/>
  <c r="AE133" i="13" s="1"/>
  <c r="W99" i="13"/>
  <c r="AE99" i="13" s="1"/>
  <c r="W11" i="13"/>
  <c r="AE11" i="13" s="1"/>
  <c r="W112" i="13"/>
  <c r="AE112" i="13" s="1"/>
  <c r="W137" i="13"/>
  <c r="AE137" i="13" s="1"/>
  <c r="W84" i="13"/>
  <c r="AE84" i="13" s="1"/>
  <c r="W63" i="13"/>
  <c r="AE63" i="13" s="1"/>
  <c r="W88" i="13"/>
  <c r="AE88" i="13" s="1"/>
  <c r="W155" i="13"/>
  <c r="AE155" i="13" s="1"/>
  <c r="W46" i="13"/>
  <c r="AE46" i="13" s="1"/>
  <c r="W50" i="13"/>
  <c r="AE50" i="13" s="1"/>
  <c r="W38" i="13"/>
  <c r="AE38" i="13" s="1"/>
  <c r="W55" i="13"/>
  <c r="AE55" i="13" s="1"/>
  <c r="W94" i="13"/>
  <c r="AE94" i="13" s="1"/>
  <c r="W142" i="13"/>
  <c r="AE142" i="13" s="1"/>
  <c r="W58" i="13"/>
  <c r="AE58" i="13" s="1"/>
  <c r="W51" i="13"/>
  <c r="AE51" i="13" s="1"/>
  <c r="W64" i="13"/>
  <c r="AE64" i="13" s="1"/>
  <c r="W79" i="13"/>
  <c r="AE79" i="13" s="1"/>
  <c r="W132" i="13"/>
  <c r="AE132" i="13" s="1"/>
  <c r="W124" i="13"/>
  <c r="AE124" i="13" s="1"/>
  <c r="W95" i="13"/>
  <c r="AE95" i="13" s="1"/>
  <c r="W97" i="13"/>
  <c r="AE97" i="13" s="1"/>
  <c r="W45" i="13"/>
  <c r="AE45" i="13" s="1"/>
  <c r="W56" i="13"/>
  <c r="AE56" i="13" s="1"/>
  <c r="W36" i="13"/>
  <c r="AE36" i="13" s="1"/>
  <c r="W40" i="13"/>
  <c r="AE40" i="13" s="1"/>
  <c r="W90" i="13"/>
  <c r="AE90" i="13" s="1"/>
  <c r="W139" i="13"/>
  <c r="AE139" i="13" s="1"/>
  <c r="W47" i="13"/>
  <c r="AE47" i="13" s="1"/>
  <c r="W141" i="13"/>
  <c r="AE141" i="13" s="1"/>
  <c r="W126" i="13"/>
  <c r="AE126" i="13" s="1"/>
  <c r="W109" i="13"/>
  <c r="AE109" i="13" s="1"/>
  <c r="W96" i="13"/>
  <c r="AE96" i="13" s="1"/>
  <c r="W107" i="13"/>
  <c r="AE107" i="13" s="1"/>
  <c r="W87" i="13"/>
  <c r="AE87" i="13" s="1"/>
  <c r="W20" i="13"/>
  <c r="AE20" i="13" s="1"/>
  <c r="W22" i="13"/>
  <c r="AE22" i="13" s="1"/>
  <c r="W121" i="13"/>
  <c r="AE121" i="13" s="1"/>
  <c r="W23" i="13"/>
  <c r="AE23" i="13" s="1"/>
  <c r="W68" i="13"/>
  <c r="AE68" i="13" s="1"/>
  <c r="W57" i="13"/>
  <c r="AE57" i="13" s="1"/>
  <c r="W16" i="13"/>
  <c r="AE16" i="13" s="1"/>
  <c r="W98" i="13"/>
  <c r="AE98" i="13" s="1"/>
  <c r="W34" i="13"/>
  <c r="AE34" i="13" s="1"/>
  <c r="W44" i="13"/>
  <c r="AE44" i="13" s="1"/>
  <c r="W24" i="13"/>
  <c r="AE24" i="13" s="1"/>
  <c r="W43" i="13"/>
  <c r="AE43" i="13" s="1"/>
  <c r="W153" i="13"/>
  <c r="AE153" i="13" s="1"/>
  <c r="W102" i="13"/>
  <c r="AE102" i="13" s="1"/>
  <c r="W25" i="13"/>
  <c r="AE25" i="13" s="1"/>
  <c r="W131" i="13"/>
  <c r="AE131" i="13" s="1"/>
  <c r="W147" i="13"/>
  <c r="AE147" i="13" s="1"/>
  <c r="W134" i="13"/>
  <c r="AE134" i="13" s="1"/>
  <c r="W13" i="13"/>
  <c r="AE13" i="13" s="1"/>
  <c r="W81" i="13"/>
  <c r="AE81" i="13" s="1"/>
  <c r="W21" i="13"/>
  <c r="AE21" i="13" s="1"/>
  <c r="W146" i="13"/>
  <c r="AE146" i="13" s="1"/>
  <c r="W61" i="13"/>
  <c r="AE61" i="13" s="1"/>
  <c r="W158" i="13"/>
  <c r="AE158" i="13" s="1"/>
  <c r="W15" i="13"/>
  <c r="AE15" i="13" s="1"/>
  <c r="W120" i="13"/>
  <c r="AE120" i="13" s="1"/>
  <c r="W144" i="13"/>
  <c r="AE144" i="13" s="1"/>
  <c r="W85" i="13"/>
  <c r="AE85" i="13" s="1"/>
  <c r="W123" i="13"/>
  <c r="AE123" i="13" s="1"/>
  <c r="W151" i="13"/>
  <c r="AE151" i="13" s="1"/>
  <c r="W73" i="13"/>
  <c r="AE73" i="13" s="1"/>
  <c r="W49" i="13"/>
  <c r="AE49" i="13" s="1"/>
  <c r="W86" i="13"/>
  <c r="AE86" i="13" s="1"/>
  <c r="W74" i="13"/>
  <c r="AE74" i="13" s="1"/>
  <c r="W62" i="13"/>
  <c r="AE62" i="13" s="1"/>
  <c r="W135" i="13"/>
  <c r="AE135" i="13" s="1"/>
  <c r="S8" i="13"/>
  <c r="T145" i="13"/>
  <c r="U145" i="13"/>
  <c r="V148" i="13"/>
  <c r="W148" i="13" s="1"/>
  <c r="AE148" i="13" s="1"/>
  <c r="AI76" i="13" l="1"/>
  <c r="AF30" i="13"/>
  <c r="AF96" i="13"/>
  <c r="AI96" i="13"/>
  <c r="AI31" i="13"/>
  <c r="AF32" i="13"/>
  <c r="AF35" i="13"/>
  <c r="AI34" i="13"/>
  <c r="AF123" i="13"/>
  <c r="AI123" i="13"/>
  <c r="AI20" i="13"/>
  <c r="AF21" i="13"/>
  <c r="AF153" i="13"/>
  <c r="AI153" i="13"/>
  <c r="AF68" i="13"/>
  <c r="AI67" i="13"/>
  <c r="AI109" i="13"/>
  <c r="AF109" i="13"/>
  <c r="AF56" i="13"/>
  <c r="AI55" i="13"/>
  <c r="AF51" i="13"/>
  <c r="AI50" i="13"/>
  <c r="AI155" i="13"/>
  <c r="AF155" i="13"/>
  <c r="AF133" i="13"/>
  <c r="AI133" i="13"/>
  <c r="AI53" i="13"/>
  <c r="AF54" i="13"/>
  <c r="AF130" i="13"/>
  <c r="AI130" i="13"/>
  <c r="AI17" i="13"/>
  <c r="AF18" i="13"/>
  <c r="AI104" i="13"/>
  <c r="AF104" i="13"/>
  <c r="AI38" i="13"/>
  <c r="AF39" i="13"/>
  <c r="AF118" i="13"/>
  <c r="AI118" i="13"/>
  <c r="AF106" i="13"/>
  <c r="AI106" i="13"/>
  <c r="AF29" i="13"/>
  <c r="AI28" i="13"/>
  <c r="AF70" i="13"/>
  <c r="AI69" i="13"/>
  <c r="AF102" i="13"/>
  <c r="AI102" i="13"/>
  <c r="AF46" i="13"/>
  <c r="AI45" i="13"/>
  <c r="AF41" i="13"/>
  <c r="AI40" i="13"/>
  <c r="AF89" i="13"/>
  <c r="AI89" i="13"/>
  <c r="AF85" i="13"/>
  <c r="AI85" i="13"/>
  <c r="AF126" i="13"/>
  <c r="AI126" i="13"/>
  <c r="AF27" i="13"/>
  <c r="AI26" i="13"/>
  <c r="AI140" i="13"/>
  <c r="AF140" i="13"/>
  <c r="AF13" i="13"/>
  <c r="AI12" i="13"/>
  <c r="AF63" i="13"/>
  <c r="AI62" i="13"/>
  <c r="AI77" i="13"/>
  <c r="AF77" i="13"/>
  <c r="AI78" i="13"/>
  <c r="AF78" i="13"/>
  <c r="AI80" i="13"/>
  <c r="AF80" i="13"/>
  <c r="AF146" i="13"/>
  <c r="AI146" i="13"/>
  <c r="AF36" i="13"/>
  <c r="AI35" i="13"/>
  <c r="AF99" i="13"/>
  <c r="AI99" i="13"/>
  <c r="AI75" i="13"/>
  <c r="AF75" i="13"/>
  <c r="AI42" i="13"/>
  <c r="AF43" i="13"/>
  <c r="AI57" i="13"/>
  <c r="AF58" i="13"/>
  <c r="AF10" i="13"/>
  <c r="AI9" i="13"/>
  <c r="AF115" i="13"/>
  <c r="AI115" i="13"/>
  <c r="AF122" i="13"/>
  <c r="AI122" i="13"/>
  <c r="AF144" i="13"/>
  <c r="AI144" i="13"/>
  <c r="AF141" i="13"/>
  <c r="AI141" i="13"/>
  <c r="AI18" i="13"/>
  <c r="AF19" i="13"/>
  <c r="AF129" i="13"/>
  <c r="AF93" i="13"/>
  <c r="AI93" i="13"/>
  <c r="AI25" i="13"/>
  <c r="AF26" i="13"/>
  <c r="AI73" i="13"/>
  <c r="AF74" i="13"/>
  <c r="AF120" i="13"/>
  <c r="AI120" i="13"/>
  <c r="AF134" i="13"/>
  <c r="AI134" i="13"/>
  <c r="AI43" i="13"/>
  <c r="AF44" i="13"/>
  <c r="AF22" i="13"/>
  <c r="AI21" i="13"/>
  <c r="AF47" i="13"/>
  <c r="AI46" i="13"/>
  <c r="AI95" i="13"/>
  <c r="AF95" i="13"/>
  <c r="AI94" i="13"/>
  <c r="AF94" i="13"/>
  <c r="AF84" i="13"/>
  <c r="AI84" i="13"/>
  <c r="AF127" i="13"/>
  <c r="AI127" i="13"/>
  <c r="AF100" i="13"/>
  <c r="AI100" i="13"/>
  <c r="AF159" i="13"/>
  <c r="AI159" i="13"/>
  <c r="AI91" i="13"/>
  <c r="AF91" i="13"/>
  <c r="AI119" i="13"/>
  <c r="AF119" i="13"/>
  <c r="AF28" i="13"/>
  <c r="AI27" i="13"/>
  <c r="AI156" i="13"/>
  <c r="AF156" i="13"/>
  <c r="AF67" i="13"/>
  <c r="AI66" i="13"/>
  <c r="AF103" i="13"/>
  <c r="AI103" i="13"/>
  <c r="AI56" i="13"/>
  <c r="AF57" i="13"/>
  <c r="AI16" i="13"/>
  <c r="AF17" i="13"/>
  <c r="AI101" i="13"/>
  <c r="AF101" i="13"/>
  <c r="AF135" i="13"/>
  <c r="AI135" i="13"/>
  <c r="AF23" i="13"/>
  <c r="AI22" i="13"/>
  <c r="AI88" i="13"/>
  <c r="AF88" i="13"/>
  <c r="AI58" i="13"/>
  <c r="AF59" i="13"/>
  <c r="AI47" i="13"/>
  <c r="AF48" i="13"/>
  <c r="AF62" i="13"/>
  <c r="AI61" i="13"/>
  <c r="AI121" i="13"/>
  <c r="AF121" i="13"/>
  <c r="AF142" i="13"/>
  <c r="AI142" i="13"/>
  <c r="AI108" i="13"/>
  <c r="AF108" i="13"/>
  <c r="AF65" i="13"/>
  <c r="AI64" i="13"/>
  <c r="AI86" i="13"/>
  <c r="AF86" i="13"/>
  <c r="AF15" i="13"/>
  <c r="AI14" i="13"/>
  <c r="AI147" i="13"/>
  <c r="AF147" i="13"/>
  <c r="AI33" i="13"/>
  <c r="AF34" i="13"/>
  <c r="AF20" i="13"/>
  <c r="AI19" i="13"/>
  <c r="AF139" i="13"/>
  <c r="AI139" i="13"/>
  <c r="AF124" i="13"/>
  <c r="AI124" i="13"/>
  <c r="AF55" i="13"/>
  <c r="AI54" i="13"/>
  <c r="AI137" i="13"/>
  <c r="AF137" i="13"/>
  <c r="AI152" i="13"/>
  <c r="AF152" i="13"/>
  <c r="AF72" i="13"/>
  <c r="AI71" i="13"/>
  <c r="AF53" i="13"/>
  <c r="AI52" i="13"/>
  <c r="AI105" i="13"/>
  <c r="AF105" i="13"/>
  <c r="AI117" i="13"/>
  <c r="AF117" i="13"/>
  <c r="AF42" i="13"/>
  <c r="AI41" i="13"/>
  <c r="AI59" i="13"/>
  <c r="AF60" i="13"/>
  <c r="AF113" i="13"/>
  <c r="AI113" i="13"/>
  <c r="AI150" i="13"/>
  <c r="AF150" i="13"/>
  <c r="AF31" i="13"/>
  <c r="AI30" i="13"/>
  <c r="AI151" i="13"/>
  <c r="AF151" i="13"/>
  <c r="AI63" i="13"/>
  <c r="AF64" i="13"/>
  <c r="AI32" i="13"/>
  <c r="AF33" i="13"/>
  <c r="AF83" i="13"/>
  <c r="AI83" i="13"/>
  <c r="AF81" i="13"/>
  <c r="AI81" i="13"/>
  <c r="AF45" i="13"/>
  <c r="AI44" i="13"/>
  <c r="AF149" i="13"/>
  <c r="AF157" i="13"/>
  <c r="AI157" i="13"/>
  <c r="AF143" i="13"/>
  <c r="AI143" i="13"/>
  <c r="AI23" i="13"/>
  <c r="AF24" i="13"/>
  <c r="AF97" i="13"/>
  <c r="AI97" i="13"/>
  <c r="AF136" i="13"/>
  <c r="AI136" i="13"/>
  <c r="AF49" i="13"/>
  <c r="AI48" i="13"/>
  <c r="AF158" i="13"/>
  <c r="AI158" i="13"/>
  <c r="AI131" i="13"/>
  <c r="AF131" i="13"/>
  <c r="AF98" i="13"/>
  <c r="AI98" i="13"/>
  <c r="AF87" i="13"/>
  <c r="AI87" i="13"/>
  <c r="AF90" i="13"/>
  <c r="AI90" i="13"/>
  <c r="AF132" i="13"/>
  <c r="AI132" i="13"/>
  <c r="AI37" i="13"/>
  <c r="AF38" i="13"/>
  <c r="AF112" i="13"/>
  <c r="AI112" i="13"/>
  <c r="AF82" i="13"/>
  <c r="AI82" i="13"/>
  <c r="AF71" i="13"/>
  <c r="AI70" i="13"/>
  <c r="AF9" i="13"/>
  <c r="AI74" i="13"/>
  <c r="AF116" i="13"/>
  <c r="AI116" i="13"/>
  <c r="AF66" i="13"/>
  <c r="AI65" i="13"/>
  <c r="AF12" i="13"/>
  <c r="AI11" i="13"/>
  <c r="AF14" i="13"/>
  <c r="AI13" i="13"/>
  <c r="AF128" i="13"/>
  <c r="AI128" i="13"/>
  <c r="AF92" i="13"/>
  <c r="AI92" i="13"/>
  <c r="AF148" i="13"/>
  <c r="AI148" i="13"/>
  <c r="AI72" i="13"/>
  <c r="AF73" i="13"/>
  <c r="AF61" i="13"/>
  <c r="AI60" i="13"/>
  <c r="AI24" i="13"/>
  <c r="AF25" i="13"/>
  <c r="AI15" i="13"/>
  <c r="AF16" i="13"/>
  <c r="AI107" i="13"/>
  <c r="AF107" i="13"/>
  <c r="AF40" i="13"/>
  <c r="AI39" i="13"/>
  <c r="AI79" i="13"/>
  <c r="AF79" i="13"/>
  <c r="AI49" i="13"/>
  <c r="AF50" i="13"/>
  <c r="AI10" i="13"/>
  <c r="AF11" i="13"/>
  <c r="AF111" i="13"/>
  <c r="AI111" i="13"/>
  <c r="AF69" i="13"/>
  <c r="AI68" i="13"/>
  <c r="AF154" i="13"/>
  <c r="AI154" i="13"/>
  <c r="AI125" i="13"/>
  <c r="AF125" i="13"/>
  <c r="AF52" i="13"/>
  <c r="AI51" i="13"/>
  <c r="AF110" i="13"/>
  <c r="AI110" i="13"/>
  <c r="AF37" i="13"/>
  <c r="AI36" i="13"/>
  <c r="AF114" i="13"/>
  <c r="AI114" i="13"/>
  <c r="AI138" i="13"/>
  <c r="AF138" i="13"/>
  <c r="X17" i="13"/>
  <c r="W145" i="13"/>
  <c r="AE145" i="13" s="1"/>
  <c r="X103" i="13"/>
  <c r="X130" i="13"/>
  <c r="X51" i="13"/>
  <c r="X114" i="13"/>
  <c r="X41" i="13"/>
  <c r="X64" i="13"/>
  <c r="X44" i="13"/>
  <c r="X111" i="13"/>
  <c r="X101" i="13"/>
  <c r="X109" i="13"/>
  <c r="X97" i="13"/>
  <c r="X52" i="13"/>
  <c r="X50" i="13"/>
  <c r="X138" i="13"/>
  <c r="X70" i="13"/>
  <c r="X143" i="13"/>
  <c r="X94" i="13"/>
  <c r="X122" i="13"/>
  <c r="X150" i="13"/>
  <c r="X31" i="13"/>
  <c r="X24" i="13"/>
  <c r="X95" i="13"/>
  <c r="X11" i="13"/>
  <c r="X49" i="13"/>
  <c r="X141" i="13"/>
  <c r="X152" i="13"/>
  <c r="X37" i="13"/>
  <c r="X36" i="13"/>
  <c r="X107" i="13"/>
  <c r="X106" i="13"/>
  <c r="X134" i="13"/>
  <c r="X40" i="13"/>
  <c r="X45" i="13"/>
  <c r="X14" i="13"/>
  <c r="X19" i="13"/>
  <c r="X34" i="13"/>
  <c r="X86" i="13"/>
  <c r="X131" i="13"/>
  <c r="X12" i="13"/>
  <c r="X126" i="13"/>
  <c r="X85" i="13"/>
  <c r="X30" i="13"/>
  <c r="X43" i="13"/>
  <c r="X63" i="13"/>
  <c r="X137" i="13"/>
  <c r="X115" i="13"/>
  <c r="X139" i="13"/>
  <c r="X104" i="13"/>
  <c r="X148" i="13"/>
  <c r="X113" i="13"/>
  <c r="X61" i="13"/>
  <c r="X74" i="13"/>
  <c r="X60" i="13"/>
  <c r="X135" i="13"/>
  <c r="X84" i="13"/>
  <c r="X80" i="13"/>
  <c r="X13" i="13"/>
  <c r="X83" i="13"/>
  <c r="X157" i="13"/>
  <c r="X136" i="13"/>
  <c r="X65" i="13"/>
  <c r="X108" i="13"/>
  <c r="X77" i="13"/>
  <c r="X9" i="13"/>
  <c r="X54" i="13"/>
  <c r="X147" i="13"/>
  <c r="X153" i="13"/>
  <c r="X88" i="13"/>
  <c r="X26" i="13"/>
  <c r="X81" i="13"/>
  <c r="X90" i="13"/>
  <c r="X47" i="13"/>
  <c r="X22" i="13"/>
  <c r="X140" i="13"/>
  <c r="X127" i="13"/>
  <c r="X67" i="13"/>
  <c r="X146" i="13"/>
  <c r="X55" i="13"/>
  <c r="X105" i="13"/>
  <c r="X155" i="13"/>
  <c r="X59" i="13"/>
  <c r="X27" i="13"/>
  <c r="X99" i="13"/>
  <c r="X35" i="13"/>
  <c r="X117" i="13"/>
  <c r="X25" i="13"/>
  <c r="X20" i="13"/>
  <c r="X92" i="13"/>
  <c r="X72" i="13"/>
  <c r="X142" i="13"/>
  <c r="M8" i="13"/>
  <c r="U8" i="13"/>
  <c r="X71" i="13"/>
  <c r="X10" i="13"/>
  <c r="X110" i="13"/>
  <c r="X133" i="13"/>
  <c r="X132" i="13"/>
  <c r="X151" i="13"/>
  <c r="X100" i="13"/>
  <c r="X78" i="13"/>
  <c r="X89" i="13"/>
  <c r="N8" i="13"/>
  <c r="V8" i="13"/>
  <c r="X154" i="13"/>
  <c r="X98" i="13"/>
  <c r="X119" i="13"/>
  <c r="X42" i="13"/>
  <c r="X112" i="13"/>
  <c r="X39" i="13"/>
  <c r="X96" i="13"/>
  <c r="X123" i="13"/>
  <c r="X73" i="13"/>
  <c r="X93" i="13"/>
  <c r="X102" i="13"/>
  <c r="X120" i="13"/>
  <c r="X15" i="13"/>
  <c r="X18" i="13"/>
  <c r="X125" i="13"/>
  <c r="X57" i="13"/>
  <c r="X79" i="13"/>
  <c r="X21" i="13"/>
  <c r="X53" i="13"/>
  <c r="X32" i="13"/>
  <c r="X23" i="13"/>
  <c r="X46" i="13"/>
  <c r="L8" i="13"/>
  <c r="T8" i="13"/>
  <c r="X121" i="13"/>
  <c r="X91" i="13"/>
  <c r="X69" i="13"/>
  <c r="X28" i="13"/>
  <c r="X116" i="13"/>
  <c r="X33" i="13"/>
  <c r="X149" i="13"/>
  <c r="X158" i="13"/>
  <c r="X66" i="13"/>
  <c r="X128" i="13"/>
  <c r="X29" i="13"/>
  <c r="X124" i="13"/>
  <c r="X68" i="13"/>
  <c r="X48" i="13"/>
  <c r="X16" i="13"/>
  <c r="X156" i="13"/>
  <c r="X38" i="13"/>
  <c r="X82" i="13"/>
  <c r="X62" i="13"/>
  <c r="X58" i="13"/>
  <c r="X87" i="13"/>
  <c r="X144" i="13"/>
  <c r="X56" i="13"/>
  <c r="X75" i="13"/>
  <c r="X129" i="13"/>
  <c r="X118" i="13"/>
  <c r="X159" i="13"/>
  <c r="AI149" i="13" l="1"/>
  <c r="AI129" i="13"/>
  <c r="AF145" i="13"/>
  <c r="AF8" i="13" s="1"/>
  <c r="AI145" i="13"/>
  <c r="X145" i="13"/>
  <c r="X8" i="13" s="1"/>
  <c r="W8" i="13" l="1"/>
  <c r="AE8" i="13" l="1"/>
  <c r="E37" i="16" l="1"/>
  <c r="AI29" i="13"/>
  <c r="AI8" i="13" s="1"/>
  <c r="D15" i="16"/>
  <c r="E38" i="16" l="1"/>
  <c r="E39" i="16"/>
  <c r="H63" i="30"/>
  <c r="L63" i="30"/>
  <c r="O63" i="30"/>
  <c r="O110" i="30"/>
  <c r="H110" i="30"/>
  <c r="L110" i="30"/>
  <c r="L19" i="30"/>
  <c r="O19" i="30"/>
  <c r="H19" i="30"/>
  <c r="H22" i="30"/>
  <c r="L22" i="30"/>
  <c r="O22" i="30"/>
  <c r="H152" i="30"/>
  <c r="O152" i="30"/>
  <c r="L152" i="30"/>
  <c r="H143" i="30"/>
  <c r="L143" i="30"/>
  <c r="O143" i="30"/>
  <c r="L16" i="30"/>
  <c r="H16" i="30"/>
  <c r="O16" i="30"/>
  <c r="H112" i="30"/>
  <c r="L112" i="30"/>
  <c r="O112" i="30"/>
  <c r="H160" i="30"/>
  <c r="O160" i="30"/>
  <c r="L160" i="30"/>
  <c r="H50" i="30"/>
  <c r="L50" i="30"/>
  <c r="O50" i="30"/>
  <c r="O158" i="30"/>
  <c r="H158" i="30"/>
  <c r="L158" i="30"/>
  <c r="H72" i="30"/>
  <c r="L72" i="30"/>
  <c r="O72" i="30"/>
  <c r="O133" i="30"/>
  <c r="H133" i="30"/>
  <c r="L133" i="30"/>
  <c r="H93" i="30"/>
  <c r="L93" i="30"/>
  <c r="O93" i="30"/>
  <c r="H85" i="30"/>
  <c r="L85" i="30"/>
  <c r="O85" i="30"/>
  <c r="H41" i="30"/>
  <c r="O41" i="30"/>
  <c r="L41" i="30"/>
  <c r="H35" i="30"/>
  <c r="O35" i="30"/>
  <c r="L35" i="30"/>
  <c r="L31" i="30"/>
  <c r="O31" i="30"/>
  <c r="H29" i="30"/>
  <c r="O29" i="30"/>
  <c r="L29" i="30"/>
  <c r="H21" i="30"/>
  <c r="O21" i="30"/>
  <c r="L21" i="30"/>
  <c r="O103" i="30"/>
  <c r="H103" i="30"/>
  <c r="L103" i="30"/>
  <c r="L11" i="30"/>
  <c r="O11" i="30"/>
  <c r="H11" i="30"/>
  <c r="H46" i="30"/>
  <c r="L46" i="30"/>
  <c r="O46" i="30"/>
  <c r="H98" i="30"/>
  <c r="L98" i="30"/>
  <c r="O98" i="30"/>
  <c r="O91" i="30"/>
  <c r="L91" i="30"/>
  <c r="H91" i="30"/>
  <c r="H83" i="30"/>
  <c r="L83" i="30"/>
  <c r="O83" i="30"/>
  <c r="O38" i="30"/>
  <c r="L38" i="30"/>
  <c r="H38" i="30"/>
  <c r="H60" i="30"/>
  <c r="L60" i="30"/>
  <c r="O60" i="30"/>
  <c r="H151" i="30"/>
  <c r="O151" i="30"/>
  <c r="L151" i="30"/>
  <c r="H58" i="30"/>
  <c r="O58" i="30"/>
  <c r="L58" i="30"/>
  <c r="H121" i="30"/>
  <c r="O121" i="30"/>
  <c r="L121" i="30"/>
  <c r="H56" i="30"/>
  <c r="L56" i="30"/>
  <c r="O56" i="30"/>
  <c r="H23" i="30"/>
  <c r="O23" i="30"/>
  <c r="L23" i="30"/>
  <c r="H117" i="30"/>
  <c r="L117" i="30"/>
  <c r="O117" i="30"/>
  <c r="L100" i="30"/>
  <c r="O100" i="30"/>
  <c r="H100" i="30"/>
  <c r="H107" i="30"/>
  <c r="O107" i="30"/>
  <c r="L107" i="30"/>
  <c r="O154" i="30"/>
  <c r="L154" i="30"/>
  <c r="H154" i="30"/>
  <c r="H67" i="30"/>
  <c r="L67" i="30"/>
  <c r="O67" i="30"/>
  <c r="H37" i="30"/>
  <c r="L37" i="30"/>
  <c r="O37" i="30"/>
  <c r="H44" i="30"/>
  <c r="O44" i="30"/>
  <c r="L44" i="30"/>
  <c r="H62" i="30"/>
  <c r="L62" i="30"/>
  <c r="O62" i="30"/>
  <c r="H108" i="30"/>
  <c r="O108" i="30"/>
  <c r="L108" i="30"/>
  <c r="H65" i="30"/>
  <c r="O65" i="30"/>
  <c r="L65" i="30"/>
  <c r="H111" i="30"/>
  <c r="L111" i="30"/>
  <c r="O111" i="30"/>
  <c r="O139" i="30"/>
  <c r="L139" i="30"/>
  <c r="H139" i="30"/>
  <c r="O101" i="30"/>
  <c r="L101" i="30"/>
  <c r="H101" i="30"/>
  <c r="L120" i="30"/>
  <c r="H120" i="30"/>
  <c r="O120" i="30"/>
  <c r="O78" i="30"/>
  <c r="H78" i="30"/>
  <c r="L78" i="30"/>
  <c r="O59" i="30"/>
  <c r="H59" i="30"/>
  <c r="L59" i="30"/>
  <c r="O142" i="30"/>
  <c r="H142" i="30"/>
  <c r="L142" i="30"/>
  <c r="H96" i="30"/>
  <c r="O96" i="30"/>
  <c r="L96" i="30"/>
  <c r="H89" i="30"/>
  <c r="O89" i="30"/>
  <c r="L89" i="30"/>
  <c r="O81" i="30"/>
  <c r="H81" i="30"/>
  <c r="L81" i="30"/>
  <c r="H36" i="30"/>
  <c r="O36" i="30"/>
  <c r="L36" i="30"/>
  <c r="H140" i="30" l="1"/>
  <c r="L140" i="30"/>
  <c r="O140" i="30"/>
  <c r="O33" i="30"/>
  <c r="H33" i="30"/>
  <c r="L33" i="30"/>
  <c r="H55" i="30"/>
  <c r="O55" i="30"/>
  <c r="L55" i="30"/>
  <c r="H40" i="30"/>
  <c r="L40" i="30"/>
  <c r="O40" i="30"/>
  <c r="O24" i="30"/>
  <c r="H24" i="30"/>
  <c r="L24" i="30"/>
  <c r="H150" i="30"/>
  <c r="O150" i="30"/>
  <c r="L150" i="30"/>
  <c r="L77" i="30"/>
  <c r="H77" i="30"/>
  <c r="O77" i="30"/>
  <c r="H34" i="30"/>
  <c r="O34" i="30"/>
  <c r="L34" i="30"/>
  <c r="H71" i="30"/>
  <c r="L71" i="30"/>
  <c r="O71" i="30"/>
  <c r="H116" i="30"/>
  <c r="O116" i="30"/>
  <c r="L116" i="30"/>
  <c r="L43" i="30"/>
  <c r="H43" i="30"/>
  <c r="O43" i="30"/>
  <c r="O49" i="30"/>
  <c r="H49" i="30"/>
  <c r="L49" i="30"/>
  <c r="H20" i="30"/>
  <c r="O20" i="30"/>
  <c r="L20" i="30"/>
  <c r="L10" i="30"/>
  <c r="H10" i="30"/>
  <c r="O10" i="30"/>
  <c r="L147" i="30"/>
  <c r="O147" i="30"/>
  <c r="H147" i="30"/>
  <c r="H145" i="30"/>
  <c r="O145" i="30"/>
  <c r="L145" i="30"/>
  <c r="H126" i="30"/>
  <c r="O126" i="30"/>
  <c r="L126" i="30"/>
  <c r="L39" i="30"/>
  <c r="H39" i="30"/>
  <c r="O39" i="30"/>
  <c r="L122" i="30"/>
  <c r="H122" i="30"/>
  <c r="O122" i="30"/>
  <c r="L97" i="30"/>
  <c r="H97" i="30"/>
  <c r="O97" i="30"/>
  <c r="H13" i="30"/>
  <c r="L13" i="30"/>
  <c r="O13" i="30"/>
  <c r="O113" i="30"/>
  <c r="H113" i="30"/>
  <c r="L113" i="30"/>
  <c r="H144" i="30"/>
  <c r="L144" i="30"/>
  <c r="O144" i="30"/>
  <c r="H76" i="30"/>
  <c r="L76" i="30"/>
  <c r="O76" i="30"/>
  <c r="H132" i="30"/>
  <c r="L132" i="30"/>
  <c r="O132" i="30"/>
  <c r="O88" i="30"/>
  <c r="L88" i="30"/>
  <c r="H88" i="30"/>
  <c r="H32" i="30"/>
  <c r="O32" i="30"/>
  <c r="L32" i="30"/>
  <c r="H53" i="30"/>
  <c r="O53" i="30"/>
  <c r="L53" i="30"/>
  <c r="L141" i="30"/>
  <c r="O141" i="30"/>
  <c r="H141" i="30"/>
  <c r="H15" i="30"/>
  <c r="L15" i="30"/>
  <c r="O15" i="30"/>
  <c r="H66" i="30"/>
  <c r="L66" i="30"/>
  <c r="O66" i="30"/>
  <c r="L114" i="30"/>
  <c r="H114" i="30"/>
  <c r="O114" i="30"/>
  <c r="H42" i="30"/>
  <c r="L42" i="30"/>
  <c r="O42" i="30"/>
  <c r="O14" i="30"/>
  <c r="L14" i="30"/>
  <c r="H14" i="30"/>
  <c r="O79" i="30"/>
  <c r="H79" i="30"/>
  <c r="L79" i="30"/>
  <c r="H156" i="30"/>
  <c r="L156" i="30"/>
  <c r="O156" i="30"/>
  <c r="L159" i="30"/>
  <c r="O159" i="30"/>
  <c r="H159" i="30"/>
  <c r="H69" i="30"/>
  <c r="L69" i="30"/>
  <c r="O69" i="30"/>
  <c r="O27" i="30"/>
  <c r="L27" i="30"/>
  <c r="H27" i="30"/>
  <c r="H26" i="30"/>
  <c r="O26" i="30"/>
  <c r="L26" i="30"/>
  <c r="O45" i="30"/>
  <c r="H45" i="30"/>
  <c r="L45" i="30"/>
  <c r="H86" i="30"/>
  <c r="O86" i="30"/>
  <c r="L86" i="30"/>
  <c r="H25" i="30"/>
  <c r="L25" i="30"/>
  <c r="O25" i="30"/>
  <c r="H115" i="30"/>
  <c r="L115" i="30"/>
  <c r="O115" i="30"/>
  <c r="H134" i="30"/>
  <c r="O134" i="30"/>
  <c r="L134" i="30"/>
  <c r="H73" i="30"/>
  <c r="O73" i="30"/>
  <c r="L73" i="30"/>
  <c r="O157" i="30"/>
  <c r="H157" i="30"/>
  <c r="L157" i="30"/>
  <c r="L105" i="30"/>
  <c r="H105" i="30"/>
  <c r="O105" i="30"/>
  <c r="L12" i="30"/>
  <c r="H12" i="30"/>
  <c r="O9" i="30" l="1"/>
  <c r="E9" i="30" s="1"/>
  <c r="L9" i="30" s="1"/>
  <c r="H9" i="30"/>
  <c r="D22" i="16" l="1"/>
</calcChain>
</file>

<file path=xl/sharedStrings.xml><?xml version="1.0" encoding="utf-8"?>
<sst xmlns="http://schemas.openxmlformats.org/spreadsheetml/2006/main" count="3131" uniqueCount="480">
  <si>
    <t>The contents of this workbook are as follows:</t>
  </si>
  <si>
    <t>This page includes:</t>
  </si>
  <si>
    <t>- details on the calculation of the EYNFF base rate and additional needs factors</t>
  </si>
  <si>
    <t>- details on the calculation of the base rate for the 2-year-old formula</t>
  </si>
  <si>
    <t>Explanation of amounts and calculations</t>
  </si>
  <si>
    <t>Universal Hours 
[a]</t>
  </si>
  <si>
    <t>Additional Hours
[b]</t>
  </si>
  <si>
    <t>TPPG funding across Universal Hours
[c]</t>
  </si>
  <si>
    <t>TPPG funding across Additional Hours
[d]</t>
  </si>
  <si>
    <t>Pre-reform Maintained Nursery School funding
[g]</t>
  </si>
  <si>
    <t>TPPG funding
[h]</t>
  </si>
  <si>
    <t>Additional funding
[i]</t>
  </si>
  <si>
    <t>This is additional funding being invested into MNS supplementary funding for 2023-24.</t>
  </si>
  <si>
    <r>
      <t xml:space="preserve">Total funding available for illustrative allocations through </t>
    </r>
    <r>
      <rPr>
        <b/>
        <sz val="12"/>
        <color rgb="FF7030A0"/>
        <rFont val="Arial"/>
        <family val="2"/>
      </rPr>
      <t>maintained nursery school supplementary funding</t>
    </r>
    <r>
      <rPr>
        <sz val="12"/>
        <rFont val="Arial"/>
        <family val="2"/>
      </rPr>
      <t xml:space="preserve">
[j] = [g] + [h] + [i]</t>
    </r>
  </si>
  <si>
    <t>Factor</t>
  </si>
  <si>
    <t>Weight (%)</t>
  </si>
  <si>
    <t>Factor total (£)</t>
  </si>
  <si>
    <t xml:space="preserve">Factor rate (£)
(unrounded)
</t>
  </si>
  <si>
    <r>
      <rPr>
        <b/>
        <sz val="12"/>
        <color rgb="FF000000"/>
        <rFont val="Arial"/>
        <family val="2"/>
      </rPr>
      <t>Description of measure used:</t>
    </r>
    <r>
      <rPr>
        <sz val="12"/>
        <color rgb="FF000000"/>
        <rFont val="Arial"/>
        <family val="2"/>
      </rPr>
      <t xml:space="preserve">
See technical note for a description of the method and the 'ACA' and 'Formula Factor Data' sheets for the actual data used to calculate the factor rates from the factor total.</t>
    </r>
  </si>
  <si>
    <r>
      <rPr>
        <b/>
        <sz val="12"/>
        <color rgb="FF7030A0"/>
        <rFont val="Arial"/>
        <family val="2"/>
      </rPr>
      <t>EYNFF Base Rate total</t>
    </r>
    <r>
      <rPr>
        <sz val="12"/>
        <color rgb="FF000000"/>
        <rFont val="Arial"/>
        <family val="2"/>
      </rPr>
      <t xml:space="preserve">
[k] = 89.5% * ([a*] + [c])
* see notes below this table</t>
    </r>
  </si>
  <si>
    <r>
      <rPr>
        <b/>
        <sz val="12"/>
        <color rgb="FF7030A0"/>
        <rFont val="Arial"/>
        <family val="2"/>
      </rPr>
      <t>EYNFF EAL factor total</t>
    </r>
    <r>
      <rPr>
        <sz val="12"/>
        <color rgb="FF000000"/>
        <rFont val="Arial"/>
        <family val="2"/>
      </rPr>
      <t>:
[m] = 1.5% * ([a*] + [c])</t>
    </r>
  </si>
  <si>
    <r>
      <rPr>
        <b/>
        <sz val="12"/>
        <color rgb="FF7030A0"/>
        <rFont val="Arial"/>
        <family val="2"/>
      </rPr>
      <t>EYNFF DLA factor total</t>
    </r>
    <r>
      <rPr>
        <sz val="12"/>
        <color rgb="FF000000"/>
        <rFont val="Arial"/>
        <family val="2"/>
      </rPr>
      <t xml:space="preserve">
[n] = 1.0% * ([a*] + [c])</t>
    </r>
  </si>
  <si>
    <t>The number of 3- and 4-year-old children in each local authority estimated to be eligible for Disability Living Allowance.</t>
  </si>
  <si>
    <t xml:space="preserve">[a*] also includes a small zero-sum adjustment, which is applied to [a] and [b] to ensure that the updated EYNFF hourly rates are affordable and all of [e] is spent.  </t>
  </si>
  <si>
    <t>Region
(alphabetical order)</t>
  </si>
  <si>
    <t>LA number</t>
  </si>
  <si>
    <t>LA name 
(alphabetical order within region)</t>
  </si>
  <si>
    <t xml:space="preserve">INNER LONDON </t>
  </si>
  <si>
    <t>Camden</t>
  </si>
  <si>
    <t xml:space="preserve">OUTER LONDON </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</si>
  <si>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</si>
  <si>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</si>
  <si>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</si>
  <si>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</si>
  <si>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</si>
  <si>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</si>
  <si>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</si>
  <si>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</si>
  <si>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</si>
  <si>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</si>
  <si>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</si>
  <si>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</si>
  <si>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</si>
  <si>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</si>
  <si>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</si>
  <si>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</si>
  <si>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</si>
  <si>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</si>
  <si>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</si>
  <si>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</si>
  <si>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</si>
  <si>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</si>
  <si>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</si>
  <si>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</si>
  <si>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</si>
  <si>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</si>
  <si>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</si>
  <si>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</si>
  <si>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</si>
  <si>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</si>
  <si>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</si>
  <si>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 xml:space="preserve">WEST MIDLANDS </t>
  </si>
  <si>
    <t>Birmingham</t>
  </si>
  <si>
    <t>Coventry</t>
  </si>
  <si>
    <t>Dudley</t>
  </si>
  <si>
    <t>Sandwell</t>
  </si>
  <si>
    <t>Solihull</t>
  </si>
  <si>
    <t>Walsall</t>
  </si>
  <si>
    <t>Wolverhampton</t>
  </si>
  <si>
    <t xml:space="preserve">NORTH WEST </t>
  </si>
  <si>
    <t>Knowsley</t>
  </si>
  <si>
    <t>Liverpool</t>
  </si>
  <si>
    <t>St. Helens</t>
  </si>
  <si>
    <t>Sefton</t>
  </si>
  <si>
    <t>Wirral</t>
  </si>
  <si>
    <t>Bolton</t>
  </si>
  <si>
    <t>Bury</t>
  </si>
  <si>
    <t>Manchester</t>
  </si>
  <si>
    <t>Oldham</t>
  </si>
  <si>
    <t>Rochdale</t>
  </si>
  <si>
    <t>Salford</t>
  </si>
  <si>
    <t>Stockport</t>
  </si>
  <si>
    <t>Tameside</t>
  </si>
  <si>
    <t>Trafford</t>
  </si>
  <si>
    <t>Wigan</t>
  </si>
  <si>
    <t xml:space="preserve">YORKSHIRE AND THE HUMBER </t>
  </si>
  <si>
    <t>Barnsley</t>
  </si>
  <si>
    <t>Doncaster</t>
  </si>
  <si>
    <t>Rotherham</t>
  </si>
  <si>
    <t>Sheffield</t>
  </si>
  <si>
    <t>Bradford</t>
  </si>
  <si>
    <t>Calderdale</t>
  </si>
  <si>
    <t>Kirklees</t>
  </si>
  <si>
    <t>Leeds</t>
  </si>
  <si>
    <t>Wakefield</t>
  </si>
  <si>
    <t xml:space="preserve">NORTH EAST </t>
  </si>
  <si>
    <t>Gateshead</t>
  </si>
  <si>
    <t>Newcastle upon Tyne</t>
  </si>
  <si>
    <t>North Tyneside</t>
  </si>
  <si>
    <t>South Tyneside</t>
  </si>
  <si>
    <t>Sunderland</t>
  </si>
  <si>
    <t xml:space="preserve">SOUTH WEST </t>
  </si>
  <si>
    <t>Bath and North East Somerset</t>
  </si>
  <si>
    <t>Bristol City of</t>
  </si>
  <si>
    <t>North Somerset</t>
  </si>
  <si>
    <t>South Gloucestershire</t>
  </si>
  <si>
    <t>Hartlepool</t>
  </si>
  <si>
    <t>Middlesbrough</t>
  </si>
  <si>
    <t>Redcar and Cleveland</t>
  </si>
  <si>
    <t>Stockton-on-Tees</t>
  </si>
  <si>
    <t>Kingston upon Hull City of</t>
  </si>
  <si>
    <t>East Riding of Yorkshire</t>
  </si>
  <si>
    <t>North East Lincolnshire</t>
  </si>
  <si>
    <t>North Lincolnshire</t>
  </si>
  <si>
    <t>North Yorkshire</t>
  </si>
  <si>
    <t>York</t>
  </si>
  <si>
    <t xml:space="preserve">EAST OF ENGLAND </t>
  </si>
  <si>
    <t>Luton</t>
  </si>
  <si>
    <t>Bedford</t>
  </si>
  <si>
    <t>Central Bedfordshire</t>
  </si>
  <si>
    <t xml:space="preserve">SOUTH EAST </t>
  </si>
  <si>
    <t>Buckinghamshire</t>
  </si>
  <si>
    <t>Milton Keynes</t>
  </si>
  <si>
    <t xml:space="preserve">EAST MIDLANDS </t>
  </si>
  <si>
    <t>Derbyshire</t>
  </si>
  <si>
    <t>Derby</t>
  </si>
  <si>
    <t>Dorset</t>
  </si>
  <si>
    <t>Bournemouth, Christchurch and Poole</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</si>
  <si>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</si>
  <si>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</si>
  <si>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</si>
  <si>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</si>
  <si>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</si>
  <si>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</si>
  <si>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</si>
  <si>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</si>
  <si>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</si>
  <si>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</si>
  <si>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</si>
  <si>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</si>
  <si>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</si>
  <si>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</si>
  <si>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</si>
  <si>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</si>
  <si>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</si>
  <si>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</si>
  <si>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</si>
  <si>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</si>
  <si>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</si>
  <si>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</si>
  <si>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</si>
  <si>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</si>
  <si>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</si>
  <si>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</si>
  <si>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</si>
  <si>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</si>
  <si>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Southend-on-Sea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</si>
  <si>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</si>
  <si>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</si>
  <si>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</si>
  <si>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</si>
  <si>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</si>
  <si>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</si>
  <si>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</si>
  <si>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</si>
  <si>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</si>
  <si>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</si>
  <si>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</si>
  <si>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</si>
  <si>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</si>
  <si>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</si>
  <si>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</si>
  <si>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Gloucestershire</t>
  </si>
  <si>
    <t>Hertfordshire</t>
  </si>
  <si>
    <t>Isle of Wight</t>
  </si>
  <si>
    <t>Lincolnshire</t>
  </si>
  <si>
    <t>Norfolk</t>
  </si>
  <si>
    <t>Northumberland</t>
  </si>
  <si>
    <t>Oxfordshire</t>
  </si>
  <si>
    <t>Somerset</t>
  </si>
  <si>
    <t>Suffolk</t>
  </si>
  <si>
    <t>Surrey</t>
  </si>
  <si>
    <t>Warwickshire</t>
  </si>
  <si>
    <t>West Sussex</t>
  </si>
  <si>
    <t>North Northamptonshire</t>
  </si>
  <si>
    <t>West Northamptonshire</t>
  </si>
  <si>
    <t>Change (£) from 2022-23 rate</t>
  </si>
  <si>
    <t>Change (%) from 2022-23 rate</t>
  </si>
  <si>
    <t xml:space="preserve">
Region
(alphabetical order)</t>
  </si>
  <si>
    <t xml:space="preserve">
LA number</t>
  </si>
  <si>
    <t xml:space="preserve">
LA name 
(alphabetical order within region)
</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</si>
  <si>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</si>
  <si>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</si>
  <si>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</si>
  <si>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</si>
  <si>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</si>
  <si>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</si>
  <si>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</si>
  <si>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</si>
  <si>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</si>
  <si>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</si>
  <si>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</si>
  <si>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</si>
  <si>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</si>
  <si>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</si>
  <si>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</si>
  <si>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</si>
  <si>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</si>
  <si>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</si>
  <si>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</si>
  <si>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</si>
  <si>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</si>
  <si>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</si>
  <si>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</si>
  <si>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</si>
  <si>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</si>
  <si>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</si>
  <si>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</si>
  <si>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</si>
  <si>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</si>
  <si>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</si>
  <si>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</si>
  <si>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 [b] x [d] x 15 hours x 38 weeks</t>
  </si>
  <si>
    <t>= [d] x [h] x 15 hours x 38 weeks</t>
  </si>
  <si>
    <t>= [e] x [i] x 15 hours x 38 weeks</t>
  </si>
  <si>
    <t>= [f] x [j] x 15 hours x 38 weeks</t>
  </si>
  <si>
    <t>= [g] x [k] x 15 hours x 38 weeks</t>
  </si>
  <si>
    <t>= [l] / ([d] x 15 hours x 38 weeks)</t>
  </si>
  <si>
    <t>= [m] / ([d] x 15 hours x 38 weeks)</t>
  </si>
  <si>
    <t>= [n] / ([d] x 15 hours x 38 weeks)</t>
  </si>
  <si>
    <t>= [o] / ([d] x 15 hours x 38 weeks)</t>
  </si>
  <si>
    <t>= [p] + [q] + [r] + [s]</t>
  </si>
  <si>
    <t>= [w] x [d] x 15 hours x 38 weeks</t>
  </si>
  <si>
    <t>= [x] x [d] x 15 hours x 38 weeks</t>
  </si>
  <si>
    <t>England total:</t>
  </si>
  <si>
    <t>n/a</t>
  </si>
  <si>
    <t>St Helens</t>
  </si>
  <si>
    <t xml:space="preserve">
Total 2022-23 baseline for the early years block for 2-year-old funding
(£)
</t>
  </si>
  <si>
    <t xml:space="preserve">
Total amount of universal funding for 2-year-olds, without year-to-year protections and gains cap applied
(£)
</t>
  </si>
  <si>
    <t>= [h] x [d] x 15 hours x 38 weeks</t>
  </si>
  <si>
    <t xml:space="preserve">
2022-23 MNS Rate
(£ / hr)
Unrounded</t>
  </si>
  <si>
    <t>= [b] + [d]</t>
  </si>
  <si>
    <t>= [c] x [d] x 15 hours x 38 weeks</t>
  </si>
  <si>
    <t>= [c] x [b] x 15 hours x 38 weeks</t>
  </si>
  <si>
    <t xml:space="preserve"> </t>
  </si>
  <si>
    <t>= [b] + [c]</t>
  </si>
  <si>
    <t>=  [a] / [d] / 15 hours / 38 weeks</t>
  </si>
  <si>
    <t>= [b] x [e] x 15 hours x 38 weeks</t>
  </si>
  <si>
    <t>= [c] x [e] x 15 hours x 38 weeks</t>
  </si>
  <si>
    <t>= [h] / [i] / 15 hours / 38 weeks</t>
  </si>
  <si>
    <t>= [i] x [j] x 15 hours x 38 weeks</t>
  </si>
  <si>
    <t>NIPRCA calculations for EYNFF:</t>
  </si>
  <si>
    <t>NIPRCA calculations for 2-year-old formula:</t>
  </si>
  <si>
    <t>See EYNFF calculations for explanation of steps 1 to 4.</t>
  </si>
  <si>
    <t xml:space="preserve">GLM for EYNFF </t>
  </si>
  <si>
    <t>2023-24 EYNFF ACA</t>
  </si>
  <si>
    <t>GLM for 2YO Formula</t>
  </si>
  <si>
    <t>2023-24 2YO ACA</t>
  </si>
  <si>
    <t>Staffing Cost Adjustment Factor</t>
  </si>
  <si>
    <t>Nursery Rates Cost Adjustment Factor</t>
  </si>
  <si>
    <t>Infant Primary Rates Cost Adjustment Factor</t>
  </si>
  <si>
    <t>3-4YO Weighting</t>
  </si>
  <si>
    <t>3-4YO
Nursery Infant Primary Rates Cost Adjustment</t>
  </si>
  <si>
    <t>Area Cost Adjustment (ACA) constructed from GLM and NIPRCA</t>
  </si>
  <si>
    <t>Schools Rates Cost Adjustment Factor</t>
  </si>
  <si>
    <t>2YO Weighting</t>
  </si>
  <si>
    <t>2YO
Nursery Infant Primary  Rates Cost Adjustment</t>
  </si>
  <si>
    <t xml:space="preserve">
General labour market cost adjustment</t>
  </si>
  <si>
    <t xml:space="preserve">
See step 5 above.</t>
  </si>
  <si>
    <t xml:space="preserve">
The ACA applies an 80% weighting to staff costs and 10% to premises costs and it is assumed that the remaining 10% of costs do not vary by LA.	</t>
  </si>
  <si>
    <t xml:space="preserve">
General labour market cost adjustment </t>
  </si>
  <si>
    <t>= (1 - [d]) x [b] + [d] x [c]</t>
  </si>
  <si>
    <t>= 80% x [a] + 10% x [e] + 10%</t>
  </si>
  <si>
    <t>= (1-[j]) x [h] + [j] x [i]</t>
  </si>
  <si>
    <t>= 80% x [b] + 10% x [h] + 10%</t>
  </si>
  <si>
    <t>Formula Factor data - details of data used within the EYNFF and 2-year-old formula</t>
  </si>
  <si>
    <t>EYNFF Base Rate</t>
  </si>
  <si>
    <t>2YO Base Rate</t>
  </si>
  <si>
    <t>EAL %: proportion of state funded primary school pupils whose first language is known or believed to be other than English.</t>
  </si>
  <si>
    <t>Base Rate</t>
  </si>
  <si>
    <t>FSM %</t>
  </si>
  <si>
    <t>EAL %</t>
  </si>
  <si>
    <t>DLA %</t>
  </si>
  <si>
    <t>FSM</t>
  </si>
  <si>
    <t>EAL</t>
  </si>
  <si>
    <t>DLA</t>
  </si>
  <si>
    <t xml:space="preserve">
3-4yo DLA entitled (February 2020) divided by ONS 3-4yo population (mid-2020)
</t>
  </si>
  <si>
    <t>= [a] x [b]</t>
  </si>
  <si>
    <t>= [a] x [c]</t>
  </si>
  <si>
    <t>= [a] x [d]</t>
  </si>
  <si>
    <t>5. Calculate NIPRCA for each LA using relevant NRCA, IPRCA and 2YO weightings - see 2YO NIPRCA formula below.</t>
  </si>
  <si>
    <t>Additional Needs Factor proxy data:</t>
  </si>
  <si>
    <t>Area Cost Adjustment factor - details of how the ACA is calculated for the EYNFF and 2-year-old formula</t>
  </si>
  <si>
    <r>
      <rPr>
        <b/>
        <sz val="12"/>
        <color rgb="FF7030A0"/>
        <rFont val="Arial"/>
        <family val="2"/>
      </rPr>
      <t>EYNFF FSM factor total</t>
    </r>
    <r>
      <rPr>
        <sz val="12"/>
        <color rgb="FF000000"/>
        <rFont val="Arial"/>
        <family val="2"/>
      </rPr>
      <t>:
[l] = 8% * ([a*] + [c])</t>
    </r>
  </si>
  <si>
    <t>2022-23 
EYNFF rate
(£ / hr)</t>
  </si>
  <si>
    <t>2022-23
 2YO funding rate
(£ / hr)</t>
  </si>
  <si>
    <t>1. PTE (Part Time Equivalent): This is defined as the number of children taking up 15 hours per week over 38 weeks.</t>
  </si>
  <si>
    <t>3. LAs who do not provide any maintained nursery school PTEs have been greyed out in the table below as they do not qualify for this supplementary funding.</t>
  </si>
  <si>
    <t>KEY:</t>
  </si>
  <si>
    <t>Calculations</t>
  </si>
  <si>
    <t>Explanation</t>
  </si>
  <si>
    <t>Baseline Funding</t>
  </si>
  <si>
    <t xml:space="preserve">
Total 2022-23 baseline for the early years block for 3- and 4-year-old universal hours entitlement funding including TPPG uplift
(£)
</t>
  </si>
  <si>
    <t xml:space="preserve">
LA baseline hourly rate for 3- and 4-year-old universal hours entitlement funding for 2022-23 including TPPG uplift*
(£ / hr)
[* See TPPG Baseline Uplift sheet]
</t>
  </si>
  <si>
    <r>
      <t xml:space="preserve">
</t>
    </r>
    <r>
      <rPr>
        <b/>
        <sz val="12"/>
        <color theme="1"/>
        <rFont val="Arial"/>
        <family val="2"/>
      </rPr>
      <t>Formula factors:</t>
    </r>
    <r>
      <rPr>
        <sz val="12"/>
        <color theme="1"/>
        <rFont val="Arial"/>
        <family val="2"/>
      </rPr>
      <t xml:space="preserve">
Area Cost Adjustment (ACA) constructed from GLM and NIPRCA*
[* See ACA sheet]
</t>
    </r>
  </si>
  <si>
    <r>
      <t xml:space="preserve">
</t>
    </r>
    <r>
      <rPr>
        <b/>
        <sz val="12"/>
        <color theme="1"/>
        <rFont val="Arial"/>
        <family val="2"/>
      </rPr>
      <t>Formula factors:</t>
    </r>
    <r>
      <rPr>
        <sz val="12"/>
        <color theme="1"/>
        <rFont val="Arial"/>
        <family val="2"/>
      </rPr>
      <t xml:space="preserve">
Estimated number of English as an additional language (EAL) 3- and 4-year-olds*
(PTE)
[* See Formula Factor Data sheet]</t>
    </r>
  </si>
  <si>
    <r>
      <t xml:space="preserve">
</t>
    </r>
    <r>
      <rPr>
        <b/>
        <sz val="12"/>
        <color theme="1"/>
        <rFont val="Arial"/>
        <family val="2"/>
      </rPr>
      <t>Formula factors:</t>
    </r>
    <r>
      <rPr>
        <sz val="12"/>
        <color theme="1"/>
        <rFont val="Arial"/>
        <family val="2"/>
      </rPr>
      <t xml:space="preserve">
Estimated number of disabled (DLA) 3- and 4-year-olds claimants*
(PTE)
[* See Formula Factor Data sheet]</t>
    </r>
  </si>
  <si>
    <t xml:space="preserve">
Basic hourly rate after ACA
(£ / hr)
[* See National Details sheet]</t>
  </si>
  <si>
    <t xml:space="preserve">
FSM hourly rate after ACA
(£ / hr)
[* see National Details sheet]</t>
  </si>
  <si>
    <t xml:space="preserve">
EAL hourly rate after ACA 
(£ / hr)
[* see National Details sheet]</t>
  </si>
  <si>
    <t xml:space="preserve">
DLA hourly rate after ACA
(£ / hr)
[* see National Details sheet]</t>
  </si>
  <si>
    <t xml:space="preserve">
Basic funding allocated for universal hours entitlement
(£)
</t>
  </si>
  <si>
    <t xml:space="preserve">
FSM funding allocated for universal hours entitlement
(£)
</t>
  </si>
  <si>
    <t xml:space="preserve">
EAL funding allocated for universal hours entitlement
(£)
</t>
  </si>
  <si>
    <t xml:space="preserve">
DLA funding allocated for universal hours entitlement
(£)
</t>
  </si>
  <si>
    <t xml:space="preserve">
Hourly rate for basic funding per 3- and 4-year-old pupil in each LA
(£ / hr)
</t>
  </si>
  <si>
    <t xml:space="preserve">
Hourly rate for EAL funding per 3- and 4-year-old pupil in each LA
(£ / hr)
</t>
  </si>
  <si>
    <t xml:space="preserve">
Hourly rate for DLA funding per 3- and 4-year-old pupil in each LA
(£ / hr)
</t>
  </si>
  <si>
    <t xml:space="preserve">
Total amount of universal hours entitlement funding for 3- and 4-year-olds, without minimum funding floor, year-to-year protections or gains cap applied
(£)
</t>
  </si>
  <si>
    <r>
      <t xml:space="preserve">
</t>
    </r>
    <r>
      <rPr>
        <b/>
        <sz val="12"/>
        <color theme="1"/>
        <rFont val="Arial"/>
        <family val="2"/>
      </rPr>
      <t>Protections:</t>
    </r>
    <r>
      <rPr>
        <sz val="12"/>
        <color theme="1"/>
        <rFont val="Arial"/>
        <family val="2"/>
      </rPr>
      <t xml:space="preserve">
Increase to hourly rate for funding year-to-year protections in 2023-24. This has been set at +1% increase on the LA's 2022-23 baseline hourly rate (incl. TPPG uplift).
(£ / hr)</t>
    </r>
  </si>
  <si>
    <r>
      <t xml:space="preserve">
</t>
    </r>
    <r>
      <rPr>
        <b/>
        <sz val="12"/>
        <color theme="1"/>
        <rFont val="Arial"/>
        <family val="2"/>
      </rPr>
      <t>Protections:</t>
    </r>
    <r>
      <rPr>
        <sz val="12"/>
        <color theme="1"/>
        <rFont val="Arial"/>
        <family val="2"/>
      </rPr>
      <t xml:space="preserve">
Funding increase due to the minimum funding floor in 2023-24
(£)
</t>
    </r>
  </si>
  <si>
    <r>
      <t xml:space="preserve">
</t>
    </r>
    <r>
      <rPr>
        <b/>
        <sz val="12"/>
        <color theme="1"/>
        <rFont val="Arial"/>
        <family val="2"/>
      </rPr>
      <t>Protections:</t>
    </r>
    <r>
      <rPr>
        <sz val="12"/>
        <color theme="1"/>
        <rFont val="Arial"/>
        <family val="2"/>
      </rPr>
      <t xml:space="preserve">
Funding increase due to year-to-year protections in 2023-24
(£)
</t>
    </r>
  </si>
  <si>
    <t xml:space="preserve">
Hourly rate for FSM funding per 3- and 4-year-old pupil in each LA
(£ / hr)
</t>
  </si>
  <si>
    <r>
      <t xml:space="preserve">
</t>
    </r>
    <r>
      <rPr>
        <b/>
        <sz val="12"/>
        <color theme="1"/>
        <rFont val="Arial"/>
        <family val="2"/>
      </rPr>
      <t>Formula factors:</t>
    </r>
    <r>
      <rPr>
        <sz val="12"/>
        <color theme="1"/>
        <rFont val="Arial"/>
        <family val="2"/>
      </rPr>
      <t xml:space="preserve">
Estimated number of Free School Meals (FSM) 3- and 4-year-olds*
(PTE)
[* See Formula Factor Data sheet]</t>
    </r>
  </si>
  <si>
    <t xml:space="preserve">
LA baseline hourly rate for 2-year-olds for 2022-23
(£ / hr)
</t>
  </si>
  <si>
    <r>
      <t xml:space="preserve">
</t>
    </r>
    <r>
      <rPr>
        <b/>
        <sz val="12"/>
        <color theme="1"/>
        <rFont val="Arial"/>
        <family val="2"/>
      </rPr>
      <t>Protections:</t>
    </r>
    <r>
      <rPr>
        <sz val="12"/>
        <color theme="1"/>
        <rFont val="Arial"/>
        <family val="2"/>
      </rPr>
      <t xml:space="preserve">
Increase to hourly rate for funding year-to-year protections in 2023-24. This has been set at +1% increase on the LA's 2022-23 baseline hourly rate
(£ / hr)</t>
    </r>
  </si>
  <si>
    <t xml:space="preserve">
PTE for MNS supplementary funding for 
2023-24 
(January 2022)</t>
  </si>
  <si>
    <t xml:space="preserve">
2023-24 MNS rate including TPPG uplift
(£ / hr)</t>
  </si>
  <si>
    <t xml:space="preserve">
2023-24 MNS rate with £3.80 minimum floor applied
(£ / hr)</t>
  </si>
  <si>
    <t xml:space="preserve">
2023-24 MNS rate with £10 maximum cap applied
(£ / hr)</t>
  </si>
  <si>
    <t xml:space="preserve">
2023-24 MNS rate with transitional arrangements applied
(£ / hr)</t>
  </si>
  <si>
    <t xml:space="preserve">
Change (£) from 2022-23 + TPPG rate
</t>
  </si>
  <si>
    <t xml:space="preserve">
2023-24 MNS pre-reforms funding
(£)
Rounded up to the nearest pound</t>
  </si>
  <si>
    <t xml:space="preserve">
MNS' share of TPPG
(£)
Rounded up to the nearest pound</t>
  </si>
  <si>
    <t>= [h] - (round([a],2) + [b])</t>
  </si>
  <si>
    <t>= [c] x [h] x 15 hours x 38 weeks</t>
  </si>
  <si>
    <t>Cumberland</t>
  </si>
  <si>
    <t>Westmorland and Furness</t>
  </si>
  <si>
    <t>2. For MNS, their share of TPPG will be retained and allocated through the supplementary funding.</t>
  </si>
  <si>
    <t>3. LAs who do not provide any maintained nursery school PTEs have been greyed out in the table as they do not qualify for MNS TPPG funding.</t>
  </si>
  <si>
    <t>2022-23 TPPG uplift to baseline hourly rate calculations for EYNFF</t>
  </si>
  <si>
    <t>TPPG rate calculations for MNS</t>
  </si>
  <si>
    <t xml:space="preserve">
2022-23 TPPG Allocation
</t>
  </si>
  <si>
    <t xml:space="preserve">
PTE for Universal Hours 3- and 4-year-old entitlement for 2022-23 (January 2022)</t>
  </si>
  <si>
    <t xml:space="preserve">
PTE for Additional Hours 3- and 4-year-old entitlement for 2022-23 
(January 2022)</t>
  </si>
  <si>
    <t xml:space="preserve">
Total PTE
(January 2022)</t>
  </si>
  <si>
    <t xml:space="preserve">
2022-23 TPPG uplift to baseline hourly rate
Rounded to the nearest penny</t>
  </si>
  <si>
    <t xml:space="preserve">
2022-23 TPPG uplift to baseline Universal Hours allocation 
Rounded to the nearest pound</t>
  </si>
  <si>
    <t xml:space="preserve">
2022-23 TPPG uplift to baseline Additional Hours allocation
Rounded to the nearest pound</t>
  </si>
  <si>
    <t xml:space="preserve">
2022-23 TPPG Allocation
</t>
  </si>
  <si>
    <t xml:space="preserve">
PTE for MNS supplementary funding for 
2022-23  
(January 2022)</t>
  </si>
  <si>
    <t xml:space="preserve">
2022-23 TPPG uplift to MNS hourly rate
Rounded to the nearest penny</t>
  </si>
  <si>
    <t xml:space="preserve">
2022-23 TPPG uplift to 
MNS funding
Rounded up to the nearest pound</t>
  </si>
  <si>
    <t xml:space="preserve">
2023-24 MNS pre-reforms rate
(£ / hr)
Rounded to the nearest penny
</t>
  </si>
  <si>
    <t xml:space="preserve">Local authority funding under the early years national funding formula (EYNFF), 2-year-old funding formula &amp; supplementary maintained nursery school (MNS) funding formula  </t>
  </si>
  <si>
    <t>This is the total Teachers' Pay and Pension Grant (TPPG) funding that will be rolled into the EYNFF for financial year 2023-24. This funding has been derived from the 2022-23 TPPG allocations and has been split pro rata between the Universal Hours and Additional Hours allocation totals using January 2022 PTEs.</t>
  </si>
  <si>
    <t>This is the 3- and 4-year-old total quantum of funding for the EYNFF that has been used for calculating funding rates and allocations to local authorities for financial year 2023-24.</t>
  </si>
  <si>
    <r>
      <t xml:space="preserve">
3-year NRCA average
[RV/m</t>
    </r>
    <r>
      <rPr>
        <vertAlign val="superscript"/>
        <sz val="12"/>
        <color theme="1"/>
        <rFont val="Arial"/>
        <family val="2"/>
      </rPr>
      <t>2</t>
    </r>
    <r>
      <rPr>
        <sz val="12"/>
        <color theme="1"/>
        <rFont val="Arial"/>
        <family val="2"/>
      </rPr>
      <t>; relative to min. LA value; average(2020, 2021, 2022)]
See steps 1, 3 and 4 above.</t>
    </r>
  </si>
  <si>
    <r>
      <t xml:space="preserve">
3-year IPRCA average
[RV/m</t>
    </r>
    <r>
      <rPr>
        <vertAlign val="superscript"/>
        <sz val="12"/>
        <color theme="1"/>
        <rFont val="Arial"/>
        <family val="2"/>
      </rPr>
      <t>2</t>
    </r>
    <r>
      <rPr>
        <sz val="12"/>
        <color theme="1"/>
        <rFont val="Arial"/>
        <family val="2"/>
      </rPr>
      <t>; relative to min. LA value; average(2020, 2021, 2022)]
See steps 2, 3 and 4 above.</t>
    </r>
  </si>
  <si>
    <t xml:space="preserve">
% of total 3-4yo Universal Hours and Additional Hours entitlement PTEs delivered in Schools 
[Jan 2022 School Census]</t>
  </si>
  <si>
    <t xml:space="preserve">
3-year NRCA average
[RV/m2; relative to min. LA value; average(2020, 2021, 2022)]
See steps 1 to 4 above.</t>
  </si>
  <si>
    <t xml:space="preserve">
3-year IPRCA average
[RV/m2; relative to min. LA value; average(2020, 2021, 2022)]
See steps 1 to 4 above.</t>
  </si>
  <si>
    <t xml:space="preserve">
% of total 2yo PTEs delivered in Schools 
[Jan 2022 Census]</t>
  </si>
  <si>
    <t xml:space="preserve">
PTE for Universal Hours 3- and 4-year-old entitlement for 2023-24 
(January 2022)</t>
  </si>
  <si>
    <t xml:space="preserve">
EAL measure for primary schools
(January 2022)</t>
  </si>
  <si>
    <t xml:space="preserve">
PTE numbers used for Additional Needs Factors 
(January 2022)</t>
  </si>
  <si>
    <t xml:space="preserve">
PTE for 2-year-old entitlement for 2023-24 (January 2022)
</t>
  </si>
  <si>
    <r>
      <t xml:space="preserve">
</t>
    </r>
    <r>
      <rPr>
        <b/>
        <sz val="12"/>
        <color theme="1"/>
        <rFont val="Arial"/>
        <family val="2"/>
      </rPr>
      <t>Formula factors:</t>
    </r>
    <r>
      <rPr>
        <sz val="12"/>
        <color theme="1"/>
        <rFont val="Arial"/>
        <family val="2"/>
      </rPr>
      <t xml:space="preserve">
PTE for 3- and 4-year-old universal hours entitlement for 2023-24 (January 2022)
</t>
    </r>
  </si>
  <si>
    <t xml:space="preserve">
EYNFF LA hourly rates for 3- and 4-year-old funding in 2023-24, with minimum funding floor, year-to-year protections and gains cap applied
(£ / hr)
Rounded to the nearest penny</t>
  </si>
  <si>
    <t xml:space="preserve">
PTE for 3- and 4-year-old additional hours entitlement for 2023-24 (January 2022)
</t>
  </si>
  <si>
    <r>
      <t xml:space="preserve">
</t>
    </r>
    <r>
      <rPr>
        <b/>
        <sz val="12"/>
        <color theme="1"/>
        <rFont val="Arial"/>
        <family val="2"/>
      </rPr>
      <t>Formula factors:</t>
    </r>
    <r>
      <rPr>
        <sz val="12"/>
        <color theme="1"/>
        <rFont val="Arial"/>
        <family val="2"/>
      </rPr>
      <t xml:space="preserve">
PTE for 2-year-old entitlement for 2023-24 (January 2022)
</t>
    </r>
  </si>
  <si>
    <t xml:space="preserve">
LA hourly rate for 2-year-old entitlement funding in 2023-24, with year-to-year protections and gains cap applied
(£ / hr)
Rounded to the nearest penny</t>
  </si>
  <si>
    <t>4. Differences between the TPPG allocations [a] and the total TPPG uplift to UH and AH baseline allocations ([f] +[g]) are due to the rounding of the TPPG uplift hourly rate [e]. For MNS, this is also the reason for differences between [h] and [k].</t>
  </si>
  <si>
    <t>This is the total Teachers' Pay and Pension Grant (TPPG) funding that will be rolled into MNS supplementary funding for financial year 2023-24. This funding has been derived from the 2022-23 TPPG allocations.</t>
  </si>
  <si>
    <t>This is the indicative supplementary MNS funding total that has been used for calculating funding rates and allocations to local authorities for financial year  2023-24.</t>
  </si>
  <si>
    <t xml:space="preserve">
Indicative total LA allocation for 3- and 4-year-old universal hours entitlement funding for 2023-24
(£)
Rounded up to the nearest pound</t>
  </si>
  <si>
    <t xml:space="preserve">
Indicative total LA allocation for 3- and 4-year-old additional hours entitlement funding for 2023-24
(£)
Rounded up to the nearest pound</t>
  </si>
  <si>
    <t xml:space="preserve">
 2022-23 
TPPG rate*
(£ / hr)
[* See TPPG Baseline Uplift sheet]</t>
  </si>
  <si>
    <t xml:space="preserve">
Indicative LA allocation for MNS supplementary funding for 2023-24
(£)
Rounded up to the nearest pound</t>
  </si>
  <si>
    <t xml:space="preserve">The number of 3- and 4-year-old Universal Hours PTEs in each local authority from the January 2022 censuses. </t>
  </si>
  <si>
    <t>The number of (predominently) primary pupils eligible for free school meals known to be resident in each local authority in the January 2022 school census data.</t>
  </si>
  <si>
    <t>The number of primary pupils with English as and additional language resident in each local authority in the January 2022 school census data.</t>
  </si>
  <si>
    <t xml:space="preserve">The number of 2-year-old entitlement PTEs in each local authority from the January 2022 censuses. </t>
  </si>
  <si>
    <t>2022-23
TPPG rate
(£ / hr)</t>
  </si>
  <si>
    <t>2022-23 EYNFF rate + TPPG rate
(£ / hr)</t>
  </si>
  <si>
    <t>2023-24 EYNFF rate
(£ / hr)</t>
  </si>
  <si>
    <t>Change (£) from 
2022-23 rate + TPPG rate</t>
  </si>
  <si>
    <t>Change (%) from 
2022-23 rate + TPPG rate</t>
  </si>
  <si>
    <t>2023-24 2YO funding rate
(£ / hr)</t>
  </si>
  <si>
    <t>This spreadsheet shows the hourly rates to local authorities as a result of the changes confirmed in the government response to the early years funding formulae consultation.</t>
  </si>
  <si>
    <t xml:space="preserve">
Indicative total LA allocation for 2-year-old funding in 2023-24
(£)
Rounded up to the nearest pound</t>
  </si>
  <si>
    <t>= [t] x [d] x 15 hours x 38 weeks</t>
  </si>
  <si>
    <t>= [v] x [d] x 15 hours x 38 weeks</t>
  </si>
  <si>
    <t>= [t] + [v] + [w] - [x]</t>
  </si>
  <si>
    <t>= [ab] x [d] x 15 hours x 38 weeks</t>
  </si>
  <si>
    <t>= [ab] x [ad] x 15 hours x 38 weeks</t>
  </si>
  <si>
    <r>
      <t xml:space="preserve">
</t>
    </r>
    <r>
      <rPr>
        <b/>
        <sz val="12"/>
        <color theme="1"/>
        <rFont val="Arial"/>
        <family val="2"/>
      </rPr>
      <t>Gains Cap:</t>
    </r>
    <r>
      <rPr>
        <sz val="12"/>
        <color theme="1"/>
        <rFont val="Arial"/>
        <family val="2"/>
      </rPr>
      <t xml:space="preserve">
Funding reduction due to gains cap in 2023-24
(£)
</t>
    </r>
  </si>
  <si>
    <t xml:space="preserve">
Formula-driven EYNFF hourly rates for 3- and 4-year-old funding in 2023-24 i.e. without minimum funding floor, year-to-year protections or gains cap applied
(£ / hr)
</t>
  </si>
  <si>
    <t xml:space="preserve">
Formula-driven LA hourly rates for 2-year-old entitlement funding in 2023-24 i.e. without year-to-year protections and gains cap applied
(£ / hr)
[* See National Details sheet]</t>
  </si>
  <si>
    <t>= [e] x [d] x 15 hours x 38 weeks</t>
  </si>
  <si>
    <t>= [g] x [d] x 15 hours x 38 weeks</t>
  </si>
  <si>
    <t>= [e] + [g] - [h]</t>
  </si>
  <si>
    <t>= [k] x [d] x 15 hours x 38 weeks</t>
  </si>
  <si>
    <t>Notes:</t>
  </si>
  <si>
    <t>FSM %: proportion of state-funded nursery and primary school pupils who are known to be eligible for free school meals - based on FSM measure used in Performance Tables.</t>
  </si>
  <si>
    <t xml:space="preserve">
FSM measure for nursery &amp; primary schools (Performance Tables measure)
(January 2022)</t>
  </si>
  <si>
    <r>
      <t xml:space="preserve">Total funding available for indicative allocations through the formula for </t>
    </r>
    <r>
      <rPr>
        <b/>
        <sz val="12"/>
        <color rgb="FF7030A0"/>
        <rFont val="Arial"/>
        <family val="2"/>
      </rPr>
      <t>2-year-old entitlement</t>
    </r>
    <r>
      <rPr>
        <sz val="12"/>
        <rFont val="Arial"/>
        <family val="2"/>
      </rPr>
      <t xml:space="preserve">
[f]</t>
    </r>
  </si>
  <si>
    <r>
      <rPr>
        <b/>
        <sz val="12"/>
        <color rgb="FF7030A0"/>
        <rFont val="Arial"/>
        <family val="2"/>
      </rPr>
      <t>2 year-old Base Rate total</t>
    </r>
    <r>
      <rPr>
        <sz val="12"/>
        <color rgb="FF000000"/>
        <rFont val="Arial"/>
        <family val="2"/>
      </rPr>
      <t xml:space="preserve">
[o] = 100% * [f]</t>
    </r>
  </si>
  <si>
    <t>- the national average rates / funding rates for each entitlement</t>
  </si>
  <si>
    <r>
      <t xml:space="preserve">2 year-old entitlement - </t>
    </r>
    <r>
      <rPr>
        <i/>
        <sz val="12"/>
        <rFont val="Arial"/>
        <family val="2"/>
      </rPr>
      <t>average</t>
    </r>
    <r>
      <rPr>
        <sz val="12"/>
        <rFont val="Arial"/>
        <family val="2"/>
      </rPr>
      <t xml:space="preserve"> houly funding rate</t>
    </r>
  </si>
  <si>
    <r>
      <t xml:space="preserve">Maintained Nursery School supplementary funding (MNS)  - </t>
    </r>
    <r>
      <rPr>
        <i/>
        <sz val="12"/>
        <rFont val="Arial"/>
        <family val="2"/>
      </rPr>
      <t>average</t>
    </r>
    <r>
      <rPr>
        <sz val="12"/>
        <rFont val="Arial"/>
        <family val="2"/>
      </rPr>
      <t xml:space="preserve"> hourly funding rate</t>
    </r>
  </si>
  <si>
    <r>
      <t xml:space="preserve">Early Years Pupil Premium (EYPP) - </t>
    </r>
    <r>
      <rPr>
        <i/>
        <sz val="12"/>
        <rFont val="Arial"/>
        <family val="2"/>
      </rPr>
      <t>national</t>
    </r>
    <r>
      <rPr>
        <sz val="12"/>
        <rFont val="Arial"/>
        <family val="2"/>
      </rPr>
      <t xml:space="preserve"> hourly funding rate</t>
    </r>
  </si>
  <si>
    <r>
      <t xml:space="preserve">Disability Access Funding (DAF) - </t>
    </r>
    <r>
      <rPr>
        <i/>
        <sz val="12"/>
        <rFont val="Arial"/>
        <family val="2"/>
      </rPr>
      <t>national</t>
    </r>
    <r>
      <rPr>
        <sz val="12"/>
        <rFont val="Arial"/>
        <family val="2"/>
      </rPr>
      <t xml:space="preserve"> </t>
    </r>
    <r>
      <rPr>
        <u/>
        <sz val="12"/>
        <rFont val="Arial"/>
        <family val="2"/>
      </rPr>
      <t>yearly</t>
    </r>
    <r>
      <rPr>
        <sz val="12"/>
        <rFont val="Arial"/>
        <family val="2"/>
      </rPr>
      <t xml:space="preserve"> funding rate</t>
    </r>
  </si>
  <si>
    <t>Description of the calculation used:</t>
  </si>
  <si>
    <t>The average hourly funding rate is calculated in the same way as Universal Hours. The average hourly funding rate is slightly lower than Universal Hours due to a difference in the distribution of PTEs between LAs, e.g. a lower proportion of Additional PTEs are delivered in London LAs, which have the highest hourly funding rates. The same EYNFF LA-level hourly funding rates are used for both entitlements.</t>
  </si>
  <si>
    <r>
      <t xml:space="preserve">
</t>
    </r>
    <r>
      <rPr>
        <b/>
        <sz val="12"/>
        <color theme="1"/>
        <rFont val="Arial"/>
        <family val="2"/>
      </rPr>
      <t>Gains Cap:</t>
    </r>
    <r>
      <rPr>
        <sz val="12"/>
        <color theme="1"/>
        <rFont val="Arial"/>
        <family val="2"/>
      </rPr>
      <t xml:space="preserve">
Reduction in hourly rate in 2023-24. The gains cap has been set at </t>
    </r>
    <r>
      <rPr>
        <sz val="12"/>
        <rFont val="Arial"/>
        <family val="2"/>
      </rPr>
      <t>+10.0%</t>
    </r>
    <r>
      <rPr>
        <sz val="12"/>
        <color theme="1"/>
        <rFont val="Arial"/>
        <family val="2"/>
      </rPr>
      <t xml:space="preserve"> increase on the LA's 2022-23 baseline hourly rate
(£ / hr)</t>
    </r>
  </si>
  <si>
    <t>= [a] x 2023-24 uplift of 3.4%</t>
  </si>
  <si>
    <r>
      <t xml:space="preserve">
</t>
    </r>
    <r>
      <rPr>
        <b/>
        <sz val="12"/>
        <color theme="1"/>
        <rFont val="Arial"/>
        <family val="2"/>
      </rPr>
      <t>Gains Cap:</t>
    </r>
    <r>
      <rPr>
        <sz val="12"/>
        <color theme="1"/>
        <rFont val="Arial"/>
        <family val="2"/>
      </rPr>
      <t xml:space="preserve">
Reduction in hourly rate in 2023-24. The gains cap has been set at</t>
    </r>
    <r>
      <rPr>
        <sz val="12"/>
        <rFont val="Arial"/>
        <family val="2"/>
      </rPr>
      <t xml:space="preserve"> +4.9%</t>
    </r>
    <r>
      <rPr>
        <sz val="12"/>
        <color theme="1"/>
        <rFont val="Arial"/>
        <family val="2"/>
      </rPr>
      <t xml:space="preserve"> increase on the LA's 2022-23 baseline hourly rate (incl. TPPG uplift). 
(£ / hr)</t>
    </r>
  </si>
  <si>
    <r>
      <t xml:space="preserve">
</t>
    </r>
    <r>
      <rPr>
        <b/>
        <sz val="12"/>
        <color theme="1"/>
        <rFont val="Arial"/>
        <family val="2"/>
      </rPr>
      <t>Protections:</t>
    </r>
    <r>
      <rPr>
        <sz val="12"/>
        <color theme="1"/>
        <rFont val="Arial"/>
        <family val="2"/>
      </rPr>
      <t xml:space="preserve">
Additional funding to the hourly rate as a result of the £4.87 minimum funding rate
(£ / hr)
</t>
    </r>
  </si>
  <si>
    <t>[a*] is the pre-protection funding available for Universal Hours, i.e. excludes a small fraction of [a] that is set aside to pay for the £4.87 minimum funding floor protection.</t>
  </si>
  <si>
    <t>= [c] x £5.36*</t>
  </si>
  <si>
    <t>= [c] x £4.21*</t>
  </si>
  <si>
    <t>= [c] x £1.61*</t>
  </si>
  <si>
    <t>= [c] x £0.32*</t>
  </si>
  <si>
    <t>= [c] x £1.72*</t>
  </si>
  <si>
    <t>This is the indicative total Universal Hours revenue funding made available within the Department for Education's resource allocation for financial year 2023-24. This is based on the Department's SR21 settlement with additional funding to reflect the recently announced National Living Wage increases and January 2022 PTEs.</t>
  </si>
  <si>
    <t>This is the indicative total Additional Hours revenue funding made available within the Department for Education's resource allocation for financial year 2023-24. This is based on the Department's SR21 settlement with additional funding to reflect the recently announced National Living Wage increases and January 2022 PTEs.</t>
  </si>
  <si>
    <t>This is the indicative total 2-year-old revenue funding made available within the Department for Education's resource allocation for financial year 2023-24. This is based on the Department's SR21 settlement with additional funding to reflect the recently announced National Living Wage increases and January 2022 PTEs.</t>
  </si>
  <si>
    <t>This is the indicative supplementary revenue funding for Maintained Nursery Schools (MNS) made available within the Department for Education's resource allocation for financial year 2023-24. This is based on the Department's SR21 settlement with additional funding to reflect the recently announced National Living Wage increases and January 2022 PTEs.</t>
  </si>
  <si>
    <t>The average hourly funding rate is calculated using the indicative total 2023-24 allocation for Universal Hours divided by the total number of universal hours in January 2022, i.e., Jan-22 Universal Hours PTEs x 15 hours per week x 38 weeks per year.</t>
  </si>
  <si>
    <t>The combined average hourly funding rate is calculated using as the sum of the indicative total 2023-24 allocations for Universal Hours and Additional Hours divided by the sum of the total number of Universal Hours and Additional Hours in January 2022.</t>
  </si>
  <si>
    <t>The average hourly funding rate is calculated using the indicative total 2023-24 allocation for the 2-year-old entitlement divided by the total number of 2-year-old hours in January 2022, i.e., Jan-22 2-year-old PTEs x 15 hours per week x 38 weeks per year.</t>
  </si>
  <si>
    <t>The average hourly funding rate for MNSs is calculated using the indicative total 2023-24 allocation for MNS supplemenatry funding divided by the total number of MNS hours in January 2022, i.e.,  Jan-22 MNS PTEs x 15 hours per week x 38 weeks per year.</t>
  </si>
  <si>
    <r>
      <t xml:space="preserve">The </t>
    </r>
    <r>
      <rPr>
        <i/>
        <sz val="12"/>
        <rFont val="Arial"/>
        <family val="2"/>
      </rPr>
      <t>national hourly funding rate</t>
    </r>
    <r>
      <rPr>
        <sz val="12"/>
        <rFont val="Arial"/>
        <family val="2"/>
      </rPr>
      <t xml:space="preserve"> for Early Years Pupil Premium is based on uplifting the 2022-23 rate in line with the increases of the 3- and 4-year-old entitlement and then rounding to the nearest penny.</t>
    </r>
  </si>
  <si>
    <r>
      <t xml:space="preserve">The </t>
    </r>
    <r>
      <rPr>
        <i/>
        <sz val="12"/>
        <rFont val="Arial"/>
        <family val="2"/>
      </rPr>
      <t>national yearly funding rate</t>
    </r>
    <r>
      <rPr>
        <sz val="12"/>
        <rFont val="Arial"/>
        <family val="2"/>
      </rPr>
      <t xml:space="preserve"> for Disability Acces Fund is based on uplifting the 2022-23 rate in line with the increases of the 3- and 4-year-old entitlement and then rounding to the nearest pound.</t>
    </r>
  </si>
  <si>
    <t>A technical note is being published, explaining the calculations used to produce the indicative allocations. This is published on GOV.UK alongside the consultation response documents.</t>
  </si>
  <si>
    <r>
      <t xml:space="preserve">- </t>
    </r>
    <r>
      <rPr>
        <b/>
        <sz val="12"/>
        <rFont val="Arial"/>
        <family val="2"/>
      </rPr>
      <t>ACA</t>
    </r>
    <r>
      <rPr>
        <sz val="12"/>
        <rFont val="Arial"/>
        <family val="2"/>
      </rPr>
      <t>: explanation of how this is calculated including the NIPRCA factor</t>
    </r>
  </si>
  <si>
    <r>
      <t xml:space="preserve">- </t>
    </r>
    <r>
      <rPr>
        <b/>
        <sz val="12"/>
        <rFont val="Arial"/>
        <family val="2"/>
      </rPr>
      <t>Formula factor data</t>
    </r>
    <r>
      <rPr>
        <sz val="12"/>
        <rFont val="Arial"/>
        <family val="2"/>
      </rPr>
      <t>: explanation of the data used and calculations of the formula factors that are used to calculate the factor rates in 'national details'.</t>
    </r>
  </si>
  <si>
    <t xml:space="preserve"> 2023 to 2024 Funding</t>
  </si>
  <si>
    <t>Early years national funding formula, 2-year-old funding formula and MNS funding formula: national details (2023 to 2024)</t>
  </si>
  <si>
    <t>- the total funding available for allocation through the EYNFF for 2023 to 2024</t>
  </si>
  <si>
    <t>- the total funding available for allocation through the 2-year-old formula for 2023 to 2024</t>
  </si>
  <si>
    <t>- the total funding available for MNS supplementary funding for 2023 to 2024</t>
  </si>
  <si>
    <t>2023 to 2024 Indicative Allocations Total (£)</t>
  </si>
  <si>
    <r>
      <t xml:space="preserve">Total EYNFF funding available for indicative allocations </t>
    </r>
    <r>
      <rPr>
        <b/>
        <sz val="12"/>
        <color rgb="FF7030A0"/>
        <rFont val="Arial"/>
        <family val="2"/>
      </rPr>
      <t>for 3 and 4-year-old entitlements</t>
    </r>
    <r>
      <rPr>
        <sz val="12"/>
        <rFont val="Arial"/>
        <family val="2"/>
      </rPr>
      <t xml:space="preserve">
[e] = [a] + [b] + [c] + [d]</t>
    </r>
  </si>
  <si>
    <r>
      <t xml:space="preserve">EYNFF 3 and 4-year-old Universal Hours entitlement - </t>
    </r>
    <r>
      <rPr>
        <i/>
        <sz val="12"/>
        <rFont val="Arial"/>
        <family val="2"/>
      </rPr>
      <t>average</t>
    </r>
    <r>
      <rPr>
        <sz val="12"/>
        <rFont val="Arial"/>
        <family val="2"/>
      </rPr>
      <t xml:space="preserve"> hourly funding rate</t>
    </r>
  </si>
  <si>
    <r>
      <t xml:space="preserve">EYNFF 3 and 4-year-old Additional Hours entitlement* - </t>
    </r>
    <r>
      <rPr>
        <i/>
        <sz val="12"/>
        <rFont val="Arial"/>
        <family val="2"/>
      </rPr>
      <t>average</t>
    </r>
    <r>
      <rPr>
        <sz val="12"/>
        <rFont val="Arial"/>
        <family val="2"/>
      </rPr>
      <t xml:space="preserve"> hourly funding rate</t>
    </r>
  </si>
  <si>
    <r>
      <t xml:space="preserve">EYNFF 3 and 4-year-old entitlements - combined </t>
    </r>
    <r>
      <rPr>
        <i/>
        <sz val="12"/>
        <rFont val="Arial"/>
        <family val="2"/>
      </rPr>
      <t>average</t>
    </r>
    <r>
      <rPr>
        <sz val="12"/>
        <rFont val="Arial"/>
        <family val="2"/>
      </rPr>
      <t xml:space="preserve"> hourly funding rate</t>
    </r>
  </si>
  <si>
    <t>2023 to 2024 (£)</t>
  </si>
  <si>
    <t>Early Years National Funding Formula (EYNFF) 3 and 4-year-old entitlements 2023 to 2024 hourly funding rates</t>
  </si>
  <si>
    <t>For 2023 to 2024, we are implementing the following: a £4.87 minimum funding floor, +1% year-to-year protection, and a 4.9% gains cap.</t>
  </si>
  <si>
    <t>2-year-old entitlement 2023 to 2024 hourly funding rates</t>
  </si>
  <si>
    <t>For 2023 to 2024, we are implementing the following: +1% year-to-year protection and a 10.0% gains cap.</t>
  </si>
  <si>
    <t>EYNFF - Step-by-step guide for LAs of the calculation of the 3 and 4-year-old 2023 to 2024 hourly rates and funding allocations</t>
  </si>
  <si>
    <t>2. The same EYNFF hourly rates are used to calculate the 3-and 4-year-old funding for the additional hours entitlement - see formula [ae].</t>
  </si>
  <si>
    <t>Maintained Nursery Schools 2023 to 2024 supplementary funding hourly rates and allocations</t>
  </si>
  <si>
    <t>2. Since the introduction of the EYNFF, local authorities have received supplementary funding for maintained nursery schools on top of their EYNFF allocation, to protect their MNS funding at their 2016 to 2017 level for the universal 15 hours.</t>
  </si>
  <si>
    <t xml:space="preserve">1. TPPG funding is calculated using 2 to 4-year-old headcount. TPPG funding will be rolled into the 3 and 4-year-old entitlement only, rather than separating out an element for the 2-year-old entitlement. </t>
  </si>
  <si>
    <t xml:space="preserve">DLA %: 3 and 4-year-old children who are entitled to Disability Living Allowance divided by 3 and 4-year-old ONS population estimate. 
</t>
  </si>
  <si>
    <t>Whilst the majority of local authorities will see a % change between 1% and 4.9%, some local authorities will see changes outside of these limits.</t>
  </si>
  <si>
    <t>Whilst the majority of local authorities will see a % change between 1% and 10.0% some local authorities will see changes outside</t>
  </si>
  <si>
    <t xml:space="preserve">of these limits. Rate changes outside of these limits will be due to rounding (after protections are applied, hourly rates are </t>
  </si>
  <si>
    <t xml:space="preserve">rounded (up or down) to the nearest penny, resulting in some increases slightly above 10.0% and some slightly below 1%). </t>
  </si>
  <si>
    <t>Rate changes outside of these limits will be due to either the minimum funding floor (the gains cap cannot reduce your rate below the minimum funding</t>
  </si>
  <si>
    <t xml:space="preserve">slightly above 4.9% and some slightly below 1%). </t>
  </si>
  <si>
    <t xml:space="preserve"> floor) and/or due to rounding (after protections are applied, hourly rates are rounded (up or down) to the nearest penny, resulting in some increases</t>
  </si>
  <si>
    <t xml:space="preserve">4. Calculate a 3-year average IPRCA and NRCA measure for each local authority - see respective column below.
</t>
  </si>
  <si>
    <r>
      <t>1. Using geographically aggregated VOA nursery data  - calculate the average rateable value per m</t>
    </r>
    <r>
      <rPr>
        <vertAlign val="superscript"/>
        <sz val="12"/>
        <color theme="1"/>
        <rFont val="Arial"/>
        <family val="2"/>
      </rPr>
      <t>2</t>
    </r>
    <r>
      <rPr>
        <sz val="12"/>
        <color theme="1"/>
        <rFont val="Arial"/>
        <family val="2"/>
      </rPr>
      <t xml:space="preserve"> for each local authority in each of last 3 years.</t>
    </r>
  </si>
  <si>
    <r>
      <t>2. Using geographically aggregated VOA infant &amp; primary data - calculate the average rateable value per m</t>
    </r>
    <r>
      <rPr>
        <vertAlign val="superscript"/>
        <sz val="12"/>
        <color theme="1"/>
        <rFont val="Arial"/>
        <family val="2"/>
      </rPr>
      <t>2</t>
    </r>
    <r>
      <rPr>
        <sz val="12"/>
        <color theme="1"/>
        <rFont val="Arial"/>
        <family val="2"/>
      </rPr>
      <t xml:space="preserve"> for each local authority in each of last 3 years.</t>
    </r>
  </si>
  <si>
    <t>3. Calculate NRCA and IPRCA relative measures by dividing through by respective minimum local authority value in each year.</t>
  </si>
  <si>
    <t>5. Calculate NIPRCA for each local authority using relevant NRCA, IPRCA and 3-4YO Weightings - see 3-4YO NIPRCA formula below.</t>
  </si>
  <si>
    <t>2YO Formula - Step-by-step guide for LAs of the calculation of the 2-year-old 2023 to 2024 hourly rates and funding allocations</t>
  </si>
  <si>
    <t>Teachers' Pay and Pensions Grant uplift - details of how each local authority's hourly rate uplift is calculated for EYNFF and MNS formula</t>
  </si>
  <si>
    <r>
      <t xml:space="preserve">- </t>
    </r>
    <r>
      <rPr>
        <b/>
        <sz val="12"/>
        <rFont val="Arial"/>
        <family val="2"/>
      </rPr>
      <t>National details</t>
    </r>
    <r>
      <rPr>
        <sz val="12"/>
        <rFont val="Arial"/>
        <family val="2"/>
      </rPr>
      <t>: breakdown of total indicative funding for EYNFF,  2-year-old funding formula and MNS funding formula; national average hourly funding rates</t>
    </r>
  </si>
  <si>
    <r>
      <t xml:space="preserve">- </t>
    </r>
    <r>
      <rPr>
        <b/>
        <sz val="12"/>
        <rFont val="Arial"/>
        <family val="2"/>
      </rPr>
      <t>EYNFF 2023 to 2024 rates</t>
    </r>
    <r>
      <rPr>
        <sz val="12"/>
        <rFont val="Arial"/>
        <family val="2"/>
      </rPr>
      <t>: hourly funding rates for the 3 and 4-year-old entitlements</t>
    </r>
  </si>
  <si>
    <r>
      <t xml:space="preserve">- </t>
    </r>
    <r>
      <rPr>
        <b/>
        <sz val="12"/>
        <rFont val="Arial"/>
        <family val="2"/>
      </rPr>
      <t>2-year-old 2023 to 2024 rates</t>
    </r>
    <r>
      <rPr>
        <sz val="12"/>
        <rFont val="Arial"/>
        <family val="2"/>
      </rPr>
      <t>: hourly funding rates for the 2-year-old entitlement</t>
    </r>
  </si>
  <si>
    <r>
      <t xml:space="preserve">- </t>
    </r>
    <r>
      <rPr>
        <b/>
        <sz val="12"/>
        <rFont val="Arial"/>
        <family val="2"/>
      </rPr>
      <t>EYNFF 2023 to 2024 step-by-step</t>
    </r>
    <r>
      <rPr>
        <sz val="12"/>
        <rFont val="Arial"/>
        <family val="2"/>
      </rPr>
      <t>: step-by-step guide for local authority's to understand the calculation of the EYNFF hourly rates and funding allocations</t>
    </r>
  </si>
  <si>
    <r>
      <t xml:space="preserve">- </t>
    </r>
    <r>
      <rPr>
        <b/>
        <sz val="12"/>
        <rFont val="Arial"/>
        <family val="2"/>
      </rPr>
      <t>2-year-old 2023 to 2024 step-by-step</t>
    </r>
    <r>
      <rPr>
        <sz val="12"/>
        <rFont val="Arial"/>
        <family val="2"/>
      </rPr>
      <t>: step-by-step guide for local authority's to understand the calculation of the 2-year-old entitlement hourly rates and funding allocations</t>
    </r>
  </si>
  <si>
    <r>
      <t xml:space="preserve">- </t>
    </r>
    <r>
      <rPr>
        <b/>
        <sz val="12"/>
        <rFont val="Arial"/>
        <family val="2"/>
      </rPr>
      <t>MNS 2023 to 2024</t>
    </r>
    <r>
      <rPr>
        <sz val="12"/>
        <rFont val="Arial"/>
        <family val="2"/>
      </rPr>
      <t>: hourly funding rates for MNS supplementary funding and step-by-step guide on how they were calculated</t>
    </r>
  </si>
  <si>
    <r>
      <t xml:space="preserve">- </t>
    </r>
    <r>
      <rPr>
        <b/>
        <sz val="12"/>
        <rFont val="Arial"/>
        <family val="2"/>
      </rPr>
      <t>TPPG baseline uplift</t>
    </r>
    <r>
      <rPr>
        <sz val="12"/>
        <rFont val="Arial"/>
        <family val="2"/>
      </rPr>
      <t>: explanation of how this element of the 2022 to 2023 baseline has been calculated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</si>
</sst>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Red]\-&quot;£&quot;#,##0.00"/>
    <numFmt numFmtId="43" formatCode="_-* #,##0.00_-;\-* #,##0.00_-;_-* &quot;-&quot;??_-;_-@_-"/>
    <numFmt numFmtId="164" formatCode="&quot;£&quot;#,##0"/>
    <numFmt numFmtId="165" formatCode="0.0%"/>
    <numFmt numFmtId="166" formatCode="&quot;£&quot;#,##0.00"/>
    <numFmt numFmtId="167" formatCode="_-* #,##0_-;\-* #,##0_-;_-* &quot;-&quot;??_-;_-@_-"/>
    <numFmt numFmtId="168" formatCode="&quot;£&quot;#,##0.0000000000"/>
    <numFmt numFmtId="169" formatCode="&quot;£&quot;#,##0_);[Red]\-\(&quot;£&quot;#,##0\)"/>
    <numFmt numFmtId="170" formatCode="&quot;£&quot;#,##0.00_);[Red]\-\(&quot;£&quot;#,##0.00\)"/>
    <numFmt numFmtId="171" formatCode="0.000000%"/>
  </numFmts>
  <fonts count="39"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2"/>
      <color theme="1"/>
      <name val="Arial"/>
      <family val="2"/>
    </font>
    <font>
      <b/>
      <sz val="12"/>
      <name val="Arial"/>
      <family val="2"/>
    </font>
    <font>
      <b/>
      <sz val="20"/>
      <color theme="1"/>
      <name val="Arial"/>
      <family val="2"/>
    </font>
    <font>
      <sz val="11"/>
      <color theme="1"/>
      <name val="Arial"/>
      <family val="2"/>
    </font>
    <font>
      <sz val="12"/>
      <color theme="1"/>
      <name val="Calibri"/>
      <family val="2"/>
      <scheme val="minor"/>
    </font>
    <font>
      <sz val="12"/>
      <name val="Arial"/>
      <family val="2"/>
    </font>
    <font>
      <sz val="11"/>
      <name val="Arial"/>
      <family val="2"/>
    </font>
    <font>
      <b/>
      <sz val="11"/>
      <name val="Arial"/>
      <family val="2"/>
    </font>
    <font>
      <sz val="11"/>
      <color theme="1"/>
      <name val="Calibri"/>
      <family val="2"/>
      <scheme val="minor"/>
    </font>
    <font>
      <sz val="8"/>
      <name val="Calibri"/>
      <family val="2"/>
      <scheme val="minor"/>
    </font>
    <font>
      <sz val="11"/>
      <color rgb="FF000000"/>
      <name val="Calibri"/>
      <family val="2"/>
    </font>
    <font>
      <sz val="12"/>
      <color rgb="FF000000"/>
      <name val="Arial"/>
      <family val="2"/>
    </font>
    <font>
      <b/>
      <u/>
      <sz val="12"/>
      <color rgb="FF000000"/>
      <name val="Arial"/>
      <family val="2"/>
    </font>
    <font>
      <b/>
      <sz val="12"/>
      <color rgb="FF000000"/>
      <name val="Arial"/>
      <family val="2"/>
    </font>
    <font>
      <sz val="11"/>
      <color theme="7"/>
      <name val="Calibri"/>
      <family val="2"/>
      <scheme val="minor"/>
    </font>
    <font>
      <sz val="12"/>
      <color theme="7"/>
      <name val="Arial"/>
      <family val="2"/>
    </font>
    <font>
      <sz val="12"/>
      <color theme="7"/>
      <name val="Calibri"/>
      <family val="2"/>
      <scheme val="minor"/>
    </font>
    <font>
      <b/>
      <sz val="12"/>
      <color rgb="FF7030A0"/>
      <name val="Arial"/>
      <family val="2"/>
    </font>
    <font>
      <u/>
      <sz val="12"/>
      <color rgb="FF000000"/>
      <name val="Arial"/>
      <family val="2"/>
    </font>
    <font>
      <sz val="12"/>
      <color theme="6"/>
      <name val="Arial"/>
      <family val="2"/>
    </font>
    <font>
      <sz val="12"/>
      <color rgb="FF0D0D0D"/>
      <name val="Arial"/>
      <family val="2"/>
    </font>
    <font>
      <sz val="11"/>
      <color rgb="FF000000"/>
      <name val="Arial"/>
      <family val="2"/>
    </font>
    <font>
      <b/>
      <sz val="20"/>
      <color theme="1"/>
      <name val="Arial"/>
      <family val="2"/>
    </font>
    <font>
      <sz val="12"/>
      <color theme="0"/>
      <name val="Arial"/>
      <family val="2"/>
    </font>
    <font>
      <vertAlign val="superscript"/>
      <sz val="12"/>
      <color theme="1"/>
      <name val="Arial"/>
      <family val="2"/>
    </font>
    <font>
      <sz val="12"/>
      <name val="Arial"/>
      <family val="2"/>
    </font>
    <font>
      <b/>
      <sz val="20"/>
      <name val="Arial"/>
      <family val="2"/>
    </font>
    <font>
      <b/>
      <sz val="14"/>
      <color theme="1"/>
      <name val="Arial"/>
      <family val="2"/>
    </font>
    <font>
      <sz val="11"/>
      <color rgb="FF00B050"/>
      <name val="Calibri"/>
      <family val="2"/>
      <scheme val="minor"/>
    </font>
    <font>
      <sz val="12"/>
      <name val="Arial"/>
      <family val="2"/>
    </font>
    <font>
      <sz val="12"/>
      <color rgb="FF000000"/>
      <name val="Arial"/>
      <family val="2"/>
    </font>
    <font>
      <u/>
      <sz val="12"/>
      <name val="Arial"/>
      <family val="2"/>
    </font>
    <font>
      <i/>
      <sz val="12"/>
      <name val="Arial"/>
      <family val="2"/>
    </font>
    <font>
      <b/>
      <sz val="12"/>
      <color rgb="FF000000"/>
      <name val="Arial"/>
      <family val="2"/>
    </font>
    <font>
      <b/>
      <sz val="11"/>
      <color theme="6"/>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0"/>
        <bgColor indexed="64"/>
      </patternFill>
    </fill>
    <fill>
      <patternFill patternType="solid">
        <fgColor rgb="FFF3ECCD"/>
        <bgColor rgb="FFF3ECCD"/>
      </patternFill>
    </fill>
    <fill>
      <patternFill patternType="solid">
        <fgColor rgb="FFF3ECCD"/>
        <bgColor indexed="64"/>
      </patternFill>
    </fill>
    <fill>
      <patternFill patternType="solid">
        <fgColor rgb="FFFFFFFF"/>
        <bgColor indexed="64"/>
      </patternFill>
    </fill>
    <fill>
      <patternFill patternType="solid">
        <fgColor theme="0" tint="-0.249977111117893"/>
        <bgColor indexed="64"/>
      </patternFill>
    </fill>
    <fill>
      <patternFill patternType="solid">
        <fgColor theme="5" tint="0.59999389629810485"/>
        <bgColor rgb="FFDCE6F1"/>
      </patternFill>
    </fill>
    <fill>
      <patternFill patternType="solid">
        <fgColor theme="5" tint="0.79998168889431442"/>
        <bgColor indexed="64"/>
      </patternFill>
    </fill>
    <fill>
      <patternFill patternType="solid">
        <fgColor theme="5" tint="0.79998168889431442"/>
        <bgColor rgb="FFDCE6F1"/>
      </patternFill>
    </fill>
    <fill>
      <patternFill patternType="solid">
        <fgColor theme="4" tint="0.59999389629810485"/>
        <bgColor indexed="64"/>
      </patternFill>
    </fill>
    <fill>
      <patternFill patternType="solid">
        <fgColor theme="6" tint="0.59999389629810485"/>
        <bgColor indexed="64"/>
      </patternFill>
    </fill>
  </fills>
  <borders count="35">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rgb="FF000000"/>
      </left>
      <right style="medium">
        <color indexed="64"/>
      </right>
      <top style="medium">
        <color indexed="64"/>
      </top>
      <bottom style="medium">
        <color indexed="64"/>
      </bottom>
      <diagonal/>
    </border>
    <border>
      <left style="medium">
        <color rgb="FF000000"/>
      </left>
      <right/>
      <top style="medium">
        <color indexed="64"/>
      </top>
      <bottom/>
      <diagonal/>
    </border>
    <border>
      <left/>
      <right style="medium">
        <color indexed="64"/>
      </right>
      <top style="medium">
        <color indexed="64"/>
      </top>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s>
  <cellStyleXfs count="6">
    <xf numFmtId="0" fontId="0" fillId="0" borderId="0"/>
    <xf numFmtId="0" fontId="12" fillId="0" borderId="0"/>
    <xf numFmtId="0" fontId="2" fillId="0" borderId="0"/>
    <xf numFmtId="43" fontId="12" fillId="0" borderId="0" applyFont="0" applyFill="0" applyBorder="0" applyAlignment="0" applyProtection="0"/>
    <xf numFmtId="9" fontId="12" fillId="0" borderId="0" applyFont="0" applyFill="0" applyBorder="0" applyAlignment="0" applyProtection="0"/>
    <xf numFmtId="0" fontId="14" fillId="0" borderId="0"/>
  </cellStyleXfs>
  <cellXfs count="235">
    <xf numFmtId="0" fontId="0" fillId="0" borderId="0" xfId="0"/>
    <xf numFmtId="0" fontId="3" fillId="0" borderId="0" xfId="0" applyFont="1"/>
    <xf numFmtId="0" fontId="12" fillId="0" borderId="0" xfId="1"/>
    <xf numFmtId="0" fontId="12" fillId="4" borderId="0" xfId="1" applyFill="1"/>
    <xf numFmtId="0" fontId="8" fillId="0" borderId="0" xfId="1" applyFont="1"/>
    <xf numFmtId="166" fontId="8" fillId="0" borderId="0" xfId="1" applyNumberFormat="1" applyFont="1"/>
    <xf numFmtId="0" fontId="15" fillId="0" borderId="0" xfId="5" applyFont="1"/>
    <xf numFmtId="168" fontId="0" fillId="0" borderId="0" xfId="0" applyNumberFormat="1"/>
    <xf numFmtId="0" fontId="15" fillId="0" borderId="0" xfId="5" quotePrefix="1" applyFont="1" applyAlignment="1">
      <alignment vertical="center"/>
    </xf>
    <xf numFmtId="164" fontId="15" fillId="0" borderId="0" xfId="5" applyNumberFormat="1" applyFont="1"/>
    <xf numFmtId="0" fontId="16" fillId="0" borderId="0" xfId="5" applyFont="1"/>
    <xf numFmtId="0" fontId="17" fillId="5" borderId="7" xfId="5" applyFont="1" applyFill="1" applyBorder="1" applyAlignment="1">
      <alignment horizontal="centerContinuous" vertical="center"/>
    </xf>
    <xf numFmtId="0" fontId="17" fillId="5" borderId="8" xfId="5" applyFont="1" applyFill="1" applyBorder="1" applyAlignment="1">
      <alignment horizontal="centerContinuous" vertical="center"/>
    </xf>
    <xf numFmtId="0" fontId="17" fillId="5" borderId="9" xfId="5" applyFont="1" applyFill="1" applyBorder="1" applyAlignment="1">
      <alignment horizontal="centerContinuous" vertical="center"/>
    </xf>
    <xf numFmtId="0" fontId="9" fillId="0" borderId="10" xfId="5" applyFont="1" applyBorder="1" applyAlignment="1">
      <alignment horizontal="centerContinuous" vertical="center" wrapText="1"/>
    </xf>
    <xf numFmtId="0" fontId="9" fillId="0" borderId="11" xfId="5" applyFont="1" applyBorder="1" applyAlignment="1">
      <alignment horizontal="centerContinuous" vertical="center" wrapText="1"/>
    </xf>
    <xf numFmtId="0" fontId="9" fillId="0" borderId="12" xfId="5" applyFont="1" applyBorder="1" applyAlignment="1">
      <alignment horizontal="centerContinuous" vertical="center" wrapText="1"/>
    </xf>
    <xf numFmtId="164" fontId="0" fillId="0" borderId="0" xfId="0" applyNumberFormat="1"/>
    <xf numFmtId="0" fontId="17" fillId="6" borderId="16" xfId="5" applyFont="1" applyFill="1" applyBorder="1" applyAlignment="1">
      <alignment horizontal="center" vertical="center" wrapText="1"/>
    </xf>
    <xf numFmtId="0" fontId="15" fillId="6" borderId="16" xfId="5" applyFont="1" applyFill="1" applyBorder="1" applyAlignment="1">
      <alignment horizontal="centerContinuous" vertical="center" wrapText="1"/>
    </xf>
    <xf numFmtId="165" fontId="15" fillId="6" borderId="16" xfId="4" applyNumberFormat="1" applyFont="1" applyFill="1" applyBorder="1" applyAlignment="1">
      <alignment horizontal="center" vertical="center"/>
    </xf>
    <xf numFmtId="164" fontId="18" fillId="0" borderId="0" xfId="0" applyNumberFormat="1" applyFont="1"/>
    <xf numFmtId="0" fontId="0" fillId="4" borderId="0" xfId="0" applyFill="1"/>
    <xf numFmtId="0" fontId="1" fillId="4" borderId="0" xfId="0" applyFont="1" applyFill="1"/>
    <xf numFmtId="0" fontId="9" fillId="4" borderId="0" xfId="0" applyFont="1" applyFill="1" applyAlignment="1">
      <alignment vertical="top"/>
    </xf>
    <xf numFmtId="0" fontId="19" fillId="4" borderId="0" xfId="0" applyFont="1" applyFill="1"/>
    <xf numFmtId="164" fontId="15" fillId="0" borderId="0" xfId="5" applyNumberFormat="1" applyFont="1" applyAlignment="1">
      <alignment horizontal="center" vertical="center"/>
    </xf>
    <xf numFmtId="0" fontId="9" fillId="0" borderId="11" xfId="5" applyFont="1" applyBorder="1" applyAlignment="1">
      <alignment horizontal="center" vertical="center" wrapText="1"/>
    </xf>
    <xf numFmtId="0" fontId="15" fillId="6" borderId="17" xfId="5" applyFont="1" applyFill="1" applyBorder="1" applyAlignment="1">
      <alignment horizontal="centerContinuous" vertical="center" wrapText="1"/>
    </xf>
    <xf numFmtId="164" fontId="15" fillId="0" borderId="1" xfId="5" applyNumberFormat="1" applyFont="1" applyBorder="1" applyAlignment="1">
      <alignment horizontal="center" vertical="center"/>
    </xf>
    <xf numFmtId="166" fontId="15" fillId="0" borderId="11" xfId="5" applyNumberFormat="1" applyFont="1" applyBorder="1" applyAlignment="1">
      <alignment horizontal="center" vertical="center"/>
    </xf>
    <xf numFmtId="0" fontId="18" fillId="4" borderId="0" xfId="0" applyFont="1" applyFill="1"/>
    <xf numFmtId="0" fontId="9" fillId="0" borderId="0" xfId="5" applyFont="1" applyAlignment="1">
      <alignment horizontal="centerContinuous" vertical="center" wrapText="1"/>
    </xf>
    <xf numFmtId="43" fontId="5" fillId="3" borderId="2" xfId="1" applyNumberFormat="1" applyFont="1" applyFill="1" applyBorder="1"/>
    <xf numFmtId="164" fontId="5" fillId="3" borderId="2" xfId="1" applyNumberFormat="1" applyFont="1" applyFill="1" applyBorder="1"/>
    <xf numFmtId="166" fontId="5" fillId="3" borderId="2" xfId="1" applyNumberFormat="1" applyFont="1" applyFill="1" applyBorder="1" applyAlignment="1">
      <alignment horizontal="right"/>
    </xf>
    <xf numFmtId="0" fontId="0" fillId="7" borderId="0" xfId="0" applyFill="1"/>
    <xf numFmtId="0" fontId="23" fillId="0" borderId="0" xfId="5" applyFont="1"/>
    <xf numFmtId="2" fontId="8" fillId="0" borderId="0" xfId="1" applyNumberFormat="1" applyFont="1"/>
    <xf numFmtId="0" fontId="9" fillId="0" borderId="0" xfId="5" applyFont="1" applyAlignment="1">
      <alignment horizontal="center" vertical="center" wrapText="1"/>
    </xf>
    <xf numFmtId="166" fontId="15" fillId="0" borderId="0" xfId="5" applyNumberFormat="1" applyFont="1" applyAlignment="1">
      <alignment horizontal="center" vertical="center"/>
    </xf>
    <xf numFmtId="2" fontId="15" fillId="0" borderId="0" xfId="5" applyNumberFormat="1" applyFont="1"/>
    <xf numFmtId="166" fontId="0" fillId="4" borderId="0" xfId="0" applyNumberFormat="1" applyFill="1"/>
    <xf numFmtId="166" fontId="15" fillId="0" borderId="0" xfId="5" applyNumberFormat="1" applyFont="1"/>
    <xf numFmtId="0" fontId="24" fillId="0" borderId="0" xfId="0" applyFont="1"/>
    <xf numFmtId="164" fontId="5" fillId="3" borderId="2" xfId="1" applyNumberFormat="1" applyFont="1" applyFill="1" applyBorder="1" applyAlignment="1">
      <alignment horizontal="right"/>
    </xf>
    <xf numFmtId="164" fontId="7" fillId="0" borderId="2" xfId="1" applyNumberFormat="1" applyFont="1" applyBorder="1" applyAlignment="1">
      <alignment horizontal="right"/>
    </xf>
    <xf numFmtId="0" fontId="10" fillId="4" borderId="0" xfId="0" applyFont="1" applyFill="1" applyAlignment="1">
      <alignment horizontal="left" vertical="top"/>
    </xf>
    <xf numFmtId="0" fontId="5" fillId="3" borderId="3" xfId="1" applyFont="1" applyFill="1" applyBorder="1"/>
    <xf numFmtId="4" fontId="7" fillId="0" borderId="2" xfId="1" applyNumberFormat="1" applyFont="1" applyBorder="1" applyAlignment="1">
      <alignment horizontal="right"/>
    </xf>
    <xf numFmtId="0" fontId="10" fillId="4" borderId="0" xfId="0" applyFont="1" applyFill="1" applyAlignment="1">
      <alignment horizontal="left" vertical="top" wrapText="1"/>
    </xf>
    <xf numFmtId="0" fontId="0" fillId="4" borderId="0" xfId="0" applyFill="1" applyAlignment="1">
      <alignment vertical="center"/>
    </xf>
    <xf numFmtId="0" fontId="0" fillId="4" borderId="0" xfId="0" applyFill="1" applyAlignment="1">
      <alignment horizontal="center" vertical="center"/>
    </xf>
    <xf numFmtId="0" fontId="7" fillId="4" borderId="0" xfId="0" applyFont="1" applyFill="1"/>
    <xf numFmtId="0" fontId="1" fillId="0" borderId="2" xfId="1" applyFont="1" applyBorder="1"/>
    <xf numFmtId="0" fontId="1" fillId="0" borderId="2" xfId="1" applyFont="1" applyBorder="1" applyAlignment="1">
      <alignment horizontal="center"/>
    </xf>
    <xf numFmtId="166" fontId="7" fillId="0" borderId="2" xfId="1" applyNumberFormat="1" applyFont="1" applyBorder="1" applyAlignment="1">
      <alignment horizontal="right"/>
    </xf>
    <xf numFmtId="165" fontId="7" fillId="0" borderId="2" xfId="1" applyNumberFormat="1" applyFont="1" applyBorder="1" applyAlignment="1">
      <alignment horizontal="right"/>
    </xf>
    <xf numFmtId="0" fontId="1" fillId="0" borderId="3" xfId="1" applyFont="1" applyBorder="1"/>
    <xf numFmtId="166" fontId="8" fillId="0" borderId="0" xfId="1" applyNumberFormat="1" applyFont="1" applyAlignment="1">
      <alignment vertical="top"/>
    </xf>
    <xf numFmtId="166" fontId="8" fillId="0" borderId="0" xfId="1" applyNumberFormat="1" applyFont="1" applyAlignment="1">
      <alignment vertical="center"/>
    </xf>
    <xf numFmtId="164" fontId="4" fillId="3" borderId="2" xfId="1" applyNumberFormat="1" applyFont="1" applyFill="1" applyBorder="1" applyAlignment="1">
      <alignment horizontal="right" vertical="center" wrapText="1"/>
    </xf>
    <xf numFmtId="166" fontId="4" fillId="3" borderId="2" xfId="1" applyNumberFormat="1" applyFont="1" applyFill="1" applyBorder="1" applyAlignment="1">
      <alignment horizontal="right" vertical="center" wrapText="1"/>
    </xf>
    <xf numFmtId="4" fontId="4" fillId="3" borderId="2" xfId="1" applyNumberFormat="1" applyFont="1" applyFill="1" applyBorder="1" applyAlignment="1">
      <alignment horizontal="right" vertical="center" wrapText="1"/>
    </xf>
    <xf numFmtId="164" fontId="4" fillId="3" borderId="2" xfId="1" applyNumberFormat="1" applyFont="1" applyFill="1" applyBorder="1" applyAlignment="1">
      <alignment horizontal="right"/>
    </xf>
    <xf numFmtId="166" fontId="5" fillId="3" borderId="2" xfId="1" applyNumberFormat="1" applyFont="1" applyFill="1" applyBorder="1" applyAlignment="1">
      <alignment horizontal="right" vertical="center" wrapText="1"/>
    </xf>
    <xf numFmtId="164" fontId="1" fillId="0" borderId="2" xfId="1" applyNumberFormat="1" applyFont="1" applyBorder="1" applyAlignment="1">
      <alignment horizontal="right"/>
    </xf>
    <xf numFmtId="166" fontId="1" fillId="0" borderId="2" xfId="1" applyNumberFormat="1" applyFont="1" applyBorder="1" applyAlignment="1">
      <alignment horizontal="right"/>
    </xf>
    <xf numFmtId="4" fontId="1" fillId="0" borderId="2" xfId="1" applyNumberFormat="1" applyFont="1" applyBorder="1" applyAlignment="1">
      <alignment horizontal="right"/>
    </xf>
    <xf numFmtId="2" fontId="1" fillId="0" borderId="3" xfId="1" applyNumberFormat="1" applyFont="1" applyBorder="1" applyAlignment="1">
      <alignment horizontal="right"/>
    </xf>
    <xf numFmtId="164" fontId="1" fillId="0" borderId="3" xfId="1" applyNumberFormat="1" applyFont="1" applyBorder="1" applyAlignment="1">
      <alignment horizontal="right"/>
    </xf>
    <xf numFmtId="166" fontId="4" fillId="3" borderId="3" xfId="1" applyNumberFormat="1" applyFont="1" applyFill="1" applyBorder="1" applyAlignment="1">
      <alignment horizontal="right" vertical="center" wrapText="1"/>
    </xf>
    <xf numFmtId="0" fontId="9" fillId="4" borderId="0" xfId="0" applyFont="1" applyFill="1" applyAlignment="1">
      <alignment horizontal="left" vertical="top"/>
    </xf>
    <xf numFmtId="0" fontId="9" fillId="4" borderId="0" xfId="0" applyFont="1" applyFill="1" applyAlignment="1">
      <alignment horizontal="left" vertical="top" wrapText="1"/>
    </xf>
    <xf numFmtId="0" fontId="9" fillId="4" borderId="0" xfId="0" applyFont="1" applyFill="1" applyAlignment="1">
      <alignment vertical="top" wrapText="1"/>
    </xf>
    <xf numFmtId="164" fontId="7" fillId="0" borderId="2" xfId="0" applyNumberFormat="1" applyFont="1" applyBorder="1" applyAlignment="1">
      <alignment horizontal="right"/>
    </xf>
    <xf numFmtId="166" fontId="7" fillId="0" borderId="2" xfId="0" applyNumberFormat="1" applyFont="1" applyBorder="1" applyAlignment="1">
      <alignment horizontal="right"/>
    </xf>
    <xf numFmtId="166" fontId="4" fillId="3" borderId="2" xfId="1" applyNumberFormat="1" applyFont="1" applyFill="1" applyBorder="1" applyAlignment="1">
      <alignment horizontal="right"/>
    </xf>
    <xf numFmtId="0" fontId="27" fillId="4" borderId="0" xfId="0" applyFont="1" applyFill="1" applyAlignment="1">
      <alignment horizontal="center" vertical="top" wrapText="1"/>
    </xf>
    <xf numFmtId="0" fontId="27" fillId="4" borderId="0" xfId="0" applyFont="1" applyFill="1" applyAlignment="1">
      <alignment horizontal="center" vertical="center" wrapText="1"/>
    </xf>
    <xf numFmtId="2" fontId="7" fillId="0" borderId="2" xfId="4" applyNumberFormat="1" applyFont="1" applyFill="1" applyBorder="1" applyAlignment="1">
      <alignment horizontal="right"/>
    </xf>
    <xf numFmtId="165" fontId="7" fillId="0" borderId="2" xfId="4" applyNumberFormat="1" applyFont="1" applyFill="1" applyBorder="1" applyAlignment="1">
      <alignment horizontal="right"/>
    </xf>
    <xf numFmtId="167" fontId="11" fillId="3" borderId="3" xfId="1" applyNumberFormat="1" applyFont="1" applyFill="1" applyBorder="1"/>
    <xf numFmtId="0" fontId="25" fillId="4" borderId="0" xfId="0" applyFont="1" applyFill="1" applyAlignment="1">
      <alignment vertical="center" wrapText="1"/>
    </xf>
    <xf numFmtId="0" fontId="7" fillId="4" borderId="0" xfId="0" applyFont="1" applyFill="1" applyAlignment="1">
      <alignment vertical="center"/>
    </xf>
    <xf numFmtId="0" fontId="7" fillId="4" borderId="0" xfId="0" applyFont="1" applyFill="1" applyAlignment="1">
      <alignment horizontal="right"/>
    </xf>
    <xf numFmtId="167" fontId="7" fillId="4" borderId="0" xfId="0" applyNumberFormat="1" applyFont="1" applyFill="1" applyAlignment="1">
      <alignment horizontal="right"/>
    </xf>
    <xf numFmtId="4" fontId="4" fillId="3" borderId="2" xfId="1" applyNumberFormat="1" applyFont="1" applyFill="1" applyBorder="1" applyAlignment="1">
      <alignment horizontal="right"/>
    </xf>
    <xf numFmtId="2" fontId="7" fillId="0" borderId="2" xfId="0" applyNumberFormat="1" applyFont="1" applyBorder="1" applyAlignment="1">
      <alignment horizontal="right"/>
    </xf>
    <xf numFmtId="2" fontId="7" fillId="0" borderId="2" xfId="3" applyNumberFormat="1" applyFont="1" applyFill="1" applyBorder="1" applyAlignment="1">
      <alignment horizontal="right"/>
    </xf>
    <xf numFmtId="0" fontId="9" fillId="5" borderId="25" xfId="0" applyFont="1" applyFill="1" applyBorder="1" applyAlignment="1">
      <alignment horizontal="left" vertical="top" wrapText="1"/>
    </xf>
    <xf numFmtId="0" fontId="9" fillId="5" borderId="2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27" xfId="0" applyFont="1" applyFill="1" applyBorder="1" applyAlignment="1">
      <alignment horizontal="center" vertical="top" wrapText="1"/>
    </xf>
    <xf numFmtId="10" fontId="7" fillId="4" borderId="0" xfId="0" applyNumberFormat="1" applyFont="1" applyFill="1" applyAlignment="1">
      <alignment horizontal="right"/>
    </xf>
    <xf numFmtId="0" fontId="9" fillId="5" borderId="31" xfId="0" applyFont="1" applyFill="1" applyBorder="1" applyAlignment="1">
      <alignment vertical="center" wrapText="1"/>
    </xf>
    <xf numFmtId="0" fontId="9" fillId="5" borderId="32" xfId="0" applyFont="1" applyFill="1" applyBorder="1" applyAlignment="1">
      <alignment vertical="center" wrapText="1"/>
    </xf>
    <xf numFmtId="0" fontId="9" fillId="5" borderId="0" xfId="0" applyFont="1" applyFill="1" applyAlignment="1">
      <alignment vertical="center" wrapText="1"/>
    </xf>
    <xf numFmtId="0" fontId="9" fillId="5" borderId="26" xfId="0" applyFont="1" applyFill="1" applyBorder="1" applyAlignment="1">
      <alignment vertical="center" wrapText="1"/>
    </xf>
    <xf numFmtId="0" fontId="9" fillId="5" borderId="29" xfId="0" applyFont="1" applyFill="1" applyBorder="1" applyAlignment="1">
      <alignment vertical="center"/>
    </xf>
    <xf numFmtId="0" fontId="9" fillId="5" borderId="30" xfId="0" applyFont="1" applyFill="1" applyBorder="1" applyAlignment="1">
      <alignment vertical="center"/>
    </xf>
    <xf numFmtId="0" fontId="6" fillId="4" borderId="0" xfId="0" applyFont="1" applyFill="1" applyAlignment="1">
      <alignment horizontal="left" vertical="center" wrapText="1"/>
    </xf>
    <xf numFmtId="0" fontId="26" fillId="4" borderId="0" xfId="0" applyFont="1" applyFill="1" applyAlignment="1">
      <alignment vertical="center" wrapText="1"/>
    </xf>
    <xf numFmtId="0" fontId="29" fillId="5" borderId="31" xfId="0" applyFont="1" applyFill="1" applyBorder="1" applyAlignment="1">
      <alignment vertical="top"/>
    </xf>
    <xf numFmtId="0" fontId="29" fillId="5" borderId="32" xfId="0" applyFont="1" applyFill="1" applyBorder="1" applyAlignment="1">
      <alignment vertical="top"/>
    </xf>
    <xf numFmtId="0" fontId="29" fillId="5" borderId="18" xfId="0" applyFont="1" applyFill="1" applyBorder="1" applyAlignment="1">
      <alignment vertical="top"/>
    </xf>
    <xf numFmtId="0" fontId="29" fillId="5" borderId="28" xfId="0" applyFont="1" applyFill="1" applyBorder="1" applyAlignment="1">
      <alignment vertical="top"/>
    </xf>
    <xf numFmtId="0" fontId="29" fillId="5" borderId="6" xfId="0" applyFont="1" applyFill="1" applyBorder="1" applyAlignment="1">
      <alignment vertical="top"/>
    </xf>
    <xf numFmtId="0" fontId="29" fillId="5" borderId="5" xfId="0" applyFont="1" applyFill="1" applyBorder="1" applyAlignment="1">
      <alignment vertical="top"/>
    </xf>
    <xf numFmtId="0" fontId="9" fillId="5" borderId="0" xfId="0" applyFont="1" applyFill="1" applyAlignment="1">
      <alignment vertical="top"/>
    </xf>
    <xf numFmtId="0" fontId="9" fillId="5" borderId="31" xfId="0" applyFont="1" applyFill="1" applyBorder="1" applyAlignment="1">
      <alignment vertical="top"/>
    </xf>
    <xf numFmtId="164" fontId="15" fillId="9" borderId="15" xfId="5" applyNumberFormat="1" applyFont="1" applyFill="1" applyBorder="1" applyAlignment="1">
      <alignment horizontal="center" vertical="center"/>
    </xf>
    <xf numFmtId="170" fontId="15" fillId="9" borderId="11" xfId="5" applyNumberFormat="1" applyFont="1" applyFill="1" applyBorder="1" applyAlignment="1">
      <alignment horizontal="center" vertical="center"/>
    </xf>
    <xf numFmtId="8" fontId="15" fillId="9" borderId="11" xfId="5" applyNumberFormat="1" applyFont="1" applyFill="1" applyBorder="1" applyAlignment="1">
      <alignment horizontal="center" vertical="center"/>
    </xf>
    <xf numFmtId="164" fontId="15" fillId="10" borderId="15" xfId="5" applyNumberFormat="1" applyFont="1" applyFill="1" applyBorder="1" applyAlignment="1">
      <alignment horizontal="center" vertical="center"/>
    </xf>
    <xf numFmtId="164" fontId="15" fillId="11" borderId="15" xfId="5" applyNumberFormat="1" applyFont="1" applyFill="1" applyBorder="1" applyAlignment="1">
      <alignment horizontal="center" vertical="center"/>
    </xf>
    <xf numFmtId="164" fontId="15" fillId="10" borderId="16" xfId="5" applyNumberFormat="1" applyFont="1" applyFill="1" applyBorder="1" applyAlignment="1">
      <alignment horizontal="center" vertical="center"/>
    </xf>
    <xf numFmtId="169" fontId="15" fillId="10" borderId="16" xfId="5" applyNumberFormat="1" applyFont="1" applyFill="1" applyBorder="1" applyAlignment="1">
      <alignment horizontal="center" vertical="center"/>
    </xf>
    <xf numFmtId="169" fontId="15" fillId="11" borderId="16" xfId="5" applyNumberFormat="1" applyFont="1" applyFill="1" applyBorder="1" applyAlignment="1">
      <alignment horizontal="center" vertical="center"/>
    </xf>
    <xf numFmtId="164" fontId="15" fillId="11" borderId="19" xfId="5" applyNumberFormat="1" applyFont="1" applyFill="1" applyBorder="1" applyAlignment="1">
      <alignment horizontal="center" vertical="center"/>
    </xf>
    <xf numFmtId="0" fontId="6" fillId="4" borderId="0" xfId="0" applyFont="1" applyFill="1" applyAlignment="1">
      <alignment vertical="center" wrapText="1"/>
    </xf>
    <xf numFmtId="0" fontId="6" fillId="4" borderId="0" xfId="0" applyFont="1" applyFill="1" applyAlignment="1">
      <alignment vertical="center"/>
    </xf>
    <xf numFmtId="0" fontId="26" fillId="4" borderId="0" xfId="0" applyFont="1" applyFill="1" applyAlignment="1">
      <alignment vertical="center"/>
    </xf>
    <xf numFmtId="0" fontId="9" fillId="5" borderId="0" xfId="0" applyFont="1" applyFill="1" applyAlignment="1">
      <alignment horizontal="left" vertical="top" wrapText="1"/>
    </xf>
    <xf numFmtId="0" fontId="30" fillId="0" borderId="0" xfId="0" applyFont="1" applyAlignment="1">
      <alignment horizontal="left" vertical="center"/>
    </xf>
    <xf numFmtId="0" fontId="9" fillId="0" borderId="0" xfId="0" applyFont="1"/>
    <xf numFmtId="0" fontId="9" fillId="0" borderId="0" xfId="0" applyFont="1" applyAlignment="1">
      <alignment vertical="top"/>
    </xf>
    <xf numFmtId="0" fontId="9" fillId="0" borderId="0" xfId="0" applyFont="1" applyAlignment="1">
      <alignment horizontal="left" vertical="top"/>
    </xf>
    <xf numFmtId="0" fontId="9" fillId="0" borderId="0" xfId="0" quotePrefix="1" applyFont="1" applyAlignment="1">
      <alignment horizontal="left" vertical="top"/>
    </xf>
    <xf numFmtId="0" fontId="9" fillId="0" borderId="0" xfId="0" quotePrefix="1" applyFont="1" applyAlignment="1">
      <alignment vertical="top"/>
    </xf>
    <xf numFmtId="0" fontId="9" fillId="8" borderId="2" xfId="0" quotePrefix="1" applyFont="1" applyFill="1" applyBorder="1" applyAlignment="1">
      <alignment horizontal="center" vertical="center"/>
    </xf>
    <xf numFmtId="170" fontId="15" fillId="9" borderId="2" xfId="5" applyNumberFormat="1" applyFont="1" applyFill="1" applyBorder="1" applyAlignment="1">
      <alignment horizontal="center" vertical="center"/>
    </xf>
    <xf numFmtId="165" fontId="15" fillId="6" borderId="2" xfId="4" applyNumberFormat="1" applyFont="1" applyFill="1" applyBorder="1" applyAlignment="1">
      <alignment horizontal="center" vertical="center"/>
    </xf>
    <xf numFmtId="0" fontId="1" fillId="12" borderId="2" xfId="0" applyFont="1" applyFill="1" applyBorder="1" applyAlignment="1">
      <alignment horizontal="center" vertical="center"/>
    </xf>
    <xf numFmtId="0" fontId="1" fillId="13" borderId="2" xfId="0" applyFont="1" applyFill="1" applyBorder="1" applyAlignment="1">
      <alignment horizontal="center" vertical="center" wrapText="1"/>
    </xf>
    <xf numFmtId="0" fontId="9" fillId="5" borderId="29" xfId="0" applyFont="1" applyFill="1" applyBorder="1" applyAlignment="1">
      <alignment vertical="top"/>
    </xf>
    <xf numFmtId="0" fontId="9" fillId="5" borderId="32" xfId="0" applyFont="1" applyFill="1" applyBorder="1" applyAlignment="1">
      <alignment vertical="top"/>
    </xf>
    <xf numFmtId="0" fontId="9" fillId="5" borderId="30" xfId="0" applyFont="1" applyFill="1" applyBorder="1" applyAlignment="1">
      <alignment vertical="top"/>
    </xf>
    <xf numFmtId="0" fontId="9" fillId="5" borderId="26" xfId="0" applyFont="1" applyFill="1" applyBorder="1" applyAlignment="1">
      <alignment vertical="top"/>
    </xf>
    <xf numFmtId="0" fontId="9" fillId="5" borderId="33" xfId="0" applyFont="1" applyFill="1" applyBorder="1" applyAlignment="1">
      <alignment vertical="top"/>
    </xf>
    <xf numFmtId="0" fontId="9" fillId="5" borderId="18" xfId="0" applyFont="1" applyFill="1" applyBorder="1" applyAlignment="1">
      <alignment vertical="top"/>
    </xf>
    <xf numFmtId="0" fontId="9" fillId="5" borderId="28" xfId="0" applyFont="1" applyFill="1" applyBorder="1" applyAlignment="1">
      <alignment vertical="top"/>
    </xf>
    <xf numFmtId="0" fontId="15" fillId="0" borderId="0" xfId="5" applyFont="1" applyAlignment="1">
      <alignment vertical="center" wrapText="1"/>
    </xf>
    <xf numFmtId="0" fontId="15" fillId="0" borderId="0" xfId="5" applyFont="1" applyAlignment="1">
      <alignment vertical="center"/>
    </xf>
    <xf numFmtId="0" fontId="4" fillId="2"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1" fillId="12" borderId="2" xfId="0" applyFont="1" applyFill="1" applyBorder="1" applyAlignment="1">
      <alignment horizontal="center" vertical="top" wrapText="1"/>
    </xf>
    <xf numFmtId="0" fontId="1" fillId="12" borderId="2" xfId="0" quotePrefix="1" applyFont="1" applyFill="1" applyBorder="1" applyAlignment="1">
      <alignment horizontal="center" vertical="center" wrapText="1"/>
    </xf>
    <xf numFmtId="0" fontId="1" fillId="13" borderId="2" xfId="0" applyFont="1" applyFill="1" applyBorder="1" applyAlignment="1">
      <alignment horizontal="center" vertical="top" wrapText="1"/>
    </xf>
    <xf numFmtId="0" fontId="4" fillId="13" borderId="2" xfId="0" applyFont="1" applyFill="1" applyBorder="1" applyAlignment="1">
      <alignment horizontal="center" vertical="top" wrapText="1"/>
    </xf>
    <xf numFmtId="0" fontId="4" fillId="13" borderId="2" xfId="0" applyFont="1" applyFill="1" applyBorder="1" applyAlignment="1">
      <alignment horizontal="center" vertical="center" wrapText="1"/>
    </xf>
    <xf numFmtId="0" fontId="1" fillId="13" borderId="2" xfId="0" quotePrefix="1" applyFont="1" applyFill="1" applyBorder="1" applyAlignment="1">
      <alignment horizontal="center" vertical="center" wrapText="1"/>
    </xf>
    <xf numFmtId="0" fontId="4" fillId="13" borderId="2" xfId="0" quotePrefix="1" applyFont="1" applyFill="1" applyBorder="1" applyAlignment="1">
      <alignment horizontal="center" vertical="center" wrapText="1"/>
    </xf>
    <xf numFmtId="0" fontId="9" fillId="5" borderId="4" xfId="0" applyFont="1" applyFill="1" applyBorder="1" applyAlignment="1">
      <alignment vertical="top"/>
    </xf>
    <xf numFmtId="0" fontId="9" fillId="5" borderId="31" xfId="0" applyFont="1" applyFill="1" applyBorder="1" applyAlignment="1">
      <alignment vertical="center"/>
    </xf>
    <xf numFmtId="0" fontId="9" fillId="5" borderId="32" xfId="0" applyFont="1" applyFill="1" applyBorder="1" applyAlignment="1">
      <alignment vertical="center"/>
    </xf>
    <xf numFmtId="166" fontId="4" fillId="3" borderId="2" xfId="1" applyNumberFormat="1" applyFont="1" applyFill="1" applyBorder="1" applyAlignment="1">
      <alignment horizontal="center" vertical="center" wrapText="1"/>
    </xf>
    <xf numFmtId="166" fontId="5" fillId="3" borderId="2" xfId="1" applyNumberFormat="1" applyFont="1" applyFill="1" applyBorder="1" applyAlignment="1">
      <alignment horizontal="center"/>
    </xf>
    <xf numFmtId="166" fontId="5" fillId="3" borderId="2" xfId="1" applyNumberFormat="1" applyFont="1" applyFill="1" applyBorder="1" applyAlignment="1">
      <alignment horizontal="center" vertical="center" wrapText="1"/>
    </xf>
    <xf numFmtId="0" fontId="5" fillId="3" borderId="2" xfId="1" applyFont="1" applyFill="1" applyBorder="1" applyAlignment="1">
      <alignment horizontal="center"/>
    </xf>
    <xf numFmtId="0" fontId="5" fillId="3" borderId="5" xfId="1" applyFont="1" applyFill="1" applyBorder="1" applyAlignment="1">
      <alignment horizontal="center"/>
    </xf>
    <xf numFmtId="164" fontId="4" fillId="3" borderId="2" xfId="1" applyNumberFormat="1" applyFont="1" applyFill="1" applyBorder="1" applyAlignment="1">
      <alignment horizontal="center" vertical="center" wrapText="1"/>
    </xf>
    <xf numFmtId="166" fontId="17" fillId="3" borderId="2" xfId="1" applyNumberFormat="1" applyFont="1" applyFill="1" applyBorder="1" applyAlignment="1">
      <alignment horizontal="center" vertical="center" wrapText="1"/>
    </xf>
    <xf numFmtId="4" fontId="4" fillId="3" borderId="2" xfId="1" applyNumberFormat="1" applyFont="1" applyFill="1" applyBorder="1" applyAlignment="1">
      <alignment horizontal="center" vertical="center" wrapText="1"/>
    </xf>
    <xf numFmtId="164" fontId="4" fillId="3" borderId="2" xfId="1" applyNumberFormat="1" applyFont="1" applyFill="1" applyBorder="1" applyAlignment="1">
      <alignment horizontal="center"/>
    </xf>
    <xf numFmtId="0" fontId="8" fillId="0" borderId="0" xfId="1" applyFont="1" applyAlignment="1">
      <alignment horizontal="center"/>
    </xf>
    <xf numFmtId="166" fontId="20" fillId="0" borderId="0" xfId="1" applyNumberFormat="1" applyFont="1" applyAlignment="1">
      <alignment horizontal="center"/>
    </xf>
    <xf numFmtId="166" fontId="7" fillId="8" borderId="2" xfId="1" applyNumberFormat="1" applyFont="1" applyFill="1" applyBorder="1" applyAlignment="1">
      <alignment horizontal="right"/>
    </xf>
    <xf numFmtId="4" fontId="7" fillId="8" borderId="2" xfId="1" applyNumberFormat="1" applyFont="1" applyFill="1" applyBorder="1" applyAlignment="1">
      <alignment horizontal="right"/>
    </xf>
    <xf numFmtId="164" fontId="7" fillId="8" borderId="2" xfId="1" applyNumberFormat="1" applyFont="1" applyFill="1" applyBorder="1" applyAlignment="1">
      <alignment horizontal="right"/>
    </xf>
    <xf numFmtId="0" fontId="9" fillId="5" borderId="30" xfId="0" quotePrefix="1" applyFont="1" applyFill="1" applyBorder="1" applyAlignment="1">
      <alignment vertical="top"/>
    </xf>
    <xf numFmtId="0" fontId="32" fillId="0" borderId="0" xfId="0" applyFont="1"/>
    <xf numFmtId="166" fontId="15" fillId="9" borderId="34" xfId="5" applyNumberFormat="1" applyFont="1" applyFill="1" applyBorder="1" applyAlignment="1">
      <alignment horizontal="center" vertical="center"/>
    </xf>
    <xf numFmtId="0" fontId="9" fillId="5" borderId="33" xfId="0" quotePrefix="1" applyFont="1" applyFill="1" applyBorder="1" applyAlignment="1">
      <alignment vertical="top"/>
    </xf>
    <xf numFmtId="0" fontId="9" fillId="5" borderId="29" xfId="0" applyFont="1" applyFill="1" applyBorder="1" applyAlignment="1">
      <alignment horizontal="left" vertical="top"/>
    </xf>
    <xf numFmtId="164" fontId="7" fillId="2" borderId="2" xfId="0" applyNumberFormat="1" applyFont="1" applyFill="1" applyBorder="1" applyAlignment="1">
      <alignment horizontal="right"/>
    </xf>
    <xf numFmtId="2" fontId="7" fillId="2" borderId="2" xfId="0" applyNumberFormat="1" applyFont="1" applyFill="1" applyBorder="1" applyAlignment="1">
      <alignment horizontal="right"/>
    </xf>
    <xf numFmtId="166" fontId="7" fillId="2" borderId="2" xfId="0" applyNumberFormat="1" applyFont="1" applyFill="1" applyBorder="1" applyAlignment="1">
      <alignment horizontal="right"/>
    </xf>
    <xf numFmtId="164" fontId="7" fillId="2" borderId="2" xfId="1" applyNumberFormat="1" applyFont="1" applyFill="1" applyBorder="1" applyAlignment="1">
      <alignment horizontal="right"/>
    </xf>
    <xf numFmtId="0" fontId="9" fillId="0" borderId="1" xfId="5" applyFont="1" applyBorder="1" applyAlignment="1">
      <alignment horizontal="centerContinuous" vertical="center" wrapText="1"/>
    </xf>
    <xf numFmtId="0" fontId="33" fillId="0" borderId="10" xfId="5" applyFont="1" applyBorder="1" applyAlignment="1">
      <alignment horizontal="centerContinuous" vertical="center" wrapText="1"/>
    </xf>
    <xf numFmtId="0" fontId="33" fillId="0" borderId="11" xfId="5" applyFont="1" applyBorder="1" applyAlignment="1">
      <alignment horizontal="centerContinuous" vertical="center" wrapText="1"/>
    </xf>
    <xf numFmtId="0" fontId="33" fillId="0" borderId="1" xfId="5" applyFont="1" applyBorder="1" applyAlignment="1">
      <alignment horizontal="centerContinuous" vertical="center" wrapText="1"/>
    </xf>
    <xf numFmtId="166" fontId="34" fillId="9" borderId="34" xfId="5" applyNumberFormat="1" applyFont="1" applyFill="1" applyBorder="1" applyAlignment="1">
      <alignment horizontal="center" vertical="center"/>
    </xf>
    <xf numFmtId="166" fontId="34" fillId="9" borderId="16" xfId="5" applyNumberFormat="1" applyFont="1" applyFill="1" applyBorder="1" applyAlignment="1">
      <alignment horizontal="center" vertical="center"/>
    </xf>
    <xf numFmtId="169" fontId="34" fillId="11" borderId="16" xfId="5" applyNumberFormat="1" applyFont="1" applyFill="1" applyBorder="1" applyAlignment="1">
      <alignment horizontal="center" vertical="center"/>
    </xf>
    <xf numFmtId="170" fontId="34" fillId="11" borderId="16" xfId="5" applyNumberFormat="1" applyFont="1" applyFill="1" applyBorder="1" applyAlignment="1">
      <alignment horizontal="center" vertical="center"/>
    </xf>
    <xf numFmtId="43" fontId="0" fillId="0" borderId="0" xfId="0" applyNumberFormat="1"/>
    <xf numFmtId="171" fontId="0" fillId="4" borderId="0" xfId="4" applyNumberFormat="1" applyFont="1" applyFill="1"/>
    <xf numFmtId="0" fontId="38" fillId="0" borderId="0" xfId="0" applyFont="1" applyAlignment="1">
      <alignment vertical="center"/>
    </xf>
    <xf numFmtId="0" fontId="0" fillId="4" borderId="0" xfId="0" applyFill="1" applyAlignment="1">
      <alignment horizontal="center"/>
    </xf>
    <xf numFmtId="0" fontId="9" fillId="4" borderId="0" xfId="0" applyFont="1" applyFill="1" applyAlignment="1">
      <alignment horizontal="center" vertical="top"/>
    </xf>
    <xf numFmtId="0" fontId="5" fillId="3" borderId="2" xfId="1" applyFont="1" applyFill="1" applyBorder="1"/>
    <xf numFmtId="0" fontId="1" fillId="0" borderId="3" xfId="1" applyFont="1" applyBorder="1" applyAlignment="1">
      <alignment horizontal="center"/>
    </xf>
    <xf numFmtId="167" fontId="11" fillId="3" borderId="2" xfId="1" applyNumberFormat="1" applyFont="1" applyFill="1" applyBorder="1" applyAlignment="1">
      <alignment horizontal="center"/>
    </xf>
    <xf numFmtId="0" fontId="26" fillId="4" borderId="0" xfId="0" applyFont="1" applyFill="1" applyAlignment="1">
      <alignment horizontal="left" vertical="center" wrapText="1"/>
    </xf>
    <xf numFmtId="0" fontId="9" fillId="5" borderId="13" xfId="5" applyFont="1" applyFill="1" applyBorder="1" applyAlignment="1">
      <alignment horizontal="center" vertical="center" wrapText="1"/>
    </xf>
    <xf numFmtId="0" fontId="33" fillId="5" borderId="11" xfId="5" applyFont="1" applyFill="1" applyBorder="1" applyAlignment="1">
      <alignment horizontal="center" vertical="center" wrapText="1"/>
    </xf>
    <xf numFmtId="0" fontId="33" fillId="5" borderId="14" xfId="5" applyFont="1" applyFill="1" applyBorder="1" applyAlignment="1">
      <alignment horizontal="center" vertical="center" wrapText="1"/>
    </xf>
    <xf numFmtId="0" fontId="37" fillId="6" borderId="10" xfId="5" applyFont="1" applyFill="1" applyBorder="1" applyAlignment="1">
      <alignment horizontal="center" vertical="center" wrapText="1"/>
    </xf>
    <xf numFmtId="0" fontId="34" fillId="6" borderId="11" xfId="5" applyFont="1" applyFill="1" applyBorder="1" applyAlignment="1">
      <alignment horizontal="center" vertical="center" wrapText="1"/>
    </xf>
    <xf numFmtId="0" fontId="34" fillId="6" borderId="14" xfId="5" applyFont="1" applyFill="1" applyBorder="1" applyAlignment="1">
      <alignment horizontal="center" vertical="center" wrapText="1"/>
    </xf>
    <xf numFmtId="0" fontId="33" fillId="5" borderId="13" xfId="5" applyFont="1" applyFill="1" applyBorder="1" applyAlignment="1">
      <alignment horizontal="center" vertical="center" wrapText="1"/>
    </xf>
    <xf numFmtId="0" fontId="9" fillId="5" borderId="11" xfId="5" applyFont="1" applyFill="1" applyBorder="1" applyAlignment="1">
      <alignment horizontal="center" vertical="center" wrapText="1"/>
    </xf>
    <xf numFmtId="0" fontId="9" fillId="5" borderId="14" xfId="5" applyFont="1" applyFill="1" applyBorder="1" applyAlignment="1">
      <alignment horizontal="center" vertical="center" wrapText="1"/>
    </xf>
    <xf numFmtId="0" fontId="15" fillId="6" borderId="10" xfId="5" applyFont="1" applyFill="1" applyBorder="1" applyAlignment="1">
      <alignment horizontal="center" vertical="center" wrapText="1"/>
    </xf>
    <xf numFmtId="0" fontId="15" fillId="6" borderId="11" xfId="5" applyFont="1" applyFill="1" applyBorder="1" applyAlignment="1">
      <alignment horizontal="center" vertical="center" wrapText="1"/>
    </xf>
    <xf numFmtId="0" fontId="15" fillId="6" borderId="14" xfId="5" applyFont="1" applyFill="1" applyBorder="1" applyAlignment="1">
      <alignment horizontal="center" vertical="center" wrapText="1"/>
    </xf>
    <xf numFmtId="0" fontId="22" fillId="0" borderId="0" xfId="5" applyFont="1" applyAlignment="1">
      <alignment horizontal="left" vertical="center" wrapText="1"/>
    </xf>
    <xf numFmtId="0" fontId="17" fillId="6" borderId="10" xfId="5" applyFont="1" applyFill="1" applyBorder="1" applyAlignment="1">
      <alignment horizontal="center" vertical="center" wrapText="1"/>
    </xf>
    <xf numFmtId="0" fontId="17" fillId="6" borderId="14" xfId="5" applyFont="1" applyFill="1" applyBorder="1" applyAlignment="1">
      <alignment horizontal="center" vertical="center" wrapText="1"/>
    </xf>
    <xf numFmtId="0" fontId="9" fillId="5" borderId="20" xfId="5" applyFont="1" applyFill="1" applyBorder="1" applyAlignment="1">
      <alignment horizontal="center" vertical="center" wrapText="1"/>
    </xf>
    <xf numFmtId="0" fontId="9" fillId="5" borderId="1" xfId="5" applyFont="1" applyFill="1" applyBorder="1" applyAlignment="1">
      <alignment horizontal="center" vertical="center" wrapText="1"/>
    </xf>
    <xf numFmtId="0" fontId="9" fillId="5" borderId="21" xfId="5" applyFont="1" applyFill="1" applyBorder="1" applyAlignment="1">
      <alignment horizontal="center" vertical="center" wrapText="1"/>
    </xf>
    <xf numFmtId="0" fontId="9" fillId="5" borderId="22" xfId="5" applyFont="1" applyFill="1" applyBorder="1" applyAlignment="1">
      <alignment horizontal="center" vertical="center" wrapText="1"/>
    </xf>
    <xf numFmtId="0" fontId="9" fillId="5" borderId="23" xfId="5" applyFont="1" applyFill="1" applyBorder="1" applyAlignment="1">
      <alignment horizontal="center" vertical="center" wrapText="1"/>
    </xf>
    <xf numFmtId="0" fontId="9" fillId="5" borderId="24" xfId="5"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1" fillId="12" borderId="4" xfId="0" applyFont="1" applyFill="1" applyBorder="1" applyAlignment="1">
      <alignment horizontal="center" vertical="center" wrapText="1"/>
    </xf>
    <xf numFmtId="0" fontId="31" fillId="12" borderId="6" xfId="0" applyFont="1" applyFill="1" applyBorder="1" applyAlignment="1">
      <alignment horizontal="center" vertical="center" wrapText="1"/>
    </xf>
    <xf numFmtId="0" fontId="31" fillId="12" borderId="5" xfId="0" applyFont="1" applyFill="1" applyBorder="1" applyAlignment="1">
      <alignment horizontal="center" vertical="center" wrapText="1"/>
    </xf>
    <xf numFmtId="0" fontId="9" fillId="5" borderId="0" xfId="0" applyFont="1" applyFill="1" applyAlignment="1">
      <alignment horizontal="left" vertical="top" wrapText="1"/>
    </xf>
    <xf numFmtId="0" fontId="4" fillId="2" borderId="2"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 fillId="13" borderId="4" xfId="0" applyFont="1" applyFill="1" applyBorder="1" applyAlignment="1">
      <alignment horizontal="center" vertical="top" wrapText="1"/>
    </xf>
    <xf numFmtId="0" fontId="1" fillId="13" borderId="6" xfId="0" applyFont="1" applyFill="1" applyBorder="1" applyAlignment="1">
      <alignment horizontal="center" vertical="top" wrapText="1"/>
    </xf>
    <xf numFmtId="0" fontId="1" fillId="13" borderId="5" xfId="0" applyFont="1" applyFill="1" applyBorder="1" applyAlignment="1">
      <alignment horizontal="center" vertical="top" wrapText="1"/>
    </xf>
  </cellXfs>
  <cellStyles count="6">
    <cellStyle name="Comma" xfId="3" builtinId="3"/>
    <cellStyle name="Normal" xfId="0" builtinId="0"/>
    <cellStyle name="Normal 143" xfId="1" xr:uid="{00000000-0005-0000-0000-000001000000}"/>
    <cellStyle name="Normal 2" xfId="2" xr:uid="{00000000-0005-0000-0000-000002000000}"/>
    <cellStyle name="Normal 58 2" xfId="5" xr:uid="{E353EE1C-5E97-468E-A4C2-37B1A71A1FA1}"/>
    <cellStyle name="Percent" xfId="4" builtinId="5"/>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47640</xdr:colOff>
      <xdr:row>0</xdr:row>
      <xdr:rowOff>88919</xdr:rowOff>
    </xdr:from>
    <xdr:to>
      <xdr:col>2</xdr:col>
      <xdr:colOff>317500</xdr:colOff>
      <xdr:row>6</xdr:row>
      <xdr:rowOff>79375</xdr:rowOff>
    </xdr:to>
    <xdr:pic>
      <xdr:nvPicPr>
        <xdr:cNvPr id="2" name="Picture 2" descr="Department for Education logo">
          <a:extLst>
            <a:ext uri="{FF2B5EF4-FFF2-40B4-BE49-F238E27FC236}">
              <a16:creationId xmlns:a16="http://schemas.microsoft.com/office/drawing/2014/main" id="{00000000-0008-0000-0000-000003000000}"/>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a:stretch>
          <a:fillRect/>
        </a:stretch>
      </xdr:blipFill>
      <xdr:spPr>
        <a:xfrm>
          <a:off x="47640" y="88919"/>
          <a:ext cx="1755760" cy="11334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P\SWAUP2\Demography\BWRM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E89DBA32-6511-41D8-AA72-44784FC78E6D}"/>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pageSetUpPr fitToPage="1"/>
  </sheetPr>
  <dimension ref="A8:E22"/>
  <sheetViews>
    <sheetView showGridLines="0" tabSelected="1" zoomScaleNormal="100" workbookViewId="0"/>
  </sheetViews>
  <sheetFormatPr defaultColWidth="9.140625" defaultRowHeight="15" x14ac:dyDescent="0.2"/>
  <cols>
    <col min="1" max="1" width="9.140625" style="1"/>
    <col min="2" max="2" width="13.140625" style="1" bestFit="1" customWidth="1"/>
    <col min="3" max="3" width="12.42578125" style="1" bestFit="1" customWidth="1"/>
    <col min="4" max="4" width="18.42578125" style="1" bestFit="1" customWidth="1"/>
    <col min="5" max="5" width="24.28515625" style="1" customWidth="1"/>
    <col min="6" max="16384" width="9.140625" style="1"/>
  </cols>
  <sheetData>
    <row r="8" spans="1:2" s="125" customFormat="1" ht="26.25" x14ac:dyDescent="0.2">
      <c r="A8" s="124" t="s">
        <v>354</v>
      </c>
      <c r="B8" s="124"/>
    </row>
    <row r="9" spans="1:2" s="126" customFormat="1" ht="29.25" customHeight="1" x14ac:dyDescent="0.25">
      <c r="A9" s="126" t="s">
        <v>389</v>
      </c>
    </row>
    <row r="10" spans="1:2" s="126" customFormat="1" ht="20.25" customHeight="1" x14ac:dyDescent="0.25">
      <c r="A10" s="127" t="s">
        <v>0</v>
      </c>
      <c r="B10" s="127"/>
    </row>
    <row r="11" spans="1:2" s="126" customFormat="1" ht="20.25" customHeight="1" x14ac:dyDescent="0.25">
      <c r="A11" s="128" t="s">
        <v>473</v>
      </c>
      <c r="B11" s="128"/>
    </row>
    <row r="12" spans="1:2" s="126" customFormat="1" ht="20.25" customHeight="1" x14ac:dyDescent="0.25">
      <c r="A12" s="129" t="s">
        <v>474</v>
      </c>
      <c r="B12" s="129"/>
    </row>
    <row r="13" spans="1:2" s="126" customFormat="1" ht="20.25" customHeight="1" x14ac:dyDescent="0.25">
      <c r="A13" s="129" t="s">
        <v>475</v>
      </c>
      <c r="B13" s="129"/>
    </row>
    <row r="14" spans="1:2" s="126" customFormat="1" ht="20.100000000000001" customHeight="1" x14ac:dyDescent="0.25">
      <c r="A14" s="129" t="s">
        <v>476</v>
      </c>
      <c r="B14" s="129"/>
    </row>
    <row r="15" spans="1:2" s="126" customFormat="1" ht="20.25" customHeight="1" x14ac:dyDescent="0.25">
      <c r="A15" s="129" t="s">
        <v>477</v>
      </c>
      <c r="B15" s="129"/>
    </row>
    <row r="16" spans="1:2" s="126" customFormat="1" ht="20.100000000000001" customHeight="1" x14ac:dyDescent="0.25">
      <c r="A16" s="129" t="s">
        <v>478</v>
      </c>
      <c r="B16" s="129"/>
    </row>
    <row r="17" spans="1:5" s="126" customFormat="1" ht="20.100000000000001" customHeight="1" x14ac:dyDescent="0.25">
      <c r="A17" s="129" t="s">
        <v>479</v>
      </c>
      <c r="B17" s="129"/>
    </row>
    <row r="18" spans="1:5" s="126" customFormat="1" ht="20.100000000000001" customHeight="1" x14ac:dyDescent="0.25">
      <c r="A18" s="129" t="s">
        <v>436</v>
      </c>
      <c r="B18" s="129"/>
    </row>
    <row r="19" spans="1:5" s="126" customFormat="1" ht="39" customHeight="1" x14ac:dyDescent="0.25">
      <c r="A19" s="129" t="s">
        <v>437</v>
      </c>
      <c r="B19" s="129"/>
    </row>
    <row r="20" spans="1:5" s="126" customFormat="1" ht="20.25" customHeight="1" x14ac:dyDescent="0.25">
      <c r="A20" s="130" t="s">
        <v>298</v>
      </c>
      <c r="B20" s="131" t="s">
        <v>299</v>
      </c>
      <c r="C20" s="132" t="s">
        <v>300</v>
      </c>
      <c r="D20" s="133" t="s">
        <v>301</v>
      </c>
      <c r="E20" s="134" t="s">
        <v>438</v>
      </c>
    </row>
    <row r="21" spans="1:5" s="126" customFormat="1" ht="20.25" customHeight="1" x14ac:dyDescent="0.25">
      <c r="A21" s="126" t="s">
        <v>435</v>
      </c>
    </row>
    <row r="22" spans="1:5" s="125" customFormat="1" x14ac:dyDescent="0.2"/>
  </sheetData>
  <pageMargins left="0.7" right="0.7" top="0.75" bottom="0.75" header="0.3" footer="0.3"/>
  <pageSetup paperSize="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81494-DF7A-4996-B981-9D383B764C53}">
  <sheetPr codeName="Sheet6">
    <tabColor theme="5" tint="0.59999389629810485"/>
  </sheetPr>
  <dimension ref="A1:L164"/>
  <sheetViews>
    <sheetView zoomScaleNormal="100" workbookViewId="0"/>
  </sheetViews>
  <sheetFormatPr defaultColWidth="8.7109375" defaultRowHeight="15" x14ac:dyDescent="0.25"/>
  <cols>
    <col min="1" max="1" width="36.28515625" bestFit="1" customWidth="1"/>
    <col min="2" max="2" width="10.42578125" customWidth="1"/>
    <col min="3" max="3" width="39.85546875" bestFit="1" customWidth="1"/>
    <col min="4" max="10" width="29.28515625" customWidth="1"/>
    <col min="11" max="11" width="3.5703125" style="22" customWidth="1"/>
    <col min="12" max="12" width="23.7109375" customWidth="1"/>
    <col min="13" max="16384" width="8.7109375" style="22"/>
  </cols>
  <sheetData>
    <row r="1" spans="1:12" ht="45" customHeight="1" x14ac:dyDescent="0.25">
      <c r="A1" s="121" t="s">
        <v>275</v>
      </c>
      <c r="B1" s="102"/>
      <c r="C1" s="102"/>
      <c r="D1" s="102"/>
      <c r="E1" s="102"/>
      <c r="F1" s="102"/>
      <c r="G1" s="102"/>
      <c r="H1" s="102"/>
      <c r="I1" s="102"/>
      <c r="J1" s="22"/>
      <c r="L1" s="22"/>
    </row>
    <row r="2" spans="1:12" ht="21.75" customHeight="1" x14ac:dyDescent="0.25">
      <c r="A2" s="22"/>
      <c r="B2" s="22"/>
      <c r="C2" s="22"/>
      <c r="D2" s="229" t="s">
        <v>276</v>
      </c>
      <c r="E2" s="99" t="s">
        <v>291</v>
      </c>
      <c r="F2" s="155"/>
      <c r="G2" s="155"/>
      <c r="H2" s="155"/>
      <c r="I2" s="155"/>
      <c r="J2" s="156"/>
      <c r="L2" s="229" t="s">
        <v>277</v>
      </c>
    </row>
    <row r="3" spans="1:12" ht="21.75" customHeight="1" x14ac:dyDescent="0.25">
      <c r="A3" s="22"/>
      <c r="B3" s="22"/>
      <c r="C3" s="22"/>
      <c r="D3" s="230"/>
      <c r="E3" s="137" t="s">
        <v>404</v>
      </c>
      <c r="F3" s="109"/>
      <c r="G3" s="109"/>
      <c r="H3" s="109"/>
      <c r="I3" s="109"/>
      <c r="J3" s="138"/>
      <c r="L3" s="230"/>
    </row>
    <row r="4" spans="1:12" s="51" customFormat="1" ht="21.75" customHeight="1" x14ac:dyDescent="0.25">
      <c r="D4" s="230"/>
      <c r="E4" s="137" t="s">
        <v>278</v>
      </c>
      <c r="F4" s="109"/>
      <c r="G4" s="109"/>
      <c r="H4" s="109"/>
      <c r="I4" s="109"/>
      <c r="J4" s="138"/>
      <c r="L4" s="230"/>
    </row>
    <row r="5" spans="1:12" s="51" customFormat="1" ht="21.75" customHeight="1" x14ac:dyDescent="0.25">
      <c r="D5" s="231"/>
      <c r="E5" s="139" t="s">
        <v>458</v>
      </c>
      <c r="F5" s="140"/>
      <c r="G5" s="140"/>
      <c r="H5" s="140"/>
      <c r="I5" s="140"/>
      <c r="J5" s="141"/>
      <c r="L5" s="231"/>
    </row>
    <row r="6" spans="1:12" ht="21.6" customHeight="1" x14ac:dyDescent="0.25">
      <c r="A6" s="228" t="s">
        <v>188</v>
      </c>
      <c r="B6" s="228" t="s">
        <v>189</v>
      </c>
      <c r="C6" s="228" t="s">
        <v>190</v>
      </c>
      <c r="D6" s="134" t="s">
        <v>279</v>
      </c>
      <c r="E6" s="146" t="s">
        <v>280</v>
      </c>
      <c r="F6" s="146" t="s">
        <v>281</v>
      </c>
      <c r="G6" s="146" t="s">
        <v>282</v>
      </c>
      <c r="H6" s="146" t="s">
        <v>283</v>
      </c>
      <c r="I6" s="146" t="s">
        <v>284</v>
      </c>
      <c r="J6" s="146" t="s">
        <v>285</v>
      </c>
      <c r="L6" s="134" t="s">
        <v>279</v>
      </c>
    </row>
    <row r="7" spans="1:12" ht="105.6" customHeight="1" x14ac:dyDescent="0.25">
      <c r="A7" s="228"/>
      <c r="B7" s="228"/>
      <c r="C7" s="228"/>
      <c r="D7" s="149" t="s">
        <v>363</v>
      </c>
      <c r="E7" s="149" t="s">
        <v>405</v>
      </c>
      <c r="F7" s="149" t="s">
        <v>364</v>
      </c>
      <c r="G7" s="149" t="s">
        <v>286</v>
      </c>
      <c r="H7" s="232" t="s">
        <v>365</v>
      </c>
      <c r="I7" s="233"/>
      <c r="J7" s="234"/>
      <c r="L7" s="149" t="s">
        <v>366</v>
      </c>
    </row>
    <row r="8" spans="1:12" ht="21" customHeight="1" x14ac:dyDescent="0.25">
      <c r="A8" s="228"/>
      <c r="B8" s="228"/>
      <c r="C8" s="228"/>
      <c r="D8" s="134" t="s">
        <v>191</v>
      </c>
      <c r="E8" s="134" t="s">
        <v>192</v>
      </c>
      <c r="F8" s="134" t="s">
        <v>193</v>
      </c>
      <c r="G8" s="134" t="s">
        <v>194</v>
      </c>
      <c r="H8" s="134" t="s">
        <v>195</v>
      </c>
      <c r="I8" s="134" t="s">
        <v>196</v>
      </c>
      <c r="J8" s="134" t="s">
        <v>197</v>
      </c>
      <c r="L8" s="134" t="s">
        <v>198</v>
      </c>
    </row>
    <row r="9" spans="1:12" ht="27.95" customHeight="1" x14ac:dyDescent="0.25">
      <c r="A9" s="228"/>
      <c r="B9" s="228"/>
      <c r="C9" s="228"/>
      <c r="D9" s="134"/>
      <c r="E9" s="134"/>
      <c r="F9" s="134"/>
      <c r="G9" s="134"/>
      <c r="H9" s="152" t="s">
        <v>287</v>
      </c>
      <c r="I9" s="152" t="s">
        <v>288</v>
      </c>
      <c r="J9" s="152" t="s">
        <v>289</v>
      </c>
      <c r="L9" s="134"/>
    </row>
    <row r="10" spans="1:12" ht="15.75" x14ac:dyDescent="0.25">
      <c r="A10" s="193" t="s">
        <v>234</v>
      </c>
      <c r="B10" s="193"/>
      <c r="C10" s="193"/>
      <c r="D10" s="33">
        <f>SUM(D11:D161)</f>
        <v>793311.54999999946</v>
      </c>
      <c r="E10" s="195" t="s">
        <v>235</v>
      </c>
      <c r="F10" s="195" t="s">
        <v>235</v>
      </c>
      <c r="G10" s="195" t="s">
        <v>235</v>
      </c>
      <c r="H10" s="33">
        <f>SUM(H11:H161)</f>
        <v>186952.82898049278</v>
      </c>
      <c r="I10" s="33">
        <f>SUM(I11:I161)</f>
        <v>170582.33021913664</v>
      </c>
      <c r="J10" s="33">
        <f>SUM(J11:J161)</f>
        <v>21926.11594280702</v>
      </c>
      <c r="L10" s="33">
        <f>SUM(L11:L161)</f>
        <v>131829.26</v>
      </c>
    </row>
    <row r="11" spans="1:12" ht="15.75" x14ac:dyDescent="0.25">
      <c r="A11" s="58" t="s">
        <v>123</v>
      </c>
      <c r="B11" s="194">
        <v>831</v>
      </c>
      <c r="C11" s="58" t="s">
        <v>125</v>
      </c>
      <c r="D11" s="89">
        <v>3954.17</v>
      </c>
      <c r="E11" s="81">
        <v>0.32567671420032446</v>
      </c>
      <c r="F11" s="81">
        <v>0.30454600952342192</v>
      </c>
      <c r="G11" s="81">
        <v>2.9371480748744485E-2</v>
      </c>
      <c r="H11" s="80">
        <f t="shared" ref="H11:H42" si="0">$D11*E11</f>
        <v>1287.781092989497</v>
      </c>
      <c r="I11" s="80">
        <f t="shared" ref="I11:I42" si="1">$D11*F11</f>
        <v>1204.2266944772293</v>
      </c>
      <c r="J11" s="80">
        <f t="shared" ref="J11:J42" si="2">$D11*G11</f>
        <v>116.13982803226298</v>
      </c>
      <c r="L11" s="89">
        <v>844.8</v>
      </c>
    </row>
    <row r="12" spans="1:12" ht="15.75" x14ac:dyDescent="0.25">
      <c r="A12" s="54" t="s">
        <v>123</v>
      </c>
      <c r="B12" s="55">
        <v>830</v>
      </c>
      <c r="C12" s="54" t="s">
        <v>124</v>
      </c>
      <c r="D12" s="89">
        <v>9399.7099999999991</v>
      </c>
      <c r="E12" s="81">
        <v>0.27012772554173831</v>
      </c>
      <c r="F12" s="81">
        <v>3.138948185522996E-2</v>
      </c>
      <c r="G12" s="81">
        <v>2.7027027027027029E-2</v>
      </c>
      <c r="H12" s="80">
        <f t="shared" si="0"/>
        <v>2539.1222830519328</v>
      </c>
      <c r="I12" s="80">
        <f t="shared" si="1"/>
        <v>295.05202648942355</v>
      </c>
      <c r="J12" s="80">
        <f t="shared" si="2"/>
        <v>254.04621621621621</v>
      </c>
      <c r="L12" s="89">
        <v>1449.03</v>
      </c>
    </row>
    <row r="13" spans="1:12" ht="15.75" x14ac:dyDescent="0.25">
      <c r="A13" s="54" t="s">
        <v>123</v>
      </c>
      <c r="B13" s="55">
        <v>856</v>
      </c>
      <c r="C13" s="54" t="s">
        <v>136</v>
      </c>
      <c r="D13" s="89">
        <v>5592.72</v>
      </c>
      <c r="E13" s="81">
        <v>0.25350795135640786</v>
      </c>
      <c r="F13" s="81">
        <v>0.56278444056444454</v>
      </c>
      <c r="G13" s="81">
        <v>2.3893894907360536E-2</v>
      </c>
      <c r="H13" s="80">
        <f t="shared" si="0"/>
        <v>1417.7989897100094</v>
      </c>
      <c r="I13" s="80">
        <f t="shared" si="1"/>
        <v>3147.4957964335804</v>
      </c>
      <c r="J13" s="80">
        <f t="shared" si="2"/>
        <v>133.63186392629342</v>
      </c>
      <c r="L13" s="89">
        <v>1185.79</v>
      </c>
    </row>
    <row r="14" spans="1:12" ht="15.75" x14ac:dyDescent="0.25">
      <c r="A14" s="54" t="s">
        <v>123</v>
      </c>
      <c r="B14" s="55">
        <v>855</v>
      </c>
      <c r="C14" s="54" t="s">
        <v>135</v>
      </c>
      <c r="D14" s="89">
        <v>9156.51</v>
      </c>
      <c r="E14" s="81">
        <v>0.14196746314184036</v>
      </c>
      <c r="F14" s="81">
        <v>8.69573125261454E-2</v>
      </c>
      <c r="G14" s="81">
        <v>2.3521072303131847E-2</v>
      </c>
      <c r="H14" s="80">
        <f t="shared" si="0"/>
        <v>1299.9264959328927</v>
      </c>
      <c r="I14" s="80">
        <f t="shared" si="1"/>
        <v>796.2255017187756</v>
      </c>
      <c r="J14" s="80">
        <f t="shared" si="2"/>
        <v>215.37093375434978</v>
      </c>
      <c r="L14" s="89">
        <v>1004.65</v>
      </c>
    </row>
    <row r="15" spans="1:12" ht="15.75" x14ac:dyDescent="0.25">
      <c r="A15" s="54" t="s">
        <v>123</v>
      </c>
      <c r="B15" s="55">
        <v>925</v>
      </c>
      <c r="C15" s="54" t="s">
        <v>175</v>
      </c>
      <c r="D15" s="89">
        <v>9208.32</v>
      </c>
      <c r="E15" s="81">
        <v>0.25451495467199658</v>
      </c>
      <c r="F15" s="81">
        <v>0.11380354063280892</v>
      </c>
      <c r="G15" s="81">
        <v>3.1265296133137541E-2</v>
      </c>
      <c r="H15" s="80">
        <f t="shared" si="0"/>
        <v>2343.6551474052394</v>
      </c>
      <c r="I15" s="80">
        <f t="shared" si="1"/>
        <v>1047.939419279907</v>
      </c>
      <c r="J15" s="80">
        <f t="shared" si="2"/>
        <v>287.90085168869308</v>
      </c>
      <c r="L15" s="89">
        <v>1541.48</v>
      </c>
    </row>
    <row r="16" spans="1:12" ht="15.75" x14ac:dyDescent="0.25">
      <c r="A16" s="54" t="s">
        <v>123</v>
      </c>
      <c r="B16" s="55">
        <v>940</v>
      </c>
      <c r="C16" s="54" t="s">
        <v>184</v>
      </c>
      <c r="D16" s="89">
        <v>4863.76</v>
      </c>
      <c r="E16" s="81">
        <v>0.18427970557308096</v>
      </c>
      <c r="F16" s="81">
        <v>0.17357266861017392</v>
      </c>
      <c r="G16" s="81">
        <v>2.6589726182394208E-2</v>
      </c>
      <c r="H16" s="80">
        <f t="shared" si="0"/>
        <v>896.29226077812825</v>
      </c>
      <c r="I16" s="80">
        <f t="shared" si="1"/>
        <v>844.21580267941954</v>
      </c>
      <c r="J16" s="80">
        <f t="shared" si="2"/>
        <v>129.32604661688165</v>
      </c>
      <c r="L16" s="89">
        <v>707.21</v>
      </c>
    </row>
    <row r="17" spans="1:12" ht="15.75" x14ac:dyDescent="0.25">
      <c r="A17" s="54" t="s">
        <v>123</v>
      </c>
      <c r="B17" s="55">
        <v>892</v>
      </c>
      <c r="C17" s="54" t="s">
        <v>166</v>
      </c>
      <c r="D17" s="89">
        <v>4541.76</v>
      </c>
      <c r="E17" s="81">
        <v>0.36283086164820727</v>
      </c>
      <c r="F17" s="81">
        <v>0.3294751197678078</v>
      </c>
      <c r="G17" s="81">
        <v>2.977697408077155E-2</v>
      </c>
      <c r="H17" s="80">
        <f t="shared" si="0"/>
        <v>1647.8906941993619</v>
      </c>
      <c r="I17" s="80">
        <f t="shared" si="1"/>
        <v>1496.3969199566388</v>
      </c>
      <c r="J17" s="80">
        <f t="shared" si="2"/>
        <v>135.23986980108501</v>
      </c>
      <c r="L17" s="89">
        <v>1048.73</v>
      </c>
    </row>
    <row r="18" spans="1:12" ht="15.75" x14ac:dyDescent="0.25">
      <c r="A18" s="54" t="s">
        <v>123</v>
      </c>
      <c r="B18" s="55">
        <v>891</v>
      </c>
      <c r="C18" s="54" t="s">
        <v>165</v>
      </c>
      <c r="D18" s="89">
        <v>11234.64</v>
      </c>
      <c r="E18" s="81">
        <v>0.20834307081093714</v>
      </c>
      <c r="F18" s="81">
        <v>9.5659543724122595E-2</v>
      </c>
      <c r="G18" s="81">
        <v>2.4233670357887978E-2</v>
      </c>
      <c r="H18" s="80">
        <f t="shared" si="0"/>
        <v>2340.6593970553868</v>
      </c>
      <c r="I18" s="80">
        <f t="shared" si="1"/>
        <v>1074.7005363047765</v>
      </c>
      <c r="J18" s="80">
        <f t="shared" si="2"/>
        <v>272.25656234954261</v>
      </c>
      <c r="L18" s="89">
        <v>1854.76</v>
      </c>
    </row>
    <row r="19" spans="1:12" ht="15.75" x14ac:dyDescent="0.25">
      <c r="A19" s="54" t="s">
        <v>123</v>
      </c>
      <c r="B19" s="55">
        <v>857</v>
      </c>
      <c r="C19" s="54" t="s">
        <v>137</v>
      </c>
      <c r="D19" s="89">
        <v>402.75</v>
      </c>
      <c r="E19" s="81">
        <v>0.10174315190323728</v>
      </c>
      <c r="F19" s="81">
        <v>4.5147529328119447E-2</v>
      </c>
      <c r="G19" s="81">
        <v>1.5151515151515152E-2</v>
      </c>
      <c r="H19" s="80">
        <f t="shared" si="0"/>
        <v>40.977054429028811</v>
      </c>
      <c r="I19" s="80">
        <f t="shared" si="1"/>
        <v>18.183167436900106</v>
      </c>
      <c r="J19" s="80">
        <f t="shared" si="2"/>
        <v>6.1022727272727275</v>
      </c>
      <c r="L19" s="89">
        <v>36.54</v>
      </c>
    </row>
    <row r="20" spans="1:12" ht="15.75" x14ac:dyDescent="0.25">
      <c r="A20" s="54" t="s">
        <v>123</v>
      </c>
      <c r="B20" s="55">
        <v>941</v>
      </c>
      <c r="C20" s="54" t="s">
        <v>185</v>
      </c>
      <c r="D20" s="89">
        <v>6059.12</v>
      </c>
      <c r="E20" s="81">
        <v>0.15169586284010436</v>
      </c>
      <c r="F20" s="81">
        <v>0.21405451448040885</v>
      </c>
      <c r="G20" s="81">
        <v>2.5488530161427356E-2</v>
      </c>
      <c r="H20" s="80">
        <f t="shared" si="0"/>
        <v>919.14343645173312</v>
      </c>
      <c r="I20" s="80">
        <f t="shared" si="1"/>
        <v>1296.9819897785349</v>
      </c>
      <c r="J20" s="80">
        <f t="shared" si="2"/>
        <v>154.43806287170773</v>
      </c>
      <c r="L20" s="89">
        <v>618.41</v>
      </c>
    </row>
    <row r="21" spans="1:12" ht="15.75" x14ac:dyDescent="0.25">
      <c r="A21" s="54" t="s">
        <v>116</v>
      </c>
      <c r="B21" s="55">
        <v>822</v>
      </c>
      <c r="C21" s="54" t="s">
        <v>118</v>
      </c>
      <c r="D21" s="89">
        <v>2878.77</v>
      </c>
      <c r="E21" s="81">
        <v>0.19364161849710981</v>
      </c>
      <c r="F21" s="81">
        <v>0.27515449691006177</v>
      </c>
      <c r="G21" s="81">
        <v>2.2175290390707498E-2</v>
      </c>
      <c r="H21" s="80">
        <f t="shared" si="0"/>
        <v>557.44968208092484</v>
      </c>
      <c r="I21" s="80">
        <f t="shared" si="1"/>
        <v>792.10651106977855</v>
      </c>
      <c r="J21" s="80">
        <f t="shared" si="2"/>
        <v>63.83756071805702</v>
      </c>
      <c r="L21" s="89">
        <v>356.16</v>
      </c>
    </row>
    <row r="22" spans="1:12" ht="15.75" x14ac:dyDescent="0.25">
      <c r="A22" s="54" t="s">
        <v>116</v>
      </c>
      <c r="B22" s="55">
        <v>873</v>
      </c>
      <c r="C22" s="54" t="s">
        <v>148</v>
      </c>
      <c r="D22" s="89">
        <v>8908.43</v>
      </c>
      <c r="E22" s="81">
        <v>0.2024661434287473</v>
      </c>
      <c r="F22" s="81">
        <v>0.16214764070385509</v>
      </c>
      <c r="G22" s="81">
        <v>2.2952732931336317E-2</v>
      </c>
      <c r="H22" s="80">
        <f t="shared" si="0"/>
        <v>1803.6554661049554</v>
      </c>
      <c r="I22" s="80">
        <f t="shared" si="1"/>
        <v>1444.4809068754439</v>
      </c>
      <c r="J22" s="80">
        <f t="shared" si="2"/>
        <v>204.47281462750439</v>
      </c>
      <c r="L22" s="89">
        <v>870.6</v>
      </c>
    </row>
    <row r="23" spans="1:12" ht="15.75" x14ac:dyDescent="0.25">
      <c r="A23" s="54" t="s">
        <v>116</v>
      </c>
      <c r="B23" s="55">
        <v>823</v>
      </c>
      <c r="C23" s="54" t="s">
        <v>119</v>
      </c>
      <c r="D23" s="89">
        <v>4540.3599999999997</v>
      </c>
      <c r="E23" s="81">
        <v>0.12355012913829537</v>
      </c>
      <c r="F23" s="81">
        <v>8.9173067845341805E-2</v>
      </c>
      <c r="G23" s="81">
        <v>2.2817198628330256E-2</v>
      </c>
      <c r="H23" s="80">
        <f t="shared" si="0"/>
        <v>560.96206433435077</v>
      </c>
      <c r="I23" s="80">
        <f t="shared" si="1"/>
        <v>404.87783032227611</v>
      </c>
      <c r="J23" s="80">
        <f t="shared" si="2"/>
        <v>103.59829596412555</v>
      </c>
      <c r="L23" s="89">
        <v>420.2</v>
      </c>
    </row>
    <row r="24" spans="1:12" ht="15.75" x14ac:dyDescent="0.25">
      <c r="A24" s="54" t="s">
        <v>116</v>
      </c>
      <c r="B24" s="55">
        <v>881</v>
      </c>
      <c r="C24" s="54" t="s">
        <v>155</v>
      </c>
      <c r="D24" s="89">
        <v>21919.759999999998</v>
      </c>
      <c r="E24" s="81">
        <v>0.18944014110873525</v>
      </c>
      <c r="F24" s="81">
        <v>9.3509775126957698E-2</v>
      </c>
      <c r="G24" s="81">
        <v>3.0467716047644526E-2</v>
      </c>
      <c r="H24" s="80">
        <f t="shared" si="0"/>
        <v>4152.4824274696102</v>
      </c>
      <c r="I24" s="80">
        <f t="shared" si="1"/>
        <v>2049.7118284368821</v>
      </c>
      <c r="J24" s="80">
        <f t="shared" si="2"/>
        <v>667.84502351251649</v>
      </c>
      <c r="L24" s="89">
        <v>2997.83</v>
      </c>
    </row>
    <row r="25" spans="1:12" ht="15.75" x14ac:dyDescent="0.25">
      <c r="A25" s="54" t="s">
        <v>116</v>
      </c>
      <c r="B25" s="55">
        <v>919</v>
      </c>
      <c r="C25" s="54" t="s">
        <v>173</v>
      </c>
      <c r="D25" s="89">
        <v>18276.38</v>
      </c>
      <c r="E25" s="81">
        <v>0.15073885719424102</v>
      </c>
      <c r="F25" s="81">
        <v>0.18303066331716111</v>
      </c>
      <c r="G25" s="81">
        <v>2.0354242098052647E-2</v>
      </c>
      <c r="H25" s="80">
        <f t="shared" si="0"/>
        <v>2754.9606348476827</v>
      </c>
      <c r="I25" s="80">
        <f t="shared" si="1"/>
        <v>3345.1379544364972</v>
      </c>
      <c r="J25" s="80">
        <f t="shared" si="2"/>
        <v>372.00186319600749</v>
      </c>
      <c r="L25" s="89">
        <v>2290.8000000000002</v>
      </c>
    </row>
    <row r="26" spans="1:12" ht="15.75" x14ac:dyDescent="0.25">
      <c r="A26" s="54" t="s">
        <v>116</v>
      </c>
      <c r="B26" s="55">
        <v>821</v>
      </c>
      <c r="C26" s="54" t="s">
        <v>117</v>
      </c>
      <c r="D26" s="89">
        <v>3870.42</v>
      </c>
      <c r="E26" s="81">
        <v>0.25226883561643837</v>
      </c>
      <c r="F26" s="81">
        <v>0.52841544149256303</v>
      </c>
      <c r="G26" s="81">
        <v>2.7228070175438598E-2</v>
      </c>
      <c r="H26" s="80">
        <f t="shared" si="0"/>
        <v>976.38634674657544</v>
      </c>
      <c r="I26" s="80">
        <f t="shared" si="1"/>
        <v>2045.1896930616458</v>
      </c>
      <c r="J26" s="80">
        <f t="shared" si="2"/>
        <v>105.38406736842106</v>
      </c>
      <c r="L26" s="89">
        <v>770.59</v>
      </c>
    </row>
    <row r="27" spans="1:12" ht="15.75" x14ac:dyDescent="0.25">
      <c r="A27" s="54" t="s">
        <v>116</v>
      </c>
      <c r="B27" s="55">
        <v>926</v>
      </c>
      <c r="C27" s="54" t="s">
        <v>176</v>
      </c>
      <c r="D27" s="89">
        <v>10806.79</v>
      </c>
      <c r="E27" s="81">
        <v>0.22538019287833827</v>
      </c>
      <c r="F27" s="81">
        <v>0.12819820225393538</v>
      </c>
      <c r="G27" s="81">
        <v>2.4650094004595779E-2</v>
      </c>
      <c r="H27" s="80">
        <f t="shared" si="0"/>
        <v>2435.6364145956973</v>
      </c>
      <c r="I27" s="80">
        <f t="shared" si="1"/>
        <v>1385.4110501358066</v>
      </c>
      <c r="J27" s="80">
        <f t="shared" si="2"/>
        <v>266.38838938792566</v>
      </c>
      <c r="L27" s="89">
        <v>1533.99</v>
      </c>
    </row>
    <row r="28" spans="1:12" ht="15.75" x14ac:dyDescent="0.25">
      <c r="A28" s="54" t="s">
        <v>116</v>
      </c>
      <c r="B28" s="55">
        <v>874</v>
      </c>
      <c r="C28" s="54" t="s">
        <v>149</v>
      </c>
      <c r="D28" s="89">
        <v>3629.78</v>
      </c>
      <c r="E28" s="81">
        <v>0.28425466287531931</v>
      </c>
      <c r="F28" s="81">
        <v>0.39254782525935089</v>
      </c>
      <c r="G28" s="81">
        <v>3.402437094476974E-2</v>
      </c>
      <c r="H28" s="80">
        <f t="shared" si="0"/>
        <v>1031.7818902115766</v>
      </c>
      <c r="I28" s="80">
        <f t="shared" si="1"/>
        <v>1424.8622451698868</v>
      </c>
      <c r="J28" s="80">
        <f t="shared" si="2"/>
        <v>123.50098116790632</v>
      </c>
      <c r="L28" s="89">
        <v>735.21</v>
      </c>
    </row>
    <row r="29" spans="1:12" ht="15.75" x14ac:dyDescent="0.25">
      <c r="A29" s="54" t="s">
        <v>116</v>
      </c>
      <c r="B29" s="55">
        <v>882</v>
      </c>
      <c r="C29" s="54" t="s">
        <v>156</v>
      </c>
      <c r="D29" s="89">
        <v>2484.94</v>
      </c>
      <c r="E29" s="81">
        <v>0.25275013095861709</v>
      </c>
      <c r="F29" s="81">
        <v>0.14597518294622971</v>
      </c>
      <c r="G29" s="81">
        <v>3.2250987275120664E-2</v>
      </c>
      <c r="H29" s="80">
        <f t="shared" si="0"/>
        <v>628.06891042430595</v>
      </c>
      <c r="I29" s="80">
        <f t="shared" si="1"/>
        <v>362.73957111040409</v>
      </c>
      <c r="J29" s="80">
        <f t="shared" si="2"/>
        <v>80.141768319438341</v>
      </c>
      <c r="L29" s="89">
        <v>423.04</v>
      </c>
    </row>
    <row r="30" spans="1:12" ht="15.75" x14ac:dyDescent="0.25">
      <c r="A30" s="54" t="s">
        <v>116</v>
      </c>
      <c r="B30" s="55">
        <v>935</v>
      </c>
      <c r="C30" s="54" t="s">
        <v>180</v>
      </c>
      <c r="D30" s="89">
        <v>9513.4599999999991</v>
      </c>
      <c r="E30" s="81">
        <v>0.20910660336642209</v>
      </c>
      <c r="F30" s="81">
        <v>0.10368010084386708</v>
      </c>
      <c r="G30" s="81">
        <v>2.9582958295829583E-2</v>
      </c>
      <c r="H30" s="80">
        <f t="shared" si="0"/>
        <v>1989.3273068623216</v>
      </c>
      <c r="I30" s="80">
        <f t="shared" si="1"/>
        <v>986.35649217409571</v>
      </c>
      <c r="J30" s="80">
        <f t="shared" si="2"/>
        <v>281.43629042904286</v>
      </c>
      <c r="L30" s="89">
        <v>1363.73</v>
      </c>
    </row>
    <row r="31" spans="1:12" ht="15.75" x14ac:dyDescent="0.25">
      <c r="A31" s="54" t="s">
        <v>116</v>
      </c>
      <c r="B31" s="55">
        <v>883</v>
      </c>
      <c r="C31" s="54" t="s">
        <v>157</v>
      </c>
      <c r="D31" s="89">
        <v>2945.72</v>
      </c>
      <c r="E31" s="81">
        <v>0.21370029903643814</v>
      </c>
      <c r="F31" s="81">
        <v>0.23825863178211451</v>
      </c>
      <c r="G31" s="81">
        <v>2.5369592991421792E-2</v>
      </c>
      <c r="H31" s="80">
        <f t="shared" si="0"/>
        <v>629.5012448776165</v>
      </c>
      <c r="I31" s="80">
        <f t="shared" si="1"/>
        <v>701.84321681321035</v>
      </c>
      <c r="J31" s="80">
        <f t="shared" si="2"/>
        <v>74.731717466690995</v>
      </c>
      <c r="L31" s="89">
        <v>493.64</v>
      </c>
    </row>
    <row r="32" spans="1:12" ht="15.75" x14ac:dyDescent="0.25">
      <c r="A32" s="54" t="s">
        <v>27</v>
      </c>
      <c r="B32" s="55">
        <v>202</v>
      </c>
      <c r="C32" s="54" t="s">
        <v>28</v>
      </c>
      <c r="D32" s="89">
        <v>2320.4</v>
      </c>
      <c r="E32" s="81">
        <v>0.4065672733924815</v>
      </c>
      <c r="F32" s="81">
        <v>0.54891157077048147</v>
      </c>
      <c r="G32" s="81">
        <v>2.2583265637692931E-2</v>
      </c>
      <c r="H32" s="80">
        <f t="shared" si="0"/>
        <v>943.39870117991416</v>
      </c>
      <c r="I32" s="80">
        <f t="shared" si="1"/>
        <v>1273.6944088158252</v>
      </c>
      <c r="J32" s="80">
        <f t="shared" si="2"/>
        <v>52.402209585702678</v>
      </c>
      <c r="L32" s="89">
        <v>447.33</v>
      </c>
    </row>
    <row r="33" spans="1:12" ht="15.75" x14ac:dyDescent="0.25">
      <c r="A33" s="54" t="s">
        <v>27</v>
      </c>
      <c r="B33" s="55">
        <v>204</v>
      </c>
      <c r="C33" s="54" t="s">
        <v>31</v>
      </c>
      <c r="D33" s="89">
        <v>5008.13</v>
      </c>
      <c r="E33" s="81">
        <v>0.37068257704307844</v>
      </c>
      <c r="F33" s="81">
        <v>0.452005692899689</v>
      </c>
      <c r="G33" s="81">
        <v>2.9971700540262412E-2</v>
      </c>
      <c r="H33" s="80">
        <f t="shared" si="0"/>
        <v>1856.4265345667525</v>
      </c>
      <c r="I33" s="80">
        <f t="shared" si="1"/>
        <v>2263.7032707817198</v>
      </c>
      <c r="J33" s="80">
        <f t="shared" si="2"/>
        <v>150.1021726267044</v>
      </c>
      <c r="L33" s="89">
        <v>1158.1099999999999</v>
      </c>
    </row>
    <row r="34" spans="1:12" ht="15.75" x14ac:dyDescent="0.25">
      <c r="A34" s="54" t="s">
        <v>27</v>
      </c>
      <c r="B34" s="55">
        <v>205</v>
      </c>
      <c r="C34" s="54" t="s">
        <v>32</v>
      </c>
      <c r="D34" s="89">
        <v>2312.9899999999998</v>
      </c>
      <c r="E34" s="81">
        <v>0.30557859809207799</v>
      </c>
      <c r="F34" s="81">
        <v>0.47289719626168225</v>
      </c>
      <c r="G34" s="81">
        <v>2.5022143489813995E-2</v>
      </c>
      <c r="H34" s="80">
        <f t="shared" si="0"/>
        <v>706.80024160099538</v>
      </c>
      <c r="I34" s="80">
        <f t="shared" si="1"/>
        <v>1093.8064859813082</v>
      </c>
      <c r="J34" s="80">
        <f t="shared" si="2"/>
        <v>57.87596767050487</v>
      </c>
      <c r="L34" s="89">
        <v>267.60000000000002</v>
      </c>
    </row>
    <row r="35" spans="1:12" ht="15.75" x14ac:dyDescent="0.25">
      <c r="A35" s="54" t="s">
        <v>27</v>
      </c>
      <c r="B35" s="55">
        <v>309</v>
      </c>
      <c r="C35" s="54" t="s">
        <v>49</v>
      </c>
      <c r="D35" s="89">
        <v>3579.62</v>
      </c>
      <c r="E35" s="81">
        <v>0.23975862238139625</v>
      </c>
      <c r="F35" s="81">
        <v>0.51080671153663859</v>
      </c>
      <c r="G35" s="81">
        <v>2.6856240126382307E-2</v>
      </c>
      <c r="H35" s="80">
        <f t="shared" si="0"/>
        <v>858.24475984889364</v>
      </c>
      <c r="I35" s="80">
        <f t="shared" si="1"/>
        <v>1828.4939207507821</v>
      </c>
      <c r="J35" s="80">
        <f t="shared" si="2"/>
        <v>96.135134281200635</v>
      </c>
      <c r="L35" s="89">
        <v>690.87</v>
      </c>
    </row>
    <row r="36" spans="1:12" ht="15.75" x14ac:dyDescent="0.25">
      <c r="A36" s="54" t="s">
        <v>27</v>
      </c>
      <c r="B36" s="55">
        <v>206</v>
      </c>
      <c r="C36" s="54" t="s">
        <v>33</v>
      </c>
      <c r="D36" s="89">
        <v>2696.38</v>
      </c>
      <c r="E36" s="81">
        <v>0.4065583500259663</v>
      </c>
      <c r="F36" s="81">
        <v>0.39920556107249255</v>
      </c>
      <c r="G36" s="81">
        <v>4.0139616055846421E-2</v>
      </c>
      <c r="H36" s="80">
        <f t="shared" si="0"/>
        <v>1096.235803843015</v>
      </c>
      <c r="I36" s="80">
        <f t="shared" si="1"/>
        <v>1076.4098907646476</v>
      </c>
      <c r="J36" s="80">
        <f t="shared" si="2"/>
        <v>108.23165794066318</v>
      </c>
      <c r="L36" s="89">
        <v>590.27</v>
      </c>
    </row>
    <row r="37" spans="1:12" ht="15.75" x14ac:dyDescent="0.25">
      <c r="A37" s="54" t="s">
        <v>27</v>
      </c>
      <c r="B37" s="55">
        <v>207</v>
      </c>
      <c r="C37" s="54" t="s">
        <v>34</v>
      </c>
      <c r="D37" s="89">
        <v>2076.52</v>
      </c>
      <c r="E37" s="81">
        <v>0.33173416114011572</v>
      </c>
      <c r="F37" s="81">
        <v>0.54703783012134188</v>
      </c>
      <c r="G37" s="81">
        <v>1.1855364552459988E-2</v>
      </c>
      <c r="H37" s="80">
        <f t="shared" si="0"/>
        <v>688.85262029067314</v>
      </c>
      <c r="I37" s="80">
        <f t="shared" si="1"/>
        <v>1135.9349950035689</v>
      </c>
      <c r="J37" s="80">
        <f t="shared" si="2"/>
        <v>24.617901600474212</v>
      </c>
      <c r="L37" s="89">
        <v>174</v>
      </c>
    </row>
    <row r="38" spans="1:12" ht="15.75" x14ac:dyDescent="0.25">
      <c r="A38" s="54" t="s">
        <v>27</v>
      </c>
      <c r="B38" s="55">
        <v>208</v>
      </c>
      <c r="C38" s="54" t="s">
        <v>35</v>
      </c>
      <c r="D38" s="89">
        <v>3934.09</v>
      </c>
      <c r="E38" s="81">
        <v>0.35708889448501635</v>
      </c>
      <c r="F38" s="81">
        <v>0.46358039891652303</v>
      </c>
      <c r="G38" s="81">
        <v>2.3096304591265396E-2</v>
      </c>
      <c r="H38" s="80">
        <f t="shared" si="0"/>
        <v>1404.8198489045581</v>
      </c>
      <c r="I38" s="80">
        <f t="shared" si="1"/>
        <v>1823.7670115735041</v>
      </c>
      <c r="J38" s="80">
        <f t="shared" si="2"/>
        <v>90.862940929451284</v>
      </c>
      <c r="L38" s="89">
        <v>716.73</v>
      </c>
    </row>
    <row r="39" spans="1:12" ht="15.75" x14ac:dyDescent="0.25">
      <c r="A39" s="54" t="s">
        <v>27</v>
      </c>
      <c r="B39" s="55">
        <v>209</v>
      </c>
      <c r="C39" s="54" t="s">
        <v>36</v>
      </c>
      <c r="D39" s="89">
        <v>4420.5200000000004</v>
      </c>
      <c r="E39" s="81">
        <v>0.23932845150919807</v>
      </c>
      <c r="F39" s="81">
        <v>0.37368375995205888</v>
      </c>
      <c r="G39" s="81">
        <v>2.844293180989425E-2</v>
      </c>
      <c r="H39" s="80">
        <f t="shared" si="0"/>
        <v>1057.9562064654403</v>
      </c>
      <c r="I39" s="80">
        <f t="shared" si="1"/>
        <v>1651.8765345432755</v>
      </c>
      <c r="J39" s="80">
        <f t="shared" si="2"/>
        <v>125.73254892427374</v>
      </c>
      <c r="L39" s="89">
        <v>797.15</v>
      </c>
    </row>
    <row r="40" spans="1:12" ht="15.75" x14ac:dyDescent="0.25">
      <c r="A40" s="54" t="s">
        <v>27</v>
      </c>
      <c r="B40" s="55">
        <v>316</v>
      </c>
      <c r="C40" s="54" t="s">
        <v>56</v>
      </c>
      <c r="D40" s="89">
        <v>5931.48</v>
      </c>
      <c r="E40" s="81">
        <v>0.30111547525530241</v>
      </c>
      <c r="F40" s="81">
        <v>0.71504799466403735</v>
      </c>
      <c r="G40" s="81">
        <v>2.5838118170031486E-2</v>
      </c>
      <c r="H40" s="80">
        <f t="shared" si="0"/>
        <v>1786.060419167321</v>
      </c>
      <c r="I40" s="80">
        <f t="shared" si="1"/>
        <v>4241.2928793898436</v>
      </c>
      <c r="J40" s="80">
        <f t="shared" si="2"/>
        <v>153.25828116317834</v>
      </c>
      <c r="L40" s="89">
        <v>1187.1500000000001</v>
      </c>
    </row>
    <row r="41" spans="1:12" ht="15.75" x14ac:dyDescent="0.25">
      <c r="A41" s="54" t="s">
        <v>27</v>
      </c>
      <c r="B41" s="55">
        <v>210</v>
      </c>
      <c r="C41" s="54" t="s">
        <v>37</v>
      </c>
      <c r="D41" s="89">
        <v>3806.37</v>
      </c>
      <c r="E41" s="81">
        <v>0.34836934458026975</v>
      </c>
      <c r="F41" s="81">
        <v>0.38917537132531183</v>
      </c>
      <c r="G41" s="81">
        <v>2.9986140859266725E-2</v>
      </c>
      <c r="H41" s="80">
        <f t="shared" si="0"/>
        <v>1326.0226221300013</v>
      </c>
      <c r="I41" s="80">
        <f t="shared" si="1"/>
        <v>1481.3454581515271</v>
      </c>
      <c r="J41" s="80">
        <f t="shared" si="2"/>
        <v>114.13834698248708</v>
      </c>
      <c r="L41" s="89">
        <v>762.4</v>
      </c>
    </row>
    <row r="42" spans="1:12" ht="15.75" x14ac:dyDescent="0.25">
      <c r="A42" s="54" t="s">
        <v>27</v>
      </c>
      <c r="B42" s="55">
        <v>211</v>
      </c>
      <c r="C42" s="54" t="s">
        <v>38</v>
      </c>
      <c r="D42" s="89">
        <v>4418.7700000000004</v>
      </c>
      <c r="E42" s="81">
        <v>0.36592592592592593</v>
      </c>
      <c r="F42" s="81">
        <v>0.68256873588285694</v>
      </c>
      <c r="G42" s="81">
        <v>2.9583146571044376E-2</v>
      </c>
      <c r="H42" s="80">
        <f t="shared" si="0"/>
        <v>1616.9425037037038</v>
      </c>
      <c r="I42" s="80">
        <f t="shared" si="1"/>
        <v>3016.1142530570919</v>
      </c>
      <c r="J42" s="80">
        <f t="shared" si="2"/>
        <v>130.72112057373377</v>
      </c>
      <c r="L42" s="89">
        <v>812.09</v>
      </c>
    </row>
    <row r="43" spans="1:12" ht="15.75" x14ac:dyDescent="0.25">
      <c r="A43" s="54" t="s">
        <v>27</v>
      </c>
      <c r="B43" s="55">
        <v>212</v>
      </c>
      <c r="C43" s="54" t="s">
        <v>39</v>
      </c>
      <c r="D43" s="89">
        <v>4846.3999999999996</v>
      </c>
      <c r="E43" s="81">
        <v>0.25506138272668533</v>
      </c>
      <c r="F43" s="81">
        <v>0.40975103734439833</v>
      </c>
      <c r="G43" s="81">
        <v>2.294524705596698E-2</v>
      </c>
      <c r="H43" s="80">
        <f t="shared" ref="H43:H74" si="3">$D43*E43</f>
        <v>1236.1294852466076</v>
      </c>
      <c r="I43" s="80">
        <f t="shared" ref="I43:I74" si="4">$D43*F43</f>
        <v>1985.817427385892</v>
      </c>
      <c r="J43" s="80">
        <f t="shared" ref="J43:J74" si="5">$D43*G43</f>
        <v>111.20184533203836</v>
      </c>
      <c r="L43" s="89">
        <v>459.28</v>
      </c>
    </row>
    <row r="44" spans="1:12" ht="15.75" x14ac:dyDescent="0.25">
      <c r="A44" s="54" t="s">
        <v>27</v>
      </c>
      <c r="B44" s="55">
        <v>213</v>
      </c>
      <c r="C44" s="54" t="s">
        <v>40</v>
      </c>
      <c r="D44" s="89">
        <v>1862.73</v>
      </c>
      <c r="E44" s="81">
        <v>0.35133630289532292</v>
      </c>
      <c r="F44" s="81">
        <v>0.60184663889201662</v>
      </c>
      <c r="G44" s="81">
        <v>1.5358649789029536E-2</v>
      </c>
      <c r="H44" s="80">
        <f t="shared" si="3"/>
        <v>654.44467149220486</v>
      </c>
      <c r="I44" s="80">
        <f t="shared" si="4"/>
        <v>1121.077789663326</v>
      </c>
      <c r="J44" s="80">
        <f t="shared" si="5"/>
        <v>28.609017721518988</v>
      </c>
      <c r="L44" s="89">
        <v>298.27</v>
      </c>
    </row>
    <row r="45" spans="1:12" ht="15.75" x14ac:dyDescent="0.25">
      <c r="A45" s="54" t="s">
        <v>95</v>
      </c>
      <c r="B45" s="55">
        <v>841</v>
      </c>
      <c r="C45" s="54" t="s">
        <v>129</v>
      </c>
      <c r="D45" s="89">
        <v>1497.1</v>
      </c>
      <c r="E45" s="81">
        <v>0.2796116504854369</v>
      </c>
      <c r="F45" s="81">
        <v>8.2997311827956985E-2</v>
      </c>
      <c r="G45" s="81">
        <v>3.2779906343124735E-2</v>
      </c>
      <c r="H45" s="80">
        <f t="shared" si="3"/>
        <v>418.60660194174756</v>
      </c>
      <c r="I45" s="80">
        <f t="shared" si="4"/>
        <v>124.25527553763439</v>
      </c>
      <c r="J45" s="80">
        <f t="shared" si="5"/>
        <v>49.074797786292038</v>
      </c>
      <c r="L45" s="89">
        <v>339.63</v>
      </c>
    </row>
    <row r="46" spans="1:12" ht="15.75" x14ac:dyDescent="0.25">
      <c r="A46" s="54" t="s">
        <v>95</v>
      </c>
      <c r="B46" s="55">
        <v>840</v>
      </c>
      <c r="C46" s="54" t="s">
        <v>128</v>
      </c>
      <c r="D46" s="89">
        <v>6563.84</v>
      </c>
      <c r="E46" s="81">
        <v>0.31853448275862067</v>
      </c>
      <c r="F46" s="81">
        <v>3.0609284332688589E-2</v>
      </c>
      <c r="G46" s="81">
        <v>3.903157507134309E-2</v>
      </c>
      <c r="H46" s="80">
        <f t="shared" si="3"/>
        <v>2090.8093793103449</v>
      </c>
      <c r="I46" s="80">
        <f t="shared" si="4"/>
        <v>200.91444487427466</v>
      </c>
      <c r="J46" s="80">
        <f t="shared" si="5"/>
        <v>256.19701371628463</v>
      </c>
      <c r="L46" s="89">
        <v>1728.15</v>
      </c>
    </row>
    <row r="47" spans="1:12" ht="15.75" x14ac:dyDescent="0.25">
      <c r="A47" s="54" t="s">
        <v>95</v>
      </c>
      <c r="B47" s="55">
        <v>390</v>
      </c>
      <c r="C47" s="54" t="s">
        <v>96</v>
      </c>
      <c r="D47" s="89">
        <v>2684.93</v>
      </c>
      <c r="E47" s="81">
        <v>0.28365511769373181</v>
      </c>
      <c r="F47" s="81">
        <v>0.10396810565003427</v>
      </c>
      <c r="G47" s="81">
        <v>4.3773408239700377E-2</v>
      </c>
      <c r="H47" s="80">
        <f t="shared" si="3"/>
        <v>761.59413514943128</v>
      </c>
      <c r="I47" s="80">
        <f t="shared" si="4"/>
        <v>279.14708590294651</v>
      </c>
      <c r="J47" s="80">
        <f t="shared" si="5"/>
        <v>117.52853698501873</v>
      </c>
      <c r="L47" s="89">
        <v>627.76</v>
      </c>
    </row>
    <row r="48" spans="1:12" ht="15.75" x14ac:dyDescent="0.25">
      <c r="A48" s="54" t="s">
        <v>95</v>
      </c>
      <c r="B48" s="55">
        <v>805</v>
      </c>
      <c r="C48" s="54" t="s">
        <v>106</v>
      </c>
      <c r="D48" s="89">
        <v>1371.44</v>
      </c>
      <c r="E48" s="81">
        <v>0.39346752753513103</v>
      </c>
      <c r="F48" s="81">
        <v>4.6218026128005268E-2</v>
      </c>
      <c r="G48" s="81">
        <v>3.4802784222737818E-2</v>
      </c>
      <c r="H48" s="80">
        <f t="shared" si="3"/>
        <v>539.6171059627801</v>
      </c>
      <c r="I48" s="80">
        <f t="shared" si="4"/>
        <v>63.385249752991548</v>
      </c>
      <c r="J48" s="80">
        <f t="shared" si="5"/>
        <v>47.729930394431555</v>
      </c>
      <c r="L48" s="89">
        <v>439.5</v>
      </c>
    </row>
    <row r="49" spans="1:12" ht="15.75" x14ac:dyDescent="0.25">
      <c r="A49" s="54" t="s">
        <v>95</v>
      </c>
      <c r="B49" s="55">
        <v>806</v>
      </c>
      <c r="C49" s="54" t="s">
        <v>107</v>
      </c>
      <c r="D49" s="89">
        <v>2489.3200000000002</v>
      </c>
      <c r="E49" s="81">
        <v>0.41537467700258396</v>
      </c>
      <c r="F49" s="81">
        <v>0.19767441860465115</v>
      </c>
      <c r="G49" s="81">
        <v>3.4844991032539074E-2</v>
      </c>
      <c r="H49" s="80">
        <f t="shared" si="3"/>
        <v>1034.0004909560723</v>
      </c>
      <c r="I49" s="80">
        <f t="shared" si="4"/>
        <v>492.07488372093025</v>
      </c>
      <c r="J49" s="80">
        <f t="shared" si="5"/>
        <v>86.740333077120169</v>
      </c>
      <c r="L49" s="89">
        <v>779</v>
      </c>
    </row>
    <row r="50" spans="1:12" ht="15.75" x14ac:dyDescent="0.25">
      <c r="A50" s="54" t="s">
        <v>95</v>
      </c>
      <c r="B50" s="55">
        <v>391</v>
      </c>
      <c r="C50" s="54" t="s">
        <v>97</v>
      </c>
      <c r="D50" s="89">
        <v>4080.33</v>
      </c>
      <c r="E50" s="81">
        <v>0.40109690871181214</v>
      </c>
      <c r="F50" s="81">
        <v>0.27095670482958284</v>
      </c>
      <c r="G50" s="81">
        <v>3.6416605972323379E-2</v>
      </c>
      <c r="H50" s="80">
        <f t="shared" si="3"/>
        <v>1636.6077495240684</v>
      </c>
      <c r="I50" s="80">
        <f t="shared" si="4"/>
        <v>1105.5927714172917</v>
      </c>
      <c r="J50" s="80">
        <f t="shared" si="5"/>
        <v>148.59176984705024</v>
      </c>
      <c r="L50" s="89">
        <v>973.53</v>
      </c>
    </row>
    <row r="51" spans="1:12" ht="15.75" x14ac:dyDescent="0.25">
      <c r="A51" s="54" t="s">
        <v>95</v>
      </c>
      <c r="B51" s="55">
        <v>392</v>
      </c>
      <c r="C51" s="54" t="s">
        <v>98</v>
      </c>
      <c r="D51" s="89">
        <v>3013.17</v>
      </c>
      <c r="E51" s="81">
        <v>0.28990249766261522</v>
      </c>
      <c r="F51" s="81">
        <v>5.2628335490232332E-2</v>
      </c>
      <c r="G51" s="81">
        <v>2.5701434996787322E-2</v>
      </c>
      <c r="H51" s="80">
        <f t="shared" si="3"/>
        <v>873.52550888206235</v>
      </c>
      <c r="I51" s="80">
        <f t="shared" si="4"/>
        <v>158.57812164910337</v>
      </c>
      <c r="J51" s="80">
        <f t="shared" si="5"/>
        <v>77.442792889269654</v>
      </c>
      <c r="L51" s="89">
        <v>566.37</v>
      </c>
    </row>
    <row r="52" spans="1:12" ht="15.75" x14ac:dyDescent="0.25">
      <c r="A52" s="54" t="s">
        <v>95</v>
      </c>
      <c r="B52" s="55">
        <v>929</v>
      </c>
      <c r="C52" s="54" t="s">
        <v>177</v>
      </c>
      <c r="D52" s="89">
        <v>4105.08</v>
      </c>
      <c r="E52" s="81">
        <v>0.22908795255631545</v>
      </c>
      <c r="F52" s="81">
        <v>2.1603971910363645E-2</v>
      </c>
      <c r="G52" s="81">
        <v>3.2949456174024311E-2</v>
      </c>
      <c r="H52" s="80">
        <f t="shared" si="3"/>
        <v>940.42437227987944</v>
      </c>
      <c r="I52" s="80">
        <f t="shared" si="4"/>
        <v>88.686033009795594</v>
      </c>
      <c r="J52" s="80">
        <f t="shared" si="5"/>
        <v>135.26015355086372</v>
      </c>
      <c r="L52" s="89">
        <v>775.52</v>
      </c>
    </row>
    <row r="53" spans="1:12" ht="15.75" x14ac:dyDescent="0.25">
      <c r="A53" s="54" t="s">
        <v>95</v>
      </c>
      <c r="B53" s="55">
        <v>807</v>
      </c>
      <c r="C53" s="54" t="s">
        <v>108</v>
      </c>
      <c r="D53" s="89">
        <v>1764.27</v>
      </c>
      <c r="E53" s="81">
        <v>0.32030353833936293</v>
      </c>
      <c r="F53" s="81">
        <v>1.8916595012897677E-2</v>
      </c>
      <c r="G53" s="81">
        <v>3.5064059339177341E-2</v>
      </c>
      <c r="H53" s="80">
        <f t="shared" si="3"/>
        <v>565.10192358598783</v>
      </c>
      <c r="I53" s="80">
        <f t="shared" si="4"/>
        <v>33.373981083404985</v>
      </c>
      <c r="J53" s="80">
        <f t="shared" si="5"/>
        <v>61.862467970330407</v>
      </c>
      <c r="L53" s="89">
        <v>464.4</v>
      </c>
    </row>
    <row r="54" spans="1:12" ht="15.75" x14ac:dyDescent="0.25">
      <c r="A54" s="54" t="s">
        <v>95</v>
      </c>
      <c r="B54" s="55">
        <v>393</v>
      </c>
      <c r="C54" s="54" t="s">
        <v>99</v>
      </c>
      <c r="D54" s="89">
        <v>2052.48</v>
      </c>
      <c r="E54" s="81">
        <v>0.33650426007113904</v>
      </c>
      <c r="F54" s="81">
        <v>5.5672843850183749E-2</v>
      </c>
      <c r="G54" s="81">
        <v>3.6728837876614059E-2</v>
      </c>
      <c r="H54" s="80">
        <f t="shared" si="3"/>
        <v>690.66826371081152</v>
      </c>
      <c r="I54" s="80">
        <f t="shared" si="4"/>
        <v>114.26739854562514</v>
      </c>
      <c r="J54" s="80">
        <f t="shared" si="5"/>
        <v>75.385205164992826</v>
      </c>
      <c r="L54" s="89">
        <v>517.11</v>
      </c>
    </row>
    <row r="55" spans="1:12" ht="15.75" x14ac:dyDescent="0.25">
      <c r="A55" s="54" t="s">
        <v>95</v>
      </c>
      <c r="B55" s="55">
        <v>808</v>
      </c>
      <c r="C55" s="54" t="s">
        <v>109</v>
      </c>
      <c r="D55" s="89">
        <v>2771.6</v>
      </c>
      <c r="E55" s="81">
        <v>0.27970128988458925</v>
      </c>
      <c r="F55" s="81">
        <v>7.0594288654489329E-2</v>
      </c>
      <c r="G55" s="81">
        <v>3.8832913518052056E-2</v>
      </c>
      <c r="H55" s="80">
        <f t="shared" si="3"/>
        <v>775.22009504412756</v>
      </c>
      <c r="I55" s="80">
        <f t="shared" si="4"/>
        <v>195.65913043478261</v>
      </c>
      <c r="J55" s="80">
        <f t="shared" si="5"/>
        <v>107.62930310663307</v>
      </c>
      <c r="L55" s="89">
        <v>650.66999999999996</v>
      </c>
    </row>
    <row r="56" spans="1:12" ht="15.75" x14ac:dyDescent="0.25">
      <c r="A56" s="54" t="s">
        <v>95</v>
      </c>
      <c r="B56" s="55">
        <v>394</v>
      </c>
      <c r="C56" s="54" t="s">
        <v>100</v>
      </c>
      <c r="D56" s="89">
        <v>3727.62</v>
      </c>
      <c r="E56" s="81">
        <v>0.29704294874752041</v>
      </c>
      <c r="F56" s="81">
        <v>5.9748019223275751E-2</v>
      </c>
      <c r="G56" s="81">
        <v>5.0932684509326843E-2</v>
      </c>
      <c r="H56" s="80">
        <f t="shared" si="3"/>
        <v>1107.2632366102321</v>
      </c>
      <c r="I56" s="80">
        <f t="shared" si="4"/>
        <v>222.71791141706714</v>
      </c>
      <c r="J56" s="80">
        <f t="shared" si="5"/>
        <v>189.85769343065692</v>
      </c>
      <c r="L56" s="89">
        <v>883.67</v>
      </c>
    </row>
    <row r="57" spans="1:12" ht="15.75" x14ac:dyDescent="0.25">
      <c r="A57" s="54" t="s">
        <v>69</v>
      </c>
      <c r="B57" s="55">
        <v>889</v>
      </c>
      <c r="C57" s="54" t="s">
        <v>163</v>
      </c>
      <c r="D57" s="89">
        <v>2461.08</v>
      </c>
      <c r="E57" s="81">
        <v>0.2468156052017339</v>
      </c>
      <c r="F57" s="81">
        <v>0.43204168023445133</v>
      </c>
      <c r="G57" s="81">
        <v>2.79445727482679E-2</v>
      </c>
      <c r="H57" s="80">
        <f t="shared" si="3"/>
        <v>607.4329496498832</v>
      </c>
      <c r="I57" s="80">
        <f t="shared" si="4"/>
        <v>1063.2891383914034</v>
      </c>
      <c r="J57" s="80">
        <f t="shared" si="5"/>
        <v>68.773829099307164</v>
      </c>
      <c r="L57" s="89">
        <v>553.97</v>
      </c>
    </row>
    <row r="58" spans="1:12" ht="15.75" x14ac:dyDescent="0.25">
      <c r="A58" s="54" t="s">
        <v>69</v>
      </c>
      <c r="B58" s="55">
        <v>890</v>
      </c>
      <c r="C58" s="54" t="s">
        <v>164</v>
      </c>
      <c r="D58" s="89">
        <v>1783.08</v>
      </c>
      <c r="E58" s="81">
        <v>0.39044289044289043</v>
      </c>
      <c r="F58" s="81">
        <v>8.7615113176693349E-2</v>
      </c>
      <c r="G58" s="81">
        <v>3.9274924471299093E-2</v>
      </c>
      <c r="H58" s="80">
        <f t="shared" si="3"/>
        <v>696.19090909090903</v>
      </c>
      <c r="I58" s="80">
        <f t="shared" si="4"/>
        <v>156.22475600309838</v>
      </c>
      <c r="J58" s="80">
        <f t="shared" si="5"/>
        <v>70.030332326283983</v>
      </c>
      <c r="L58" s="89">
        <v>540.07000000000005</v>
      </c>
    </row>
    <row r="59" spans="1:12" ht="15.75" x14ac:dyDescent="0.25">
      <c r="A59" s="54" t="s">
        <v>69</v>
      </c>
      <c r="B59" s="55">
        <v>350</v>
      </c>
      <c r="C59" s="54" t="s">
        <v>75</v>
      </c>
      <c r="D59" s="89">
        <v>4700.74</v>
      </c>
      <c r="E59" s="81">
        <v>0.25137570504883755</v>
      </c>
      <c r="F59" s="81">
        <v>0.31706995015350081</v>
      </c>
      <c r="G59" s="81">
        <v>2.9482780531198374E-2</v>
      </c>
      <c r="H59" s="80">
        <f t="shared" si="3"/>
        <v>1181.6518317512725</v>
      </c>
      <c r="I59" s="80">
        <f t="shared" si="4"/>
        <v>1490.4633974845674</v>
      </c>
      <c r="J59" s="80">
        <f t="shared" si="5"/>
        <v>138.59088575422544</v>
      </c>
      <c r="L59" s="89">
        <v>1036.03</v>
      </c>
    </row>
    <row r="60" spans="1:12" ht="15.75" x14ac:dyDescent="0.25">
      <c r="A60" s="54" t="s">
        <v>69</v>
      </c>
      <c r="B60" s="55">
        <v>351</v>
      </c>
      <c r="C60" s="54" t="s">
        <v>76</v>
      </c>
      <c r="D60" s="89">
        <v>2890.75</v>
      </c>
      <c r="E60" s="81">
        <v>0.21966178397046565</v>
      </c>
      <c r="F60" s="81">
        <v>0.18963831867057673</v>
      </c>
      <c r="G60" s="81">
        <v>3.9363484087102177E-2</v>
      </c>
      <c r="H60" s="80">
        <f t="shared" si="3"/>
        <v>634.98730201262356</v>
      </c>
      <c r="I60" s="80">
        <f t="shared" si="4"/>
        <v>548.19696969696975</v>
      </c>
      <c r="J60" s="80">
        <f t="shared" si="5"/>
        <v>113.78999162479062</v>
      </c>
      <c r="L60" s="89">
        <v>570.63</v>
      </c>
    </row>
    <row r="61" spans="1:12" ht="15.75" x14ac:dyDescent="0.25">
      <c r="A61" s="54" t="s">
        <v>69</v>
      </c>
      <c r="B61" s="55">
        <v>895</v>
      </c>
      <c r="C61" s="54" t="s">
        <v>169</v>
      </c>
      <c r="D61" s="89">
        <v>5380.57</v>
      </c>
      <c r="E61" s="81">
        <v>0.15225095156844731</v>
      </c>
      <c r="F61" s="81">
        <v>8.3566265060240966E-2</v>
      </c>
      <c r="G61" s="81">
        <v>2.3607396208861497E-2</v>
      </c>
      <c r="H61" s="80">
        <f t="shared" si="3"/>
        <v>819.19690248064046</v>
      </c>
      <c r="I61" s="80">
        <f t="shared" si="4"/>
        <v>449.63413879518072</v>
      </c>
      <c r="J61" s="80">
        <f t="shared" si="5"/>
        <v>127.0212478195139</v>
      </c>
      <c r="L61" s="89">
        <v>562.07000000000005</v>
      </c>
    </row>
    <row r="62" spans="1:12" ht="15.75" x14ac:dyDescent="0.25">
      <c r="A62" s="54" t="s">
        <v>69</v>
      </c>
      <c r="B62" s="55">
        <v>896</v>
      </c>
      <c r="C62" s="54" t="s">
        <v>170</v>
      </c>
      <c r="D62" s="89">
        <v>4722.92</v>
      </c>
      <c r="E62" s="81">
        <v>0.18485641533455935</v>
      </c>
      <c r="F62" s="81">
        <v>6.3857664988621471E-2</v>
      </c>
      <c r="G62" s="81">
        <v>2.8526768268855023E-2</v>
      </c>
      <c r="H62" s="80">
        <f t="shared" si="3"/>
        <v>873.06206111189704</v>
      </c>
      <c r="I62" s="80">
        <f t="shared" si="4"/>
        <v>301.59464312806011</v>
      </c>
      <c r="J62" s="80">
        <f t="shared" si="5"/>
        <v>134.72964439234076</v>
      </c>
      <c r="L62" s="89">
        <v>801.1</v>
      </c>
    </row>
    <row r="63" spans="1:12" ht="15.75" x14ac:dyDescent="0.25">
      <c r="A63" s="54" t="s">
        <v>69</v>
      </c>
      <c r="B63" s="55">
        <v>942</v>
      </c>
      <c r="C63" s="54" t="s">
        <v>336</v>
      </c>
      <c r="D63" s="89">
        <v>3338.95</v>
      </c>
      <c r="E63" s="81">
        <v>0.19778481012658228</v>
      </c>
      <c r="F63" s="81">
        <v>4.0261836441893829E-2</v>
      </c>
      <c r="G63" s="81">
        <v>2.9160118735812816E-2</v>
      </c>
      <c r="H63" s="80">
        <f t="shared" si="3"/>
        <v>660.39359177215181</v>
      </c>
      <c r="I63" s="80">
        <f t="shared" si="4"/>
        <v>134.4322587876614</v>
      </c>
      <c r="J63" s="80">
        <f t="shared" si="5"/>
        <v>97.364178452942198</v>
      </c>
      <c r="L63" s="89">
        <v>597.04999999999995</v>
      </c>
    </row>
    <row r="64" spans="1:12" ht="15.75" x14ac:dyDescent="0.25">
      <c r="A64" s="54" t="s">
        <v>69</v>
      </c>
      <c r="B64" s="55">
        <v>876</v>
      </c>
      <c r="C64" s="54" t="s">
        <v>150</v>
      </c>
      <c r="D64" s="89">
        <v>1714.45</v>
      </c>
      <c r="E64" s="81">
        <v>0.37123327235968034</v>
      </c>
      <c r="F64" s="81">
        <v>3.9355647728368866E-2</v>
      </c>
      <c r="G64" s="81">
        <v>3.9215686274509803E-2</v>
      </c>
      <c r="H64" s="80">
        <f t="shared" si="3"/>
        <v>636.46088379705395</v>
      </c>
      <c r="I64" s="80">
        <f t="shared" si="4"/>
        <v>67.473290247902</v>
      </c>
      <c r="J64" s="80">
        <f t="shared" si="5"/>
        <v>67.233333333333334</v>
      </c>
      <c r="L64" s="89">
        <v>477.94</v>
      </c>
    </row>
    <row r="65" spans="1:12" ht="15.75" x14ac:dyDescent="0.25">
      <c r="A65" s="54" t="s">
        <v>69</v>
      </c>
      <c r="B65" s="55">
        <v>340</v>
      </c>
      <c r="C65" s="54" t="s">
        <v>70</v>
      </c>
      <c r="D65" s="89">
        <v>2744.4</v>
      </c>
      <c r="E65" s="81">
        <v>0.3739142918670591</v>
      </c>
      <c r="F65" s="81">
        <v>6.1169496092697388E-2</v>
      </c>
      <c r="G65" s="81">
        <v>3.6823104693140797E-2</v>
      </c>
      <c r="H65" s="80">
        <f t="shared" si="3"/>
        <v>1026.1703825999571</v>
      </c>
      <c r="I65" s="80">
        <f t="shared" si="4"/>
        <v>167.87356507679871</v>
      </c>
      <c r="J65" s="80">
        <f t="shared" si="5"/>
        <v>101.0573285198556</v>
      </c>
      <c r="L65" s="89">
        <v>628.79999999999995</v>
      </c>
    </row>
    <row r="66" spans="1:12" ht="15.75" x14ac:dyDescent="0.25">
      <c r="A66" s="54" t="s">
        <v>69</v>
      </c>
      <c r="B66" s="55">
        <v>888</v>
      </c>
      <c r="C66" s="54" t="s">
        <v>162</v>
      </c>
      <c r="D66" s="89">
        <v>16908.28</v>
      </c>
      <c r="E66" s="81">
        <v>0.2203810358915084</v>
      </c>
      <c r="F66" s="81">
        <v>0.13553157117513553</v>
      </c>
      <c r="G66" s="81">
        <v>2.9865334491746307E-2</v>
      </c>
      <c r="H66" s="80">
        <f t="shared" si="3"/>
        <v>3726.2642615436735</v>
      </c>
      <c r="I66" s="80">
        <f t="shared" si="4"/>
        <v>2291.6057542691206</v>
      </c>
      <c r="J66" s="80">
        <f t="shared" si="5"/>
        <v>504.97143788010419</v>
      </c>
      <c r="L66" s="89">
        <v>3255.27</v>
      </c>
    </row>
    <row r="67" spans="1:12" ht="15.75" x14ac:dyDescent="0.25">
      <c r="A67" s="54" t="s">
        <v>69</v>
      </c>
      <c r="B67" s="55">
        <v>341</v>
      </c>
      <c r="C67" s="54" t="s">
        <v>71</v>
      </c>
      <c r="D67" s="89">
        <v>7327.38</v>
      </c>
      <c r="E67" s="81">
        <v>0.34717077532251883</v>
      </c>
      <c r="F67" s="81">
        <v>0.20758273484288134</v>
      </c>
      <c r="G67" s="81">
        <v>3.798854447439353E-2</v>
      </c>
      <c r="H67" s="80">
        <f t="shared" si="3"/>
        <v>2543.852195682718</v>
      </c>
      <c r="I67" s="80">
        <f t="shared" si="4"/>
        <v>1521.0375796330318</v>
      </c>
      <c r="J67" s="80">
        <f t="shared" si="5"/>
        <v>278.3565010107817</v>
      </c>
      <c r="L67" s="89">
        <v>1844.07</v>
      </c>
    </row>
    <row r="68" spans="1:12" ht="15.75" x14ac:dyDescent="0.25">
      <c r="A68" s="54" t="s">
        <v>69</v>
      </c>
      <c r="B68" s="55">
        <v>352</v>
      </c>
      <c r="C68" s="54" t="s">
        <v>77</v>
      </c>
      <c r="D68" s="89">
        <v>8507.6</v>
      </c>
      <c r="E68" s="81">
        <v>0.40651618006880441</v>
      </c>
      <c r="F68" s="81">
        <v>0.42993326978074359</v>
      </c>
      <c r="G68" s="81">
        <v>3.0652115332794393E-2</v>
      </c>
      <c r="H68" s="80">
        <f t="shared" si="3"/>
        <v>3458.4770535533607</v>
      </c>
      <c r="I68" s="80">
        <f t="shared" si="4"/>
        <v>3657.7002859866543</v>
      </c>
      <c r="J68" s="80">
        <f t="shared" si="5"/>
        <v>260.77593640528158</v>
      </c>
      <c r="L68" s="89">
        <v>2226.6999999999998</v>
      </c>
    </row>
    <row r="69" spans="1:12" ht="15.75" x14ac:dyDescent="0.25">
      <c r="A69" s="54" t="s">
        <v>69</v>
      </c>
      <c r="B69" s="55">
        <v>353</v>
      </c>
      <c r="C69" s="54" t="s">
        <v>78</v>
      </c>
      <c r="D69" s="89">
        <v>4040.09</v>
      </c>
      <c r="E69" s="81">
        <v>0.30503999999999998</v>
      </c>
      <c r="F69" s="81">
        <v>0.34958333333333336</v>
      </c>
      <c r="G69" s="81">
        <v>3.3288550529929843E-2</v>
      </c>
      <c r="H69" s="80">
        <f t="shared" si="3"/>
        <v>1232.3890535999999</v>
      </c>
      <c r="I69" s="80">
        <f t="shared" si="4"/>
        <v>1412.3481291666669</v>
      </c>
      <c r="J69" s="80">
        <f t="shared" si="5"/>
        <v>134.48874011046428</v>
      </c>
      <c r="L69" s="89">
        <v>1123.2</v>
      </c>
    </row>
    <row r="70" spans="1:12" ht="15.75" x14ac:dyDescent="0.25">
      <c r="A70" s="54" t="s">
        <v>69</v>
      </c>
      <c r="B70" s="55">
        <v>354</v>
      </c>
      <c r="C70" s="54" t="s">
        <v>79</v>
      </c>
      <c r="D70" s="89">
        <v>3460.5</v>
      </c>
      <c r="E70" s="81">
        <v>0.28840252707581226</v>
      </c>
      <c r="F70" s="81">
        <v>0.27321710180480113</v>
      </c>
      <c r="G70" s="81">
        <v>3.7179487179487179E-2</v>
      </c>
      <c r="H70" s="80">
        <f t="shared" si="3"/>
        <v>998.01694494584831</v>
      </c>
      <c r="I70" s="80">
        <f t="shared" si="4"/>
        <v>945.46778079551427</v>
      </c>
      <c r="J70" s="80">
        <f t="shared" si="5"/>
        <v>128.65961538461539</v>
      </c>
      <c r="L70" s="89">
        <v>799.57</v>
      </c>
    </row>
    <row r="71" spans="1:12" ht="15.75" x14ac:dyDescent="0.25">
      <c r="A71" s="54" t="s">
        <v>69</v>
      </c>
      <c r="B71" s="55">
        <v>355</v>
      </c>
      <c r="C71" s="54" t="s">
        <v>80</v>
      </c>
      <c r="D71" s="89">
        <v>4768.54</v>
      </c>
      <c r="E71" s="81">
        <v>0.32747344303270154</v>
      </c>
      <c r="F71" s="81">
        <v>0.20822259136212626</v>
      </c>
      <c r="G71" s="81">
        <v>3.146162528216704E-2</v>
      </c>
      <c r="H71" s="80">
        <f t="shared" si="3"/>
        <v>1561.5702120391586</v>
      </c>
      <c r="I71" s="80">
        <f t="shared" si="4"/>
        <v>992.91775581395359</v>
      </c>
      <c r="J71" s="80">
        <f t="shared" si="5"/>
        <v>150.02601862302481</v>
      </c>
      <c r="L71" s="89">
        <v>1144.93</v>
      </c>
    </row>
    <row r="72" spans="1:12" ht="15.75" x14ac:dyDescent="0.25">
      <c r="A72" s="54" t="s">
        <v>69</v>
      </c>
      <c r="B72" s="55">
        <v>343</v>
      </c>
      <c r="C72" s="54" t="s">
        <v>73</v>
      </c>
      <c r="D72" s="89">
        <v>3573.13</v>
      </c>
      <c r="E72" s="81">
        <v>0.23698168903648356</v>
      </c>
      <c r="F72" s="81">
        <v>6.6859827033671368E-2</v>
      </c>
      <c r="G72" s="81">
        <v>3.0868385345997285E-2</v>
      </c>
      <c r="H72" s="80">
        <f t="shared" si="3"/>
        <v>846.76638254693057</v>
      </c>
      <c r="I72" s="80">
        <f t="shared" si="4"/>
        <v>238.89885376882219</v>
      </c>
      <c r="J72" s="80">
        <f t="shared" si="5"/>
        <v>110.29675373134329</v>
      </c>
      <c r="L72" s="89">
        <v>759.45</v>
      </c>
    </row>
    <row r="73" spans="1:12" ht="15.75" x14ac:dyDescent="0.25">
      <c r="A73" s="54" t="s">
        <v>69</v>
      </c>
      <c r="B73" s="55">
        <v>342</v>
      </c>
      <c r="C73" s="54" t="s">
        <v>72</v>
      </c>
      <c r="D73" s="89">
        <v>2481.23</v>
      </c>
      <c r="E73" s="81">
        <v>0.26333849155621342</v>
      </c>
      <c r="F73" s="81">
        <v>5.0032154340836014E-2</v>
      </c>
      <c r="G73" s="81">
        <v>4.0786948176583494E-2</v>
      </c>
      <c r="H73" s="80">
        <f t="shared" si="3"/>
        <v>653.40336540402348</v>
      </c>
      <c r="I73" s="80">
        <f t="shared" si="4"/>
        <v>124.14128231511255</v>
      </c>
      <c r="J73" s="80">
        <f t="shared" si="5"/>
        <v>101.20179942418426</v>
      </c>
      <c r="L73" s="89">
        <v>572.97</v>
      </c>
    </row>
    <row r="74" spans="1:12" ht="15.75" x14ac:dyDescent="0.25">
      <c r="A74" s="54" t="s">
        <v>69</v>
      </c>
      <c r="B74" s="55">
        <v>356</v>
      </c>
      <c r="C74" s="54" t="s">
        <v>81</v>
      </c>
      <c r="D74" s="89">
        <v>4551.5600000000004</v>
      </c>
      <c r="E74" s="81">
        <v>0.17774361400189215</v>
      </c>
      <c r="F74" s="81">
        <v>0.1187051724792228</v>
      </c>
      <c r="G74" s="81">
        <v>2.9387186629526461E-2</v>
      </c>
      <c r="H74" s="80">
        <f t="shared" si="3"/>
        <v>809.0107237464523</v>
      </c>
      <c r="I74" s="80">
        <f t="shared" si="4"/>
        <v>540.2937148495314</v>
      </c>
      <c r="J74" s="80">
        <f t="shared" si="5"/>
        <v>133.75754317548748</v>
      </c>
      <c r="L74" s="89">
        <v>704.85</v>
      </c>
    </row>
    <row r="75" spans="1:12" ht="15.75" x14ac:dyDescent="0.25">
      <c r="A75" s="54" t="s">
        <v>69</v>
      </c>
      <c r="B75" s="55">
        <v>357</v>
      </c>
      <c r="C75" s="54" t="s">
        <v>82</v>
      </c>
      <c r="D75" s="89">
        <v>3500.68</v>
      </c>
      <c r="E75" s="81">
        <v>0.30733317613770339</v>
      </c>
      <c r="F75" s="81">
        <v>0.1534561586166312</v>
      </c>
      <c r="G75" s="81">
        <v>3.3026898195437519E-2</v>
      </c>
      <c r="H75" s="80">
        <f t="shared" ref="H75:H106" si="6">$D75*E75</f>
        <v>1075.8751030417354</v>
      </c>
      <c r="I75" s="80">
        <f t="shared" ref="I75:I106" si="7">$D75*F75</f>
        <v>537.20090534606845</v>
      </c>
      <c r="J75" s="80">
        <f t="shared" ref="J75:J106" si="8">$D75*G75</f>
        <v>115.61660197480421</v>
      </c>
      <c r="L75" s="89">
        <v>893.67</v>
      </c>
    </row>
    <row r="76" spans="1:12" ht="15.75" x14ac:dyDescent="0.25">
      <c r="A76" s="54" t="s">
        <v>69</v>
      </c>
      <c r="B76" s="55">
        <v>358</v>
      </c>
      <c r="C76" s="54" t="s">
        <v>83</v>
      </c>
      <c r="D76" s="89">
        <v>3795.85</v>
      </c>
      <c r="E76" s="81">
        <v>0.14970723917672107</v>
      </c>
      <c r="F76" s="81">
        <v>0.23408677578591841</v>
      </c>
      <c r="G76" s="81">
        <v>1.9566623544631307E-2</v>
      </c>
      <c r="H76" s="80">
        <f t="shared" si="6"/>
        <v>568.26622382895664</v>
      </c>
      <c r="I76" s="80">
        <f t="shared" si="7"/>
        <v>888.55828786697839</v>
      </c>
      <c r="J76" s="80">
        <f t="shared" si="8"/>
        <v>74.27196798188875</v>
      </c>
      <c r="L76" s="89">
        <v>536.67999999999995</v>
      </c>
    </row>
    <row r="77" spans="1:12" ht="15.75" x14ac:dyDescent="0.25">
      <c r="A77" s="54" t="s">
        <v>69</v>
      </c>
      <c r="B77" s="55">
        <v>877</v>
      </c>
      <c r="C77" s="54" t="s">
        <v>151</v>
      </c>
      <c r="D77" s="89">
        <v>2927.99</v>
      </c>
      <c r="E77" s="81">
        <v>0.22562056737588654</v>
      </c>
      <c r="F77" s="81">
        <v>0.12014361502599004</v>
      </c>
      <c r="G77" s="81">
        <v>1.9702368476210437E-2</v>
      </c>
      <c r="H77" s="80">
        <f t="shared" si="6"/>
        <v>660.61476507092198</v>
      </c>
      <c r="I77" s="80">
        <f t="shared" si="7"/>
        <v>351.77930335994853</v>
      </c>
      <c r="J77" s="80">
        <f t="shared" si="8"/>
        <v>57.688337874659396</v>
      </c>
      <c r="L77" s="89">
        <v>455.33</v>
      </c>
    </row>
    <row r="78" spans="1:12" ht="15.75" x14ac:dyDescent="0.25">
      <c r="A78" s="54" t="s">
        <v>69</v>
      </c>
      <c r="B78" s="55">
        <v>943</v>
      </c>
      <c r="C78" s="54" t="s">
        <v>337</v>
      </c>
      <c r="D78" s="89">
        <v>2616.2199999999998</v>
      </c>
      <c r="E78" s="81">
        <v>0.13815028901734103</v>
      </c>
      <c r="F78" s="81">
        <v>3.5670507477322873E-2</v>
      </c>
      <c r="G78" s="81">
        <v>2.2792022792022793E-2</v>
      </c>
      <c r="H78" s="80">
        <f t="shared" si="6"/>
        <v>361.43154913294791</v>
      </c>
      <c r="I78" s="80">
        <f t="shared" si="7"/>
        <v>93.321895072321638</v>
      </c>
      <c r="J78" s="80">
        <f t="shared" si="8"/>
        <v>59.62894586894587</v>
      </c>
      <c r="L78" s="89">
        <v>388.77</v>
      </c>
    </row>
    <row r="79" spans="1:12" ht="15.75" x14ac:dyDescent="0.25">
      <c r="A79" s="54" t="s">
        <v>69</v>
      </c>
      <c r="B79" s="55">
        <v>359</v>
      </c>
      <c r="C79" s="54" t="s">
        <v>84</v>
      </c>
      <c r="D79" s="89">
        <v>4476.71</v>
      </c>
      <c r="E79" s="81">
        <v>0.26915439661309054</v>
      </c>
      <c r="F79" s="81">
        <v>8.073675014560279E-2</v>
      </c>
      <c r="G79" s="81">
        <v>3.1159610833552457E-2</v>
      </c>
      <c r="H79" s="80">
        <f t="shared" si="6"/>
        <v>1204.9261788617885</v>
      </c>
      <c r="I79" s="80">
        <f t="shared" si="7"/>
        <v>361.43501674432144</v>
      </c>
      <c r="J79" s="80">
        <f t="shared" si="8"/>
        <v>139.49254141467262</v>
      </c>
      <c r="L79" s="89">
        <v>994.68</v>
      </c>
    </row>
    <row r="80" spans="1:12" ht="15.75" x14ac:dyDescent="0.25">
      <c r="A80" s="54" t="s">
        <v>69</v>
      </c>
      <c r="B80" s="55">
        <v>344</v>
      </c>
      <c r="C80" s="54" t="s">
        <v>74</v>
      </c>
      <c r="D80" s="89">
        <v>4373.8</v>
      </c>
      <c r="E80" s="81">
        <v>0.29317035312378736</v>
      </c>
      <c r="F80" s="81">
        <v>4.7279313913943515E-2</v>
      </c>
      <c r="G80" s="81">
        <v>3.492322326403044E-2</v>
      </c>
      <c r="H80" s="80">
        <f t="shared" si="6"/>
        <v>1282.2684904928212</v>
      </c>
      <c r="I80" s="80">
        <f t="shared" si="7"/>
        <v>206.79026319680617</v>
      </c>
      <c r="J80" s="80">
        <f t="shared" si="8"/>
        <v>152.74719391221635</v>
      </c>
      <c r="L80" s="89">
        <v>1007.82</v>
      </c>
    </row>
    <row r="81" spans="1:12" ht="15.75" x14ac:dyDescent="0.25">
      <c r="A81" s="54" t="s">
        <v>29</v>
      </c>
      <c r="B81" s="55">
        <v>301</v>
      </c>
      <c r="C81" s="54" t="s">
        <v>41</v>
      </c>
      <c r="D81" s="89">
        <v>4253.24</v>
      </c>
      <c r="E81" s="81">
        <v>0.26439130434782609</v>
      </c>
      <c r="F81" s="81">
        <v>0.51138489062372938</v>
      </c>
      <c r="G81" s="81">
        <v>2.7242777496198682E-2</v>
      </c>
      <c r="H81" s="80">
        <f t="shared" si="6"/>
        <v>1124.5196713043479</v>
      </c>
      <c r="I81" s="80">
        <f t="shared" si="7"/>
        <v>2175.0426721964704</v>
      </c>
      <c r="J81" s="80">
        <f t="shared" si="8"/>
        <v>115.87007095793207</v>
      </c>
      <c r="L81" s="89">
        <v>1113.9000000000001</v>
      </c>
    </row>
    <row r="82" spans="1:12" ht="15.75" x14ac:dyDescent="0.25">
      <c r="A82" s="54" t="s">
        <v>29</v>
      </c>
      <c r="B82" s="55">
        <v>302</v>
      </c>
      <c r="C82" s="54" t="s">
        <v>42</v>
      </c>
      <c r="D82" s="89">
        <v>5764.35</v>
      </c>
      <c r="E82" s="81">
        <v>0.19706563180827888</v>
      </c>
      <c r="F82" s="81">
        <v>0.53403786307053946</v>
      </c>
      <c r="G82" s="81">
        <v>2.1937505760899621E-2</v>
      </c>
      <c r="H82" s="80">
        <f t="shared" si="6"/>
        <v>1135.9552747140524</v>
      </c>
      <c r="I82" s="80">
        <f t="shared" si="7"/>
        <v>3078.3811559906644</v>
      </c>
      <c r="J82" s="80">
        <f t="shared" si="8"/>
        <v>126.45546133284174</v>
      </c>
      <c r="L82" s="89">
        <v>803.55</v>
      </c>
    </row>
    <row r="83" spans="1:12" ht="15.75" x14ac:dyDescent="0.25">
      <c r="A83" s="54" t="s">
        <v>29</v>
      </c>
      <c r="B83" s="55">
        <v>303</v>
      </c>
      <c r="C83" s="54" t="s">
        <v>43</v>
      </c>
      <c r="D83" s="89">
        <v>3763.63</v>
      </c>
      <c r="E83" s="81">
        <v>0.19120476408612003</v>
      </c>
      <c r="F83" s="81">
        <v>0.2318859765245786</v>
      </c>
      <c r="G83" s="81">
        <v>2.6307692307692306E-2</v>
      </c>
      <c r="H83" s="80">
        <f t="shared" si="6"/>
        <v>719.6239862574439</v>
      </c>
      <c r="I83" s="80">
        <f t="shared" si="7"/>
        <v>872.73301782719977</v>
      </c>
      <c r="J83" s="80">
        <f t="shared" si="8"/>
        <v>99.012419999999992</v>
      </c>
      <c r="L83" s="89">
        <v>454.33</v>
      </c>
    </row>
    <row r="84" spans="1:12" ht="15.75" x14ac:dyDescent="0.25">
      <c r="A84" s="54" t="s">
        <v>29</v>
      </c>
      <c r="B84" s="55">
        <v>304</v>
      </c>
      <c r="C84" s="54" t="s">
        <v>44</v>
      </c>
      <c r="D84" s="89">
        <v>4732.12</v>
      </c>
      <c r="E84" s="81">
        <v>0.19703331632853274</v>
      </c>
      <c r="F84" s="81">
        <v>0.68083079268292679</v>
      </c>
      <c r="G84" s="81">
        <v>2.1278793513066833E-2</v>
      </c>
      <c r="H84" s="80">
        <f t="shared" si="6"/>
        <v>932.38529686457639</v>
      </c>
      <c r="I84" s="80">
        <f t="shared" si="7"/>
        <v>3221.7730106707313</v>
      </c>
      <c r="J84" s="80">
        <f t="shared" si="8"/>
        <v>100.69380435905381</v>
      </c>
      <c r="L84" s="89">
        <v>893.53</v>
      </c>
    </row>
    <row r="85" spans="1:12" ht="15.75" x14ac:dyDescent="0.25">
      <c r="A85" s="54" t="s">
        <v>29</v>
      </c>
      <c r="B85" s="55">
        <v>305</v>
      </c>
      <c r="C85" s="54" t="s">
        <v>45</v>
      </c>
      <c r="D85" s="89">
        <v>4773.22</v>
      </c>
      <c r="E85" s="81">
        <v>0.14666570072807622</v>
      </c>
      <c r="F85" s="81">
        <v>0.16662486114594904</v>
      </c>
      <c r="G85" s="81">
        <v>2.0257826887661142E-2</v>
      </c>
      <c r="H85" s="80">
        <f t="shared" si="6"/>
        <v>700.06765602926805</v>
      </c>
      <c r="I85" s="80">
        <f t="shared" si="7"/>
        <v>795.33711971906689</v>
      </c>
      <c r="J85" s="80">
        <f t="shared" si="8"/>
        <v>96.695064456721923</v>
      </c>
      <c r="L85" s="89">
        <v>472.18</v>
      </c>
    </row>
    <row r="86" spans="1:12" ht="15.75" x14ac:dyDescent="0.25">
      <c r="A86" s="54" t="s">
        <v>29</v>
      </c>
      <c r="B86" s="55">
        <v>306</v>
      </c>
      <c r="C86" s="54" t="s">
        <v>46</v>
      </c>
      <c r="D86" s="89">
        <v>5900.86</v>
      </c>
      <c r="E86" s="81">
        <v>0.29160203855528471</v>
      </c>
      <c r="F86" s="81">
        <v>0.36587336108867208</v>
      </c>
      <c r="G86" s="81">
        <v>2.8019757521329142E-2</v>
      </c>
      <c r="H86" s="80">
        <f t="shared" si="6"/>
        <v>1720.7028052293372</v>
      </c>
      <c r="I86" s="80">
        <f t="shared" si="7"/>
        <v>2158.9674815137014</v>
      </c>
      <c r="J86" s="80">
        <f t="shared" si="8"/>
        <v>165.34066636731026</v>
      </c>
      <c r="L86" s="89">
        <v>849.16</v>
      </c>
    </row>
    <row r="87" spans="1:12" ht="15.75" x14ac:dyDescent="0.25">
      <c r="A87" s="54" t="s">
        <v>29</v>
      </c>
      <c r="B87" s="55">
        <v>307</v>
      </c>
      <c r="C87" s="54" t="s">
        <v>47</v>
      </c>
      <c r="D87" s="89">
        <v>5500.37</v>
      </c>
      <c r="E87" s="81">
        <v>0.24984262432678184</v>
      </c>
      <c r="F87" s="81">
        <v>0.6213646166917195</v>
      </c>
      <c r="G87" s="81">
        <v>2.2812892423608205E-2</v>
      </c>
      <c r="H87" s="80">
        <f t="shared" si="6"/>
        <v>1374.226875568301</v>
      </c>
      <c r="I87" s="80">
        <f t="shared" si="7"/>
        <v>3417.735296712633</v>
      </c>
      <c r="J87" s="80">
        <f t="shared" si="8"/>
        <v>125.47934910004186</v>
      </c>
      <c r="L87" s="89">
        <v>923.03</v>
      </c>
    </row>
    <row r="88" spans="1:12" ht="15.75" x14ac:dyDescent="0.25">
      <c r="A88" s="54" t="s">
        <v>29</v>
      </c>
      <c r="B88" s="55">
        <v>308</v>
      </c>
      <c r="C88" s="54" t="s">
        <v>48</v>
      </c>
      <c r="D88" s="89">
        <v>4980.58</v>
      </c>
      <c r="E88" s="81">
        <v>0.28261843238587425</v>
      </c>
      <c r="F88" s="81">
        <v>0.50946901789497701</v>
      </c>
      <c r="G88" s="81">
        <v>2.7068912077693977E-2</v>
      </c>
      <c r="H88" s="80">
        <f t="shared" si="6"/>
        <v>1407.6037119724376</v>
      </c>
      <c r="I88" s="80">
        <f t="shared" si="7"/>
        <v>2537.4512011473644</v>
      </c>
      <c r="J88" s="80">
        <f t="shared" si="8"/>
        <v>134.81888211592107</v>
      </c>
      <c r="L88" s="89">
        <v>1060.8399999999999</v>
      </c>
    </row>
    <row r="89" spans="1:12" ht="15.75" x14ac:dyDescent="0.25">
      <c r="A89" s="54" t="s">
        <v>29</v>
      </c>
      <c r="B89" s="55">
        <v>203</v>
      </c>
      <c r="C89" s="54" t="s">
        <v>30</v>
      </c>
      <c r="D89" s="89">
        <v>4624.1899999999996</v>
      </c>
      <c r="E89" s="81">
        <v>0.27935438827056552</v>
      </c>
      <c r="F89" s="81">
        <v>0.35953557699850947</v>
      </c>
      <c r="G89" s="81">
        <v>2.2445639466916061E-2</v>
      </c>
      <c r="H89" s="80">
        <f t="shared" si="6"/>
        <v>1291.7877686968664</v>
      </c>
      <c r="I89" s="80">
        <f t="shared" si="7"/>
        <v>1662.5608198007374</v>
      </c>
      <c r="J89" s="80">
        <f t="shared" si="8"/>
        <v>103.79290156651857</v>
      </c>
      <c r="L89" s="89">
        <v>808.5</v>
      </c>
    </row>
    <row r="90" spans="1:12" ht="15.75" x14ac:dyDescent="0.25">
      <c r="A90" s="54" t="s">
        <v>29</v>
      </c>
      <c r="B90" s="55">
        <v>310</v>
      </c>
      <c r="C90" s="54" t="s">
        <v>50</v>
      </c>
      <c r="D90" s="89">
        <v>3927.04</v>
      </c>
      <c r="E90" s="81">
        <v>0.14816939107159927</v>
      </c>
      <c r="F90" s="81">
        <v>0.64994722591895737</v>
      </c>
      <c r="G90" s="81">
        <v>1.8393030009680542E-2</v>
      </c>
      <c r="H90" s="80">
        <f t="shared" si="6"/>
        <v>581.86712551381322</v>
      </c>
      <c r="I90" s="80">
        <f t="shared" si="7"/>
        <v>2552.3687540727824</v>
      </c>
      <c r="J90" s="80">
        <f t="shared" si="8"/>
        <v>72.230164569215873</v>
      </c>
      <c r="L90" s="89">
        <v>528.71</v>
      </c>
    </row>
    <row r="91" spans="1:12" ht="15.75" x14ac:dyDescent="0.25">
      <c r="A91" s="54" t="s">
        <v>29</v>
      </c>
      <c r="B91" s="55">
        <v>311</v>
      </c>
      <c r="C91" s="54" t="s">
        <v>51</v>
      </c>
      <c r="D91" s="89">
        <v>4207.01</v>
      </c>
      <c r="E91" s="81">
        <v>0.19043790987941611</v>
      </c>
      <c r="F91" s="81">
        <v>0.26214467109035799</v>
      </c>
      <c r="G91" s="81">
        <v>2.6524093875850575E-2</v>
      </c>
      <c r="H91" s="80">
        <f t="shared" si="6"/>
        <v>801.17419124180242</v>
      </c>
      <c r="I91" s="80">
        <f t="shared" si="7"/>
        <v>1102.8452527238471</v>
      </c>
      <c r="J91" s="80">
        <f t="shared" si="8"/>
        <v>111.58712817664214</v>
      </c>
      <c r="L91" s="89">
        <v>533.34</v>
      </c>
    </row>
    <row r="92" spans="1:12" ht="15.75" x14ac:dyDescent="0.25">
      <c r="A92" s="54" t="s">
        <v>29</v>
      </c>
      <c r="B92" s="55">
        <v>312</v>
      </c>
      <c r="C92" s="54" t="s">
        <v>52</v>
      </c>
      <c r="D92" s="89">
        <v>5006.93</v>
      </c>
      <c r="E92" s="81">
        <v>0.20320116405965805</v>
      </c>
      <c r="F92" s="81">
        <v>0.49735774436602914</v>
      </c>
      <c r="G92" s="81">
        <v>2.7685123415610406E-2</v>
      </c>
      <c r="H92" s="80">
        <f t="shared" si="6"/>
        <v>1017.4140043652237</v>
      </c>
      <c r="I92" s="80">
        <f t="shared" si="7"/>
        <v>2490.2354109986022</v>
      </c>
      <c r="J92" s="80">
        <f t="shared" si="8"/>
        <v>138.61747498332221</v>
      </c>
      <c r="L92" s="89">
        <v>562.79999999999995</v>
      </c>
    </row>
    <row r="93" spans="1:12" ht="15.75" x14ac:dyDescent="0.25">
      <c r="A93" s="54" t="s">
        <v>29</v>
      </c>
      <c r="B93" s="55">
        <v>313</v>
      </c>
      <c r="C93" s="54" t="s">
        <v>53</v>
      </c>
      <c r="D93" s="89">
        <v>4292</v>
      </c>
      <c r="E93" s="81">
        <v>0.21863203307567858</v>
      </c>
      <c r="F93" s="81">
        <v>0.64189812872367202</v>
      </c>
      <c r="G93" s="81">
        <v>2.9871266091738534E-2</v>
      </c>
      <c r="H93" s="80">
        <f t="shared" si="6"/>
        <v>938.3686859608124</v>
      </c>
      <c r="I93" s="80">
        <f t="shared" si="7"/>
        <v>2755.0267684820005</v>
      </c>
      <c r="J93" s="80">
        <f t="shared" si="8"/>
        <v>128.20747406574179</v>
      </c>
      <c r="L93" s="89">
        <v>738.53</v>
      </c>
    </row>
    <row r="94" spans="1:12" ht="15.75" x14ac:dyDescent="0.25">
      <c r="A94" s="54" t="s">
        <v>29</v>
      </c>
      <c r="B94" s="55">
        <v>314</v>
      </c>
      <c r="C94" s="54" t="s">
        <v>54</v>
      </c>
      <c r="D94" s="89">
        <v>2513.48</v>
      </c>
      <c r="E94" s="81">
        <v>0.14072981938813123</v>
      </c>
      <c r="F94" s="81">
        <v>0.35171732844347275</v>
      </c>
      <c r="G94" s="81">
        <v>2.2602589422865922E-2</v>
      </c>
      <c r="H94" s="80">
        <f t="shared" si="6"/>
        <v>353.72158643568008</v>
      </c>
      <c r="I94" s="80">
        <f t="shared" si="7"/>
        <v>884.0344706960999</v>
      </c>
      <c r="J94" s="80">
        <f t="shared" si="8"/>
        <v>56.811156462585039</v>
      </c>
      <c r="L94" s="89">
        <v>280.5</v>
      </c>
    </row>
    <row r="95" spans="1:12" ht="15.75" x14ac:dyDescent="0.25">
      <c r="A95" s="54" t="s">
        <v>29</v>
      </c>
      <c r="B95" s="55">
        <v>315</v>
      </c>
      <c r="C95" s="54" t="s">
        <v>55</v>
      </c>
      <c r="D95" s="89">
        <v>3225.81</v>
      </c>
      <c r="E95" s="81">
        <v>0.23920897509032135</v>
      </c>
      <c r="F95" s="81">
        <v>0.44199408043642274</v>
      </c>
      <c r="G95" s="81">
        <v>1.9925068119891007E-2</v>
      </c>
      <c r="H95" s="80">
        <f t="shared" si="6"/>
        <v>771.64270393610946</v>
      </c>
      <c r="I95" s="80">
        <f t="shared" si="7"/>
        <v>1425.7889246126167</v>
      </c>
      <c r="J95" s="80">
        <f t="shared" si="8"/>
        <v>64.274483991825605</v>
      </c>
      <c r="L95" s="89">
        <v>383.14</v>
      </c>
    </row>
    <row r="96" spans="1:12" ht="15.75" x14ac:dyDescent="0.25">
      <c r="A96" s="54" t="s">
        <v>29</v>
      </c>
      <c r="B96" s="55">
        <v>317</v>
      </c>
      <c r="C96" s="54" t="s">
        <v>57</v>
      </c>
      <c r="D96" s="89">
        <v>5459.26</v>
      </c>
      <c r="E96" s="81">
        <v>0.14702750339661441</v>
      </c>
      <c r="F96" s="81">
        <v>0.63435773480662982</v>
      </c>
      <c r="G96" s="81">
        <v>1.8173758865248225E-2</v>
      </c>
      <c r="H96" s="80">
        <f t="shared" si="6"/>
        <v>802.66136819300118</v>
      </c>
      <c r="I96" s="80">
        <f t="shared" si="7"/>
        <v>3463.1238073204422</v>
      </c>
      <c r="J96" s="80">
        <f t="shared" si="8"/>
        <v>99.215274822695037</v>
      </c>
      <c r="L96" s="89">
        <v>687.68</v>
      </c>
    </row>
    <row r="97" spans="1:12" ht="15.75" x14ac:dyDescent="0.25">
      <c r="A97" s="54" t="s">
        <v>29</v>
      </c>
      <c r="B97" s="55">
        <v>318</v>
      </c>
      <c r="C97" s="54" t="s">
        <v>58</v>
      </c>
      <c r="D97" s="89">
        <v>3258.7</v>
      </c>
      <c r="E97" s="81">
        <v>0.11966962373814623</v>
      </c>
      <c r="F97" s="81">
        <v>0.27710059171597634</v>
      </c>
      <c r="G97" s="81">
        <v>1.613220539051741E-2</v>
      </c>
      <c r="H97" s="80">
        <f t="shared" si="6"/>
        <v>389.9674028754971</v>
      </c>
      <c r="I97" s="80">
        <f t="shared" si="7"/>
        <v>902.98769822485201</v>
      </c>
      <c r="J97" s="80">
        <f t="shared" si="8"/>
        <v>52.570017706079085</v>
      </c>
      <c r="L97" s="89">
        <v>226.31</v>
      </c>
    </row>
    <row r="98" spans="1:12" ht="15.75" x14ac:dyDescent="0.25">
      <c r="A98" s="54" t="s">
        <v>29</v>
      </c>
      <c r="B98" s="55">
        <v>319</v>
      </c>
      <c r="C98" s="54" t="s">
        <v>59</v>
      </c>
      <c r="D98" s="89">
        <v>2974.42</v>
      </c>
      <c r="E98" s="81">
        <v>0.16986391211674046</v>
      </c>
      <c r="F98" s="81">
        <v>0.36568575932737785</v>
      </c>
      <c r="G98" s="81">
        <v>2.4312333629103816E-2</v>
      </c>
      <c r="H98" s="80">
        <f t="shared" si="6"/>
        <v>505.24661747827514</v>
      </c>
      <c r="I98" s="80">
        <f t="shared" si="7"/>
        <v>1087.7030362585392</v>
      </c>
      <c r="J98" s="80">
        <f t="shared" si="8"/>
        <v>72.315091393078973</v>
      </c>
      <c r="L98" s="89">
        <v>341.68</v>
      </c>
    </row>
    <row r="99" spans="1:12" ht="15.75" x14ac:dyDescent="0.25">
      <c r="A99" s="54" t="s">
        <v>29</v>
      </c>
      <c r="B99" s="55">
        <v>320</v>
      </c>
      <c r="C99" s="54" t="s">
        <v>60</v>
      </c>
      <c r="D99" s="89">
        <v>4405.3900000000003</v>
      </c>
      <c r="E99" s="81">
        <v>0.23284397405257767</v>
      </c>
      <c r="F99" s="81">
        <v>0.44251374453228459</v>
      </c>
      <c r="G99" s="81">
        <v>2.0487460261391734E-2</v>
      </c>
      <c r="H99" s="80">
        <f t="shared" si="6"/>
        <v>1025.7685148514852</v>
      </c>
      <c r="I99" s="80">
        <f t="shared" si="7"/>
        <v>1949.4456250250814</v>
      </c>
      <c r="J99" s="80">
        <f t="shared" si="8"/>
        <v>90.255252560932533</v>
      </c>
      <c r="L99" s="89">
        <v>667.3</v>
      </c>
    </row>
    <row r="100" spans="1:12" ht="15.75" x14ac:dyDescent="0.25">
      <c r="A100" s="54" t="s">
        <v>120</v>
      </c>
      <c r="B100" s="55">
        <v>867</v>
      </c>
      <c r="C100" s="54" t="s">
        <v>142</v>
      </c>
      <c r="D100" s="89">
        <v>1718.47</v>
      </c>
      <c r="E100" s="81">
        <v>0.11899497487437186</v>
      </c>
      <c r="F100" s="81">
        <v>0.14947755417956657</v>
      </c>
      <c r="G100" s="81">
        <v>2.8140703517587941E-2</v>
      </c>
      <c r="H100" s="80">
        <f t="shared" si="6"/>
        <v>204.48929447236182</v>
      </c>
      <c r="I100" s="80">
        <f t="shared" si="7"/>
        <v>256.87269253095974</v>
      </c>
      <c r="J100" s="80">
        <f t="shared" si="8"/>
        <v>48.35895477386935</v>
      </c>
      <c r="L100" s="89">
        <v>161.76</v>
      </c>
    </row>
    <row r="101" spans="1:12" ht="15.75" x14ac:dyDescent="0.25">
      <c r="A101" s="54" t="s">
        <v>120</v>
      </c>
      <c r="B101" s="55">
        <v>846</v>
      </c>
      <c r="C101" s="54" t="s">
        <v>131</v>
      </c>
      <c r="D101" s="89">
        <v>3348.33</v>
      </c>
      <c r="E101" s="81">
        <v>0.2321796800980884</v>
      </c>
      <c r="F101" s="81">
        <v>0.15286341165361328</v>
      </c>
      <c r="G101" s="81">
        <v>2.8752260397830017E-2</v>
      </c>
      <c r="H101" s="80">
        <f t="shared" si="6"/>
        <v>777.41418826283234</v>
      </c>
      <c r="I101" s="80">
        <f t="shared" si="7"/>
        <v>511.83714714214295</v>
      </c>
      <c r="J101" s="80">
        <f t="shared" si="8"/>
        <v>96.27205605786618</v>
      </c>
      <c r="L101" s="89">
        <v>516.1</v>
      </c>
    </row>
    <row r="102" spans="1:12" ht="15.75" x14ac:dyDescent="0.25">
      <c r="A102" s="54" t="s">
        <v>120</v>
      </c>
      <c r="B102" s="55">
        <v>825</v>
      </c>
      <c r="C102" s="54" t="s">
        <v>121</v>
      </c>
      <c r="D102" s="89">
        <v>8026.32</v>
      </c>
      <c r="E102" s="81">
        <v>0.14458324800327668</v>
      </c>
      <c r="F102" s="81">
        <v>0.18383891789482959</v>
      </c>
      <c r="G102" s="81">
        <v>2.0118343195266272E-2</v>
      </c>
      <c r="H102" s="80">
        <f t="shared" si="6"/>
        <v>1160.4714151136598</v>
      </c>
      <c r="I102" s="80">
        <f t="shared" si="7"/>
        <v>1475.5499834776285</v>
      </c>
      <c r="J102" s="80">
        <f t="shared" si="8"/>
        <v>161.47626035502958</v>
      </c>
      <c r="L102" s="89">
        <v>774.31</v>
      </c>
    </row>
    <row r="103" spans="1:12" ht="15.75" x14ac:dyDescent="0.25">
      <c r="A103" s="54" t="s">
        <v>120</v>
      </c>
      <c r="B103" s="55">
        <v>845</v>
      </c>
      <c r="C103" s="54" t="s">
        <v>130</v>
      </c>
      <c r="D103" s="89">
        <v>6450.37</v>
      </c>
      <c r="E103" s="81">
        <v>0.23879753478483193</v>
      </c>
      <c r="F103" s="81">
        <v>6.6255089977669782E-2</v>
      </c>
      <c r="G103" s="81">
        <v>2.7598566308243727E-2</v>
      </c>
      <c r="H103" s="80">
        <f t="shared" si="6"/>
        <v>1540.3324544500363</v>
      </c>
      <c r="I103" s="80">
        <f t="shared" si="7"/>
        <v>427.36984473926179</v>
      </c>
      <c r="J103" s="80">
        <f t="shared" si="8"/>
        <v>178.02096415770609</v>
      </c>
      <c r="L103" s="89">
        <v>1105.82</v>
      </c>
    </row>
    <row r="104" spans="1:12" ht="15.75" x14ac:dyDescent="0.25">
      <c r="A104" s="54" t="s">
        <v>120</v>
      </c>
      <c r="B104" s="55">
        <v>850</v>
      </c>
      <c r="C104" s="54" t="s">
        <v>132</v>
      </c>
      <c r="D104" s="89">
        <v>18650.400000000001</v>
      </c>
      <c r="E104" s="81">
        <v>0.17580672602506664</v>
      </c>
      <c r="F104" s="81">
        <v>8.4701099232043373E-2</v>
      </c>
      <c r="G104" s="81">
        <v>2.5400939575571036E-2</v>
      </c>
      <c r="H104" s="80">
        <f t="shared" si="6"/>
        <v>3278.8657630579032</v>
      </c>
      <c r="I104" s="80">
        <f t="shared" si="7"/>
        <v>1579.7093811173017</v>
      </c>
      <c r="J104" s="80">
        <f t="shared" si="8"/>
        <v>473.73768346023007</v>
      </c>
      <c r="L104" s="89">
        <v>1867.14</v>
      </c>
    </row>
    <row r="105" spans="1:12" ht="15.75" x14ac:dyDescent="0.25">
      <c r="A105" s="54" t="s">
        <v>120</v>
      </c>
      <c r="B105" s="55">
        <v>921</v>
      </c>
      <c r="C105" s="54" t="s">
        <v>174</v>
      </c>
      <c r="D105" s="89">
        <v>1445.14</v>
      </c>
      <c r="E105" s="81">
        <v>0.23720136518771331</v>
      </c>
      <c r="F105" s="81">
        <v>3.7671621468285489E-2</v>
      </c>
      <c r="G105" s="81">
        <v>4.0202966432474632E-2</v>
      </c>
      <c r="H105" s="80">
        <f t="shared" si="6"/>
        <v>342.78918088737203</v>
      </c>
      <c r="I105" s="80">
        <f t="shared" si="7"/>
        <v>54.440767048678097</v>
      </c>
      <c r="J105" s="80">
        <f t="shared" si="8"/>
        <v>58.098914910226391</v>
      </c>
      <c r="L105" s="89">
        <v>282.41000000000003</v>
      </c>
    </row>
    <row r="106" spans="1:12" ht="15.75" x14ac:dyDescent="0.25">
      <c r="A106" s="54" t="s">
        <v>120</v>
      </c>
      <c r="B106" s="55">
        <v>886</v>
      </c>
      <c r="C106" s="54" t="s">
        <v>160</v>
      </c>
      <c r="D106" s="89">
        <v>22495.16</v>
      </c>
      <c r="E106" s="81">
        <v>0.23234511889862328</v>
      </c>
      <c r="F106" s="81">
        <v>0.13394758773960552</v>
      </c>
      <c r="G106" s="81">
        <v>3.192898781134075E-2</v>
      </c>
      <c r="H106" s="80">
        <f t="shared" si="6"/>
        <v>5226.6406248435542</v>
      </c>
      <c r="I106" s="80">
        <f t="shared" si="7"/>
        <v>3013.1724178164645</v>
      </c>
      <c r="J106" s="80">
        <f t="shared" si="8"/>
        <v>718.24768945415997</v>
      </c>
      <c r="L106" s="89">
        <v>2688.21</v>
      </c>
    </row>
    <row r="107" spans="1:12" ht="15.75" x14ac:dyDescent="0.25">
      <c r="A107" s="54" t="s">
        <v>120</v>
      </c>
      <c r="B107" s="55">
        <v>887</v>
      </c>
      <c r="C107" s="54" t="s">
        <v>161</v>
      </c>
      <c r="D107" s="89">
        <v>4385.1099999999997</v>
      </c>
      <c r="E107" s="81">
        <v>0.24893303328936137</v>
      </c>
      <c r="F107" s="81">
        <v>0.15446293494704993</v>
      </c>
      <c r="G107" s="81">
        <v>2.9519811073209133E-2</v>
      </c>
      <c r="H107" s="80">
        <f t="shared" ref="H107:H138" si="9">$D107*E107</f>
        <v>1091.5987336075113</v>
      </c>
      <c r="I107" s="80">
        <f t="shared" ref="I107:I138" si="10">$D107*F107</f>
        <v>677.33696066565813</v>
      </c>
      <c r="J107" s="80">
        <f t="shared" ref="J107:J138" si="11">$D107*G107</f>
        <v>129.4476187352401</v>
      </c>
      <c r="L107" s="89">
        <v>650.29999999999995</v>
      </c>
    </row>
    <row r="108" spans="1:12" ht="15.75" x14ac:dyDescent="0.25">
      <c r="A108" s="54" t="s">
        <v>120</v>
      </c>
      <c r="B108" s="55">
        <v>826</v>
      </c>
      <c r="C108" s="54" t="s">
        <v>122</v>
      </c>
      <c r="D108" s="89">
        <v>4489.83</v>
      </c>
      <c r="E108" s="81">
        <v>0.21188831959604959</v>
      </c>
      <c r="F108" s="81">
        <v>0.3007902959014887</v>
      </c>
      <c r="G108" s="81">
        <v>2.1369721936148299E-2</v>
      </c>
      <c r="H108" s="80">
        <f t="shared" si="9"/>
        <v>951.34253397193129</v>
      </c>
      <c r="I108" s="80">
        <f t="shared" si="10"/>
        <v>1350.497294247381</v>
      </c>
      <c r="J108" s="80">
        <f t="shared" si="11"/>
        <v>95.946418640576709</v>
      </c>
      <c r="L108" s="89">
        <v>684.4</v>
      </c>
    </row>
    <row r="109" spans="1:12" ht="15.75" x14ac:dyDescent="0.25">
      <c r="A109" s="54" t="s">
        <v>120</v>
      </c>
      <c r="B109" s="55">
        <v>931</v>
      </c>
      <c r="C109" s="54" t="s">
        <v>178</v>
      </c>
      <c r="D109" s="89">
        <v>9765.89</v>
      </c>
      <c r="E109" s="81">
        <v>0.15054370320201679</v>
      </c>
      <c r="F109" s="81">
        <v>0.15524673954562818</v>
      </c>
      <c r="G109" s="81">
        <v>2.3141399416909621E-2</v>
      </c>
      <c r="H109" s="80">
        <f t="shared" si="9"/>
        <v>1470.1932456635436</v>
      </c>
      <c r="I109" s="80">
        <f t="shared" si="10"/>
        <v>1516.1225812612547</v>
      </c>
      <c r="J109" s="80">
        <f t="shared" si="11"/>
        <v>225.99636115160348</v>
      </c>
      <c r="L109" s="89">
        <v>965.37</v>
      </c>
    </row>
    <row r="110" spans="1:12" ht="15.75" x14ac:dyDescent="0.25">
      <c r="A110" s="54" t="s">
        <v>120</v>
      </c>
      <c r="B110" s="55">
        <v>851</v>
      </c>
      <c r="C110" s="54" t="s">
        <v>133</v>
      </c>
      <c r="D110" s="89">
        <v>2868</v>
      </c>
      <c r="E110" s="81">
        <v>0.33564413633737722</v>
      </c>
      <c r="F110" s="81">
        <v>0.20988430583501005</v>
      </c>
      <c r="G110" s="81">
        <v>3.4650455927051675E-2</v>
      </c>
      <c r="H110" s="80">
        <f t="shared" si="9"/>
        <v>962.62738301559784</v>
      </c>
      <c r="I110" s="80">
        <f t="shared" si="10"/>
        <v>601.94818913480879</v>
      </c>
      <c r="J110" s="80">
        <f t="shared" si="11"/>
        <v>99.377507598784206</v>
      </c>
      <c r="L110" s="89">
        <v>589.33000000000004</v>
      </c>
    </row>
    <row r="111" spans="1:12" ht="15.75" x14ac:dyDescent="0.25">
      <c r="A111" s="54" t="s">
        <v>120</v>
      </c>
      <c r="B111" s="55">
        <v>870</v>
      </c>
      <c r="C111" s="54" t="s">
        <v>145</v>
      </c>
      <c r="D111" s="89">
        <v>2560.5500000000002</v>
      </c>
      <c r="E111" s="81">
        <v>0.22669743895175701</v>
      </c>
      <c r="F111" s="81">
        <v>0.37821471824463915</v>
      </c>
      <c r="G111" s="81">
        <v>2.1381227282446014E-2</v>
      </c>
      <c r="H111" s="80">
        <f t="shared" si="9"/>
        <v>580.47012730792142</v>
      </c>
      <c r="I111" s="80">
        <f t="shared" si="10"/>
        <v>968.43769680131084</v>
      </c>
      <c r="J111" s="80">
        <f t="shared" si="11"/>
        <v>54.747701518067146</v>
      </c>
      <c r="L111" s="89">
        <v>368.97</v>
      </c>
    </row>
    <row r="112" spans="1:12" ht="15.75" x14ac:dyDescent="0.25">
      <c r="A112" s="54" t="s">
        <v>120</v>
      </c>
      <c r="B112" s="55">
        <v>871</v>
      </c>
      <c r="C112" s="54" t="s">
        <v>146</v>
      </c>
      <c r="D112" s="89">
        <v>2864.79</v>
      </c>
      <c r="E112" s="81">
        <v>0.20545804279874971</v>
      </c>
      <c r="F112" s="81">
        <v>0.55222431614413792</v>
      </c>
      <c r="G112" s="81">
        <v>2.6671746999428463E-2</v>
      </c>
      <c r="H112" s="80">
        <f t="shared" si="9"/>
        <v>588.59414642943022</v>
      </c>
      <c r="I112" s="80">
        <f t="shared" si="10"/>
        <v>1582.0066986465649</v>
      </c>
      <c r="J112" s="80">
        <f t="shared" si="11"/>
        <v>76.40895408649267</v>
      </c>
      <c r="L112" s="89">
        <v>364.25</v>
      </c>
    </row>
    <row r="113" spans="1:12" ht="15.75" x14ac:dyDescent="0.25">
      <c r="A113" s="54" t="s">
        <v>120</v>
      </c>
      <c r="B113" s="55">
        <v>852</v>
      </c>
      <c r="C113" s="54" t="s">
        <v>134</v>
      </c>
      <c r="D113" s="89">
        <v>3313.23</v>
      </c>
      <c r="E113" s="81">
        <v>0.33203553958270937</v>
      </c>
      <c r="F113" s="81">
        <v>0.31160177035158387</v>
      </c>
      <c r="G113" s="81">
        <v>3.8032786885245903E-2</v>
      </c>
      <c r="H113" s="80">
        <f t="shared" si="9"/>
        <v>1100.1101108116202</v>
      </c>
      <c r="I113" s="80">
        <f t="shared" si="10"/>
        <v>1032.4083335819782</v>
      </c>
      <c r="J113" s="80">
        <f t="shared" si="11"/>
        <v>126.01137049180329</v>
      </c>
      <c r="L113" s="89">
        <v>628.12</v>
      </c>
    </row>
    <row r="114" spans="1:12" ht="15.75" x14ac:dyDescent="0.25">
      <c r="A114" s="54" t="s">
        <v>120</v>
      </c>
      <c r="B114" s="55">
        <v>936</v>
      </c>
      <c r="C114" s="54" t="s">
        <v>181</v>
      </c>
      <c r="D114" s="89">
        <v>17487.810000000001</v>
      </c>
      <c r="E114" s="81">
        <v>0.13494288509955255</v>
      </c>
      <c r="F114" s="81">
        <v>0.15044238227446066</v>
      </c>
      <c r="G114" s="81">
        <v>2.0775385460664125E-2</v>
      </c>
      <c r="H114" s="80">
        <f t="shared" si="9"/>
        <v>2359.855535472806</v>
      </c>
      <c r="I114" s="80">
        <f t="shared" si="10"/>
        <v>2630.9077971631359</v>
      </c>
      <c r="J114" s="80">
        <f t="shared" si="11"/>
        <v>363.31599361285674</v>
      </c>
      <c r="L114" s="89">
        <v>1236.47</v>
      </c>
    </row>
    <row r="115" spans="1:12" ht="15.75" x14ac:dyDescent="0.25">
      <c r="A115" s="54" t="s">
        <v>120</v>
      </c>
      <c r="B115" s="55">
        <v>869</v>
      </c>
      <c r="C115" s="54" t="s">
        <v>144</v>
      </c>
      <c r="D115" s="89">
        <v>2215.94</v>
      </c>
      <c r="E115" s="81">
        <v>0.13660674491160302</v>
      </c>
      <c r="F115" s="81">
        <v>0.11340659340659341</v>
      </c>
      <c r="G115" s="81">
        <v>2.4858146446906242E-2</v>
      </c>
      <c r="H115" s="80">
        <f t="shared" si="9"/>
        <v>302.71235031941762</v>
      </c>
      <c r="I115" s="80">
        <f t="shared" si="10"/>
        <v>251.30220659340662</v>
      </c>
      <c r="J115" s="80">
        <f t="shared" si="11"/>
        <v>55.084161037557422</v>
      </c>
      <c r="L115" s="89">
        <v>218.93</v>
      </c>
    </row>
    <row r="116" spans="1:12" ht="15.75" x14ac:dyDescent="0.25">
      <c r="A116" s="54" t="s">
        <v>120</v>
      </c>
      <c r="B116" s="55">
        <v>938</v>
      </c>
      <c r="C116" s="54" t="s">
        <v>183</v>
      </c>
      <c r="D116" s="89">
        <v>11644.97</v>
      </c>
      <c r="E116" s="81">
        <v>0.14377936984823975</v>
      </c>
      <c r="F116" s="81">
        <v>0.12348112669982905</v>
      </c>
      <c r="G116" s="81">
        <v>2.615051992175435E-2</v>
      </c>
      <c r="H116" s="80">
        <f t="shared" si="9"/>
        <v>1674.3064485016564</v>
      </c>
      <c r="I116" s="80">
        <f t="shared" si="10"/>
        <v>1437.9340159857081</v>
      </c>
      <c r="J116" s="80">
        <f t="shared" si="11"/>
        <v>304.52201997323175</v>
      </c>
      <c r="L116" s="89">
        <v>1473.76</v>
      </c>
    </row>
    <row r="117" spans="1:12" ht="15.75" x14ac:dyDescent="0.25">
      <c r="A117" s="54" t="s">
        <v>120</v>
      </c>
      <c r="B117" s="55">
        <v>868</v>
      </c>
      <c r="C117" s="54" t="s">
        <v>143</v>
      </c>
      <c r="D117" s="89">
        <v>2341.31</v>
      </c>
      <c r="E117" s="81">
        <v>0.11921674025724707</v>
      </c>
      <c r="F117" s="81">
        <v>0.16890796375774916</v>
      </c>
      <c r="G117" s="81">
        <v>1.7857142857142856E-2</v>
      </c>
      <c r="H117" s="80">
        <f t="shared" si="9"/>
        <v>279.12334613169514</v>
      </c>
      <c r="I117" s="80">
        <f t="shared" si="10"/>
        <v>395.4659046256557</v>
      </c>
      <c r="J117" s="80">
        <f t="shared" si="11"/>
        <v>41.809107142857137</v>
      </c>
      <c r="L117" s="89">
        <v>163.07</v>
      </c>
    </row>
    <row r="118" spans="1:12" ht="15.75" x14ac:dyDescent="0.25">
      <c r="A118" s="54" t="s">
        <v>120</v>
      </c>
      <c r="B118" s="55">
        <v>872</v>
      </c>
      <c r="C118" s="54" t="s">
        <v>147</v>
      </c>
      <c r="D118" s="89">
        <v>2659.84</v>
      </c>
      <c r="E118" s="81">
        <v>9.0903363991432534E-2</v>
      </c>
      <c r="F118" s="81">
        <v>0.22343982169390789</v>
      </c>
      <c r="G118" s="81">
        <v>1.5589179275561669E-2</v>
      </c>
      <c r="H118" s="80">
        <f t="shared" si="9"/>
        <v>241.78840367897192</v>
      </c>
      <c r="I118" s="80">
        <f t="shared" si="10"/>
        <v>594.31417533432398</v>
      </c>
      <c r="J118" s="80">
        <f t="shared" si="11"/>
        <v>41.464722604309955</v>
      </c>
      <c r="L118" s="89">
        <v>132.37</v>
      </c>
    </row>
    <row r="119" spans="1:12" ht="15.75" x14ac:dyDescent="0.25">
      <c r="A119" s="54" t="s">
        <v>101</v>
      </c>
      <c r="B119" s="55">
        <v>800</v>
      </c>
      <c r="C119" s="54" t="s">
        <v>102</v>
      </c>
      <c r="D119" s="89">
        <v>2438.08</v>
      </c>
      <c r="E119" s="81">
        <v>0.17401758208730933</v>
      </c>
      <c r="F119" s="81">
        <v>7.7604012983180884E-2</v>
      </c>
      <c r="G119" s="81">
        <v>2.7591349739000747E-2</v>
      </c>
      <c r="H119" s="80">
        <f t="shared" si="9"/>
        <v>424.26878653542713</v>
      </c>
      <c r="I119" s="80">
        <f t="shared" si="10"/>
        <v>189.20479197403364</v>
      </c>
      <c r="J119" s="80">
        <f t="shared" si="11"/>
        <v>67.269917971662935</v>
      </c>
      <c r="L119" s="89">
        <v>269.33999999999997</v>
      </c>
    </row>
    <row r="120" spans="1:12" ht="15.75" x14ac:dyDescent="0.25">
      <c r="A120" s="54" t="s">
        <v>101</v>
      </c>
      <c r="B120" s="55">
        <v>839</v>
      </c>
      <c r="C120" s="54" t="s">
        <v>127</v>
      </c>
      <c r="D120" s="89">
        <v>4693.09</v>
      </c>
      <c r="E120" s="81">
        <v>0.19297985232458906</v>
      </c>
      <c r="F120" s="81">
        <v>0.16004999264813999</v>
      </c>
      <c r="G120" s="81">
        <v>2.2303087216809486E-2</v>
      </c>
      <c r="H120" s="80">
        <f t="shared" si="9"/>
        <v>905.67181514600566</v>
      </c>
      <c r="I120" s="80">
        <f t="shared" si="10"/>
        <v>751.12901999705934</v>
      </c>
      <c r="J120" s="80">
        <f t="shared" si="11"/>
        <v>104.67039558633644</v>
      </c>
      <c r="L120" s="89">
        <v>723.25</v>
      </c>
    </row>
    <row r="121" spans="1:12" ht="15.75" x14ac:dyDescent="0.25">
      <c r="A121" s="54" t="s">
        <v>101</v>
      </c>
      <c r="B121" s="55">
        <v>801</v>
      </c>
      <c r="C121" s="54" t="s">
        <v>103</v>
      </c>
      <c r="D121" s="89">
        <v>6541.98</v>
      </c>
      <c r="E121" s="81">
        <v>0.26655338741504059</v>
      </c>
      <c r="F121" s="81">
        <v>0.21904022622050956</v>
      </c>
      <c r="G121" s="81">
        <v>2.694318886820881E-2</v>
      </c>
      <c r="H121" s="80">
        <f t="shared" si="9"/>
        <v>1743.7869294014472</v>
      </c>
      <c r="I121" s="80">
        <f t="shared" si="10"/>
        <v>1432.956779130049</v>
      </c>
      <c r="J121" s="80">
        <f t="shared" si="11"/>
        <v>176.26180271204467</v>
      </c>
      <c r="L121" s="89">
        <v>1070.97</v>
      </c>
    </row>
    <row r="122" spans="1:12" ht="15.75" x14ac:dyDescent="0.25">
      <c r="A122" s="54" t="s">
        <v>101</v>
      </c>
      <c r="B122" s="55">
        <v>908</v>
      </c>
      <c r="C122" s="54" t="s">
        <v>171</v>
      </c>
      <c r="D122" s="89">
        <v>6604.49</v>
      </c>
      <c r="E122" s="81">
        <v>0.21230406769881718</v>
      </c>
      <c r="F122" s="81">
        <v>2.7464772438048082E-2</v>
      </c>
      <c r="G122" s="81">
        <v>2.6531846858525623E-2</v>
      </c>
      <c r="H122" s="80">
        <f t="shared" si="9"/>
        <v>1402.1600920761612</v>
      </c>
      <c r="I122" s="80">
        <f t="shared" si="10"/>
        <v>181.39081491936417</v>
      </c>
      <c r="J122" s="80">
        <f t="shared" si="11"/>
        <v>175.22931725866388</v>
      </c>
      <c r="L122" s="89">
        <v>1230.78</v>
      </c>
    </row>
    <row r="123" spans="1:12" ht="15.75" x14ac:dyDescent="0.25">
      <c r="A123" s="54" t="s">
        <v>101</v>
      </c>
      <c r="B123" s="55">
        <v>878</v>
      </c>
      <c r="C123" s="54" t="s">
        <v>152</v>
      </c>
      <c r="D123" s="89">
        <v>9652.2199999999993</v>
      </c>
      <c r="E123" s="81">
        <v>0.17818891714725793</v>
      </c>
      <c r="F123" s="81">
        <v>4.4204288552442281E-2</v>
      </c>
      <c r="G123" s="81">
        <v>2.8711214110982361E-2</v>
      </c>
      <c r="H123" s="80">
        <f t="shared" si="9"/>
        <v>1719.9186298671059</v>
      </c>
      <c r="I123" s="80">
        <f t="shared" si="10"/>
        <v>426.66951805165439</v>
      </c>
      <c r="J123" s="80">
        <f t="shared" si="11"/>
        <v>277.12695506630615</v>
      </c>
      <c r="L123" s="89">
        <v>1353.59</v>
      </c>
    </row>
    <row r="124" spans="1:12" ht="15.75" x14ac:dyDescent="0.25">
      <c r="A124" s="54" t="s">
        <v>101</v>
      </c>
      <c r="B124" s="55">
        <v>838</v>
      </c>
      <c r="C124" s="54" t="s">
        <v>126</v>
      </c>
      <c r="D124" s="89">
        <v>3906.68</v>
      </c>
      <c r="E124" s="81">
        <v>0.18204821494295179</v>
      </c>
      <c r="F124" s="81">
        <v>3.8064632932017742E-2</v>
      </c>
      <c r="G124" s="81">
        <v>2.7835356825584839E-2</v>
      </c>
      <c r="H124" s="80">
        <f t="shared" si="9"/>
        <v>711.20412035333084</v>
      </c>
      <c r="I124" s="80">
        <f t="shared" si="10"/>
        <v>148.70634018285506</v>
      </c>
      <c r="J124" s="80">
        <f t="shared" si="11"/>
        <v>108.74383180337577</v>
      </c>
      <c r="L124" s="89">
        <v>536.75</v>
      </c>
    </row>
    <row r="125" spans="1:12" ht="15.75" x14ac:dyDescent="0.25">
      <c r="A125" s="54" t="s">
        <v>101</v>
      </c>
      <c r="B125" s="55">
        <v>916</v>
      </c>
      <c r="C125" s="54" t="s">
        <v>172</v>
      </c>
      <c r="D125" s="89">
        <v>8606.3799999999992</v>
      </c>
      <c r="E125" s="81">
        <v>0.17911915472329742</v>
      </c>
      <c r="F125" s="81">
        <v>8.68875057437654E-2</v>
      </c>
      <c r="G125" s="81">
        <v>1.9542590101253275E-2</v>
      </c>
      <c r="H125" s="80">
        <f t="shared" si="9"/>
        <v>1541.5675108274922</v>
      </c>
      <c r="I125" s="80">
        <f t="shared" si="10"/>
        <v>747.78689168302765</v>
      </c>
      <c r="J125" s="80">
        <f t="shared" si="11"/>
        <v>168.19095659562416</v>
      </c>
      <c r="L125" s="89">
        <v>960</v>
      </c>
    </row>
    <row r="126" spans="1:12" ht="15.75" x14ac:dyDescent="0.25">
      <c r="A126" s="54" t="s">
        <v>101</v>
      </c>
      <c r="B126" s="55">
        <v>802</v>
      </c>
      <c r="C126" s="54" t="s">
        <v>104</v>
      </c>
      <c r="D126" s="89">
        <v>2700.55</v>
      </c>
      <c r="E126" s="81">
        <v>0.16019562235343235</v>
      </c>
      <c r="F126" s="81">
        <v>6.9151114491312227E-2</v>
      </c>
      <c r="G126" s="81">
        <v>2.1966741942106342E-2</v>
      </c>
      <c r="H126" s="80">
        <f t="shared" si="9"/>
        <v>432.61628794656178</v>
      </c>
      <c r="I126" s="80">
        <f t="shared" si="10"/>
        <v>186.74604223951326</v>
      </c>
      <c r="J126" s="80">
        <f t="shared" si="11"/>
        <v>59.322284951755286</v>
      </c>
      <c r="L126" s="89">
        <v>376.69</v>
      </c>
    </row>
    <row r="127" spans="1:12" ht="15.75" x14ac:dyDescent="0.25">
      <c r="A127" s="54" t="s">
        <v>101</v>
      </c>
      <c r="B127" s="55">
        <v>879</v>
      </c>
      <c r="C127" s="54" t="s">
        <v>153</v>
      </c>
      <c r="D127" s="89">
        <v>3374.01</v>
      </c>
      <c r="E127" s="81">
        <v>0.26547381728010894</v>
      </c>
      <c r="F127" s="81">
        <v>8.5245901639344257E-2</v>
      </c>
      <c r="G127" s="81">
        <v>3.5268674097487941E-2</v>
      </c>
      <c r="H127" s="80">
        <f t="shared" si="9"/>
        <v>895.71131424126042</v>
      </c>
      <c r="I127" s="80">
        <f t="shared" si="10"/>
        <v>287.62052459016394</v>
      </c>
      <c r="J127" s="80">
        <f t="shared" si="11"/>
        <v>118.9968590916653</v>
      </c>
      <c r="L127" s="89">
        <v>619.66</v>
      </c>
    </row>
    <row r="128" spans="1:12" ht="15.75" x14ac:dyDescent="0.25">
      <c r="A128" s="54" t="s">
        <v>101</v>
      </c>
      <c r="B128" s="55">
        <v>933</v>
      </c>
      <c r="C128" s="54" t="s">
        <v>179</v>
      </c>
      <c r="D128" s="89">
        <v>6843.68</v>
      </c>
      <c r="E128" s="81">
        <v>0.20311362927539245</v>
      </c>
      <c r="F128" s="81">
        <v>8.8330449176134224E-2</v>
      </c>
      <c r="G128" s="81">
        <v>2.4008086934546372E-2</v>
      </c>
      <c r="H128" s="80">
        <f t="shared" si="9"/>
        <v>1390.0446823994178</v>
      </c>
      <c r="I128" s="80">
        <f t="shared" si="10"/>
        <v>604.50532841772633</v>
      </c>
      <c r="J128" s="80">
        <f t="shared" si="11"/>
        <v>164.30366439221632</v>
      </c>
      <c r="L128" s="89">
        <v>826.89</v>
      </c>
    </row>
    <row r="129" spans="1:12" ht="15.75" x14ac:dyDescent="0.25">
      <c r="A129" s="54" t="s">
        <v>101</v>
      </c>
      <c r="B129" s="55">
        <v>803</v>
      </c>
      <c r="C129" s="54" t="s">
        <v>105</v>
      </c>
      <c r="D129" s="89">
        <v>4250.92</v>
      </c>
      <c r="E129" s="81">
        <v>0.13238535678782901</v>
      </c>
      <c r="F129" s="81">
        <v>0.11173980649619904</v>
      </c>
      <c r="G129" s="81">
        <v>2.4375743162901309E-2</v>
      </c>
      <c r="H129" s="80">
        <f t="shared" si="9"/>
        <v>562.75956087651809</v>
      </c>
      <c r="I129" s="80">
        <f t="shared" si="10"/>
        <v>474.99697823082244</v>
      </c>
      <c r="J129" s="80">
        <f t="shared" si="11"/>
        <v>103.61933412604043</v>
      </c>
      <c r="L129" s="89">
        <v>484.9</v>
      </c>
    </row>
    <row r="130" spans="1:12" ht="15.75" x14ac:dyDescent="0.25">
      <c r="A130" s="54" t="s">
        <v>101</v>
      </c>
      <c r="B130" s="55">
        <v>866</v>
      </c>
      <c r="C130" s="54" t="s">
        <v>141</v>
      </c>
      <c r="D130" s="89">
        <v>3515.26</v>
      </c>
      <c r="E130" s="81">
        <v>0.18213256484149856</v>
      </c>
      <c r="F130" s="81">
        <v>0.2398954541211612</v>
      </c>
      <c r="G130" s="81">
        <v>2.7993779160186624E-2</v>
      </c>
      <c r="H130" s="80">
        <f t="shared" si="9"/>
        <v>640.24331988472625</v>
      </c>
      <c r="I130" s="80">
        <f t="shared" si="10"/>
        <v>843.29489405395316</v>
      </c>
      <c r="J130" s="80">
        <f t="shared" si="11"/>
        <v>98.405412130637643</v>
      </c>
      <c r="L130" s="89">
        <v>534.04</v>
      </c>
    </row>
    <row r="131" spans="1:12" ht="15.75" x14ac:dyDescent="0.25">
      <c r="A131" s="54" t="s">
        <v>101</v>
      </c>
      <c r="B131" s="55">
        <v>880</v>
      </c>
      <c r="C131" s="54" t="s">
        <v>154</v>
      </c>
      <c r="D131" s="89">
        <v>1604.92</v>
      </c>
      <c r="E131" s="81">
        <v>0.29947058235940466</v>
      </c>
      <c r="F131" s="81">
        <v>4.983831082366369E-2</v>
      </c>
      <c r="G131" s="81">
        <v>4.1651575516117346E-2</v>
      </c>
      <c r="H131" s="80">
        <f t="shared" si="9"/>
        <v>480.62632704025577</v>
      </c>
      <c r="I131" s="80">
        <f t="shared" si="10"/>
        <v>79.986501807114337</v>
      </c>
      <c r="J131" s="80">
        <f t="shared" si="11"/>
        <v>66.847446577327048</v>
      </c>
      <c r="L131" s="89">
        <v>334.71</v>
      </c>
    </row>
    <row r="132" spans="1:12" ht="15.75" x14ac:dyDescent="0.25">
      <c r="A132" s="54" t="s">
        <v>101</v>
      </c>
      <c r="B132" s="55">
        <v>865</v>
      </c>
      <c r="C132" s="54" t="s">
        <v>140</v>
      </c>
      <c r="D132" s="89">
        <v>7159.45</v>
      </c>
      <c r="E132" s="81">
        <v>0.15255954081500142</v>
      </c>
      <c r="F132" s="81">
        <v>6.6416007828796586E-2</v>
      </c>
      <c r="G132" s="81">
        <v>2.9555338599449719E-2</v>
      </c>
      <c r="H132" s="80">
        <f t="shared" si="9"/>
        <v>1092.2424044879619</v>
      </c>
      <c r="I132" s="80">
        <f t="shared" si="10"/>
        <v>475.50208724987772</v>
      </c>
      <c r="J132" s="80">
        <f t="shared" si="11"/>
        <v>211.59996893583028</v>
      </c>
      <c r="L132" s="89">
        <v>828.1</v>
      </c>
    </row>
    <row r="133" spans="1:12" ht="15.75" x14ac:dyDescent="0.25">
      <c r="A133" s="54" t="s">
        <v>61</v>
      </c>
      <c r="B133" s="55">
        <v>330</v>
      </c>
      <c r="C133" s="54" t="s">
        <v>62</v>
      </c>
      <c r="D133" s="89">
        <v>18428.68</v>
      </c>
      <c r="E133" s="81">
        <v>0.39560368305018806</v>
      </c>
      <c r="F133" s="81">
        <v>0.42209129237269249</v>
      </c>
      <c r="G133" s="81">
        <v>3.2875056655083848E-2</v>
      </c>
      <c r="H133" s="80">
        <f t="shared" si="9"/>
        <v>7290.4536817533399</v>
      </c>
      <c r="I133" s="80">
        <f t="shared" si="10"/>
        <v>7778.5853579227905</v>
      </c>
      <c r="J133" s="80">
        <f t="shared" si="11"/>
        <v>605.84389907841057</v>
      </c>
      <c r="L133" s="89">
        <v>4183.3</v>
      </c>
    </row>
    <row r="134" spans="1:12" ht="15.75" x14ac:dyDescent="0.25">
      <c r="A134" s="54" t="s">
        <v>61</v>
      </c>
      <c r="B134" s="55">
        <v>331</v>
      </c>
      <c r="C134" s="54" t="s">
        <v>63</v>
      </c>
      <c r="D134" s="89">
        <v>5211.32</v>
      </c>
      <c r="E134" s="81">
        <v>0.25302621127879271</v>
      </c>
      <c r="F134" s="81">
        <v>0.34378703619290729</v>
      </c>
      <c r="G134" s="81">
        <v>2.6736819499624181E-2</v>
      </c>
      <c r="H134" s="80">
        <f t="shared" si="9"/>
        <v>1318.6005553613979</v>
      </c>
      <c r="I134" s="80">
        <f t="shared" si="10"/>
        <v>1791.5842574528215</v>
      </c>
      <c r="J134" s="80">
        <f t="shared" si="11"/>
        <v>139.33412219478149</v>
      </c>
      <c r="L134" s="89">
        <v>1066.42</v>
      </c>
    </row>
    <row r="135" spans="1:12" ht="15.75" x14ac:dyDescent="0.25">
      <c r="A135" s="54" t="s">
        <v>61</v>
      </c>
      <c r="B135" s="55">
        <v>332</v>
      </c>
      <c r="C135" s="54" t="s">
        <v>64</v>
      </c>
      <c r="D135" s="89">
        <v>4411.07</v>
      </c>
      <c r="E135" s="81">
        <v>0.25562606065077842</v>
      </c>
      <c r="F135" s="81">
        <v>0.10870703193160007</v>
      </c>
      <c r="G135" s="81">
        <v>3.1476683937823831E-2</v>
      </c>
      <c r="H135" s="80">
        <f t="shared" si="9"/>
        <v>1127.5844473548291</v>
      </c>
      <c r="I135" s="80">
        <f t="shared" si="10"/>
        <v>479.51432734252307</v>
      </c>
      <c r="J135" s="80">
        <f t="shared" si="11"/>
        <v>138.84585621761656</v>
      </c>
      <c r="L135" s="89">
        <v>894.47</v>
      </c>
    </row>
    <row r="136" spans="1:12" ht="15.75" x14ac:dyDescent="0.25">
      <c r="A136" s="54" t="s">
        <v>61</v>
      </c>
      <c r="B136" s="55">
        <v>884</v>
      </c>
      <c r="C136" s="54" t="s">
        <v>158</v>
      </c>
      <c r="D136" s="89">
        <v>2282.33</v>
      </c>
      <c r="E136" s="81">
        <v>0.16920396879497085</v>
      </c>
      <c r="F136" s="81">
        <v>0.10249429769700537</v>
      </c>
      <c r="G136" s="81">
        <v>2.5970619097586568E-2</v>
      </c>
      <c r="H136" s="80">
        <f t="shared" si="9"/>
        <v>386.17929409982582</v>
      </c>
      <c r="I136" s="80">
        <f t="shared" si="10"/>
        <v>233.92581046280625</v>
      </c>
      <c r="J136" s="80">
        <f t="shared" si="11"/>
        <v>59.27352308499475</v>
      </c>
      <c r="L136" s="89">
        <v>341.99</v>
      </c>
    </row>
    <row r="137" spans="1:12" ht="15.75" x14ac:dyDescent="0.25">
      <c r="A137" s="54" t="s">
        <v>61</v>
      </c>
      <c r="B137" s="55">
        <v>333</v>
      </c>
      <c r="C137" s="54" t="s">
        <v>65</v>
      </c>
      <c r="D137" s="89">
        <v>5517.2</v>
      </c>
      <c r="E137" s="81">
        <v>0.30853786204489936</v>
      </c>
      <c r="F137" s="81">
        <v>0.32532272468945361</v>
      </c>
      <c r="G137" s="81">
        <v>2.3668639053254437E-2</v>
      </c>
      <c r="H137" s="80">
        <f t="shared" si="9"/>
        <v>1702.2650924741188</v>
      </c>
      <c r="I137" s="80">
        <f t="shared" si="10"/>
        <v>1794.8705366566535</v>
      </c>
      <c r="J137" s="80">
        <f t="shared" si="11"/>
        <v>130.58461538461538</v>
      </c>
      <c r="L137" s="89">
        <v>1331</v>
      </c>
    </row>
    <row r="138" spans="1:12" ht="15.75" x14ac:dyDescent="0.25">
      <c r="A138" s="54" t="s">
        <v>61</v>
      </c>
      <c r="B138" s="55">
        <v>893</v>
      </c>
      <c r="C138" s="54" t="s">
        <v>167</v>
      </c>
      <c r="D138" s="89">
        <v>3893.74</v>
      </c>
      <c r="E138" s="81">
        <v>0.17259819288216854</v>
      </c>
      <c r="F138" s="81">
        <v>4.4374287468210122E-2</v>
      </c>
      <c r="G138" s="81">
        <v>2.4662633783154957E-2</v>
      </c>
      <c r="H138" s="80">
        <f t="shared" si="9"/>
        <v>672.05248755301488</v>
      </c>
      <c r="I138" s="80">
        <f t="shared" si="10"/>
        <v>172.78193808646847</v>
      </c>
      <c r="J138" s="80">
        <f t="shared" si="11"/>
        <v>96.029883666821775</v>
      </c>
      <c r="L138" s="89">
        <v>537.11</v>
      </c>
    </row>
    <row r="139" spans="1:12" ht="15.75" x14ac:dyDescent="0.25">
      <c r="A139" s="54" t="s">
        <v>61</v>
      </c>
      <c r="B139" s="55">
        <v>334</v>
      </c>
      <c r="C139" s="54" t="s">
        <v>66</v>
      </c>
      <c r="D139" s="89">
        <v>3446.14</v>
      </c>
      <c r="E139" s="81">
        <v>0.23179635927185438</v>
      </c>
      <c r="F139" s="81">
        <v>0.13106501980890237</v>
      </c>
      <c r="G139" s="81">
        <v>3.3781190019193857E-2</v>
      </c>
      <c r="H139" s="80">
        <f t="shared" ref="H139:H161" si="12">$D139*E139</f>
        <v>798.80270554110825</v>
      </c>
      <c r="I139" s="80">
        <f t="shared" ref="I139:I161" si="13">$D139*F139</f>
        <v>451.66840736425081</v>
      </c>
      <c r="J139" s="80">
        <f t="shared" ref="J139:J161" si="14">$D139*G139</f>
        <v>116.41471017274472</v>
      </c>
      <c r="L139" s="89">
        <v>586.62</v>
      </c>
    </row>
    <row r="140" spans="1:12" ht="15.75" x14ac:dyDescent="0.25">
      <c r="A140" s="54" t="s">
        <v>61</v>
      </c>
      <c r="B140" s="55">
        <v>860</v>
      </c>
      <c r="C140" s="54" t="s">
        <v>138</v>
      </c>
      <c r="D140" s="89">
        <v>11690.47</v>
      </c>
      <c r="E140" s="81">
        <v>0.18419483413363463</v>
      </c>
      <c r="F140" s="81">
        <v>7.9408962404136016E-2</v>
      </c>
      <c r="G140" s="81">
        <v>2.2677951388888888E-2</v>
      </c>
      <c r="H140" s="80">
        <f t="shared" si="12"/>
        <v>2153.3241825942314</v>
      </c>
      <c r="I140" s="80">
        <f t="shared" si="13"/>
        <v>928.32809271667986</v>
      </c>
      <c r="J140" s="80">
        <f t="shared" si="14"/>
        <v>265.11591037326389</v>
      </c>
      <c r="L140" s="89">
        <v>1840.21</v>
      </c>
    </row>
    <row r="141" spans="1:12" ht="15.75" x14ac:dyDescent="0.25">
      <c r="A141" s="54" t="s">
        <v>61</v>
      </c>
      <c r="B141" s="55">
        <v>861</v>
      </c>
      <c r="C141" s="54" t="s">
        <v>139</v>
      </c>
      <c r="D141" s="89">
        <v>3767.34</v>
      </c>
      <c r="E141" s="81">
        <v>0.37471199320910303</v>
      </c>
      <c r="F141" s="81">
        <v>0.23326473792519065</v>
      </c>
      <c r="G141" s="81">
        <v>3.0723781388478581E-2</v>
      </c>
      <c r="H141" s="80">
        <f t="shared" si="12"/>
        <v>1411.6674804963823</v>
      </c>
      <c r="I141" s="80">
        <f t="shared" si="13"/>
        <v>878.78757777508781</v>
      </c>
      <c r="J141" s="80">
        <f t="shared" si="14"/>
        <v>115.74693057607091</v>
      </c>
      <c r="L141" s="89">
        <v>931.39</v>
      </c>
    </row>
    <row r="142" spans="1:12" ht="15.75" x14ac:dyDescent="0.25">
      <c r="A142" s="54" t="s">
        <v>61</v>
      </c>
      <c r="B142" s="55">
        <v>894</v>
      </c>
      <c r="C142" s="54" t="s">
        <v>168</v>
      </c>
      <c r="D142" s="89">
        <v>2802.82</v>
      </c>
      <c r="E142" s="81">
        <v>0.26865129787620257</v>
      </c>
      <c r="F142" s="81">
        <v>0.15536674180683197</v>
      </c>
      <c r="G142" s="81">
        <v>3.479609929078014E-2</v>
      </c>
      <c r="H142" s="80">
        <f t="shared" si="12"/>
        <v>752.98123071337807</v>
      </c>
      <c r="I142" s="80">
        <f t="shared" si="13"/>
        <v>435.46501127102482</v>
      </c>
      <c r="J142" s="80">
        <f t="shared" si="14"/>
        <v>97.527203014184394</v>
      </c>
      <c r="L142" s="89">
        <v>565.41999999999996</v>
      </c>
    </row>
    <row r="143" spans="1:12" ht="15.75" x14ac:dyDescent="0.25">
      <c r="A143" s="54" t="s">
        <v>61</v>
      </c>
      <c r="B143" s="55">
        <v>335</v>
      </c>
      <c r="C143" s="54" t="s">
        <v>67</v>
      </c>
      <c r="D143" s="89">
        <v>4524.6000000000004</v>
      </c>
      <c r="E143" s="81">
        <v>0.35054078826764434</v>
      </c>
      <c r="F143" s="81">
        <v>0.25580038440417352</v>
      </c>
      <c r="G143" s="81">
        <v>2.9702970297029702E-2</v>
      </c>
      <c r="H143" s="80">
        <f t="shared" si="12"/>
        <v>1586.0568505957838</v>
      </c>
      <c r="I143" s="80">
        <f t="shared" si="13"/>
        <v>1157.3944192751237</v>
      </c>
      <c r="J143" s="80">
        <f t="shared" si="14"/>
        <v>134.3940594059406</v>
      </c>
      <c r="L143" s="89">
        <v>1161.57</v>
      </c>
    </row>
    <row r="144" spans="1:12" ht="15.75" x14ac:dyDescent="0.25">
      <c r="A144" s="54" t="s">
        <v>61</v>
      </c>
      <c r="B144" s="55">
        <v>937</v>
      </c>
      <c r="C144" s="54" t="s">
        <v>182</v>
      </c>
      <c r="D144" s="89">
        <v>8319.33</v>
      </c>
      <c r="E144" s="81">
        <v>0.19871934013457782</v>
      </c>
      <c r="F144" s="81">
        <v>0.13030081020513704</v>
      </c>
      <c r="G144" s="81">
        <v>2.774644710128581E-2</v>
      </c>
      <c r="H144" s="80">
        <f t="shared" si="12"/>
        <v>1653.2117679617972</v>
      </c>
      <c r="I144" s="80">
        <f t="shared" si="13"/>
        <v>1084.0154393639027</v>
      </c>
      <c r="J144" s="80">
        <f t="shared" si="14"/>
        <v>230.83184976314007</v>
      </c>
      <c r="L144" s="89">
        <v>939.69</v>
      </c>
    </row>
    <row r="145" spans="1:12" ht="15.75" x14ac:dyDescent="0.25">
      <c r="A145" s="54" t="s">
        <v>61</v>
      </c>
      <c r="B145" s="55">
        <v>336</v>
      </c>
      <c r="C145" s="54" t="s">
        <v>68</v>
      </c>
      <c r="D145" s="89">
        <v>4130.37</v>
      </c>
      <c r="E145" s="81">
        <v>0.41112596734330054</v>
      </c>
      <c r="F145" s="81">
        <v>0.29430082917495215</v>
      </c>
      <c r="G145" s="81">
        <v>2.9827968923418425E-2</v>
      </c>
      <c r="H145" s="80">
        <f t="shared" si="12"/>
        <v>1698.1023617357482</v>
      </c>
      <c r="I145" s="80">
        <f t="shared" si="13"/>
        <v>1215.5713157993471</v>
      </c>
      <c r="J145" s="80">
        <f t="shared" si="14"/>
        <v>123.20054800221976</v>
      </c>
      <c r="L145" s="89">
        <v>905.61</v>
      </c>
    </row>
    <row r="146" spans="1:12" ht="15.75" x14ac:dyDescent="0.25">
      <c r="A146" s="54" t="s">
        <v>61</v>
      </c>
      <c r="B146" s="55">
        <v>885</v>
      </c>
      <c r="C146" s="54" t="s">
        <v>159</v>
      </c>
      <c r="D146" s="89">
        <v>7864.14</v>
      </c>
      <c r="E146" s="81">
        <v>0.19015402331941844</v>
      </c>
      <c r="F146" s="81">
        <v>8.8326958492704347E-2</v>
      </c>
      <c r="G146" s="81">
        <v>3.049341097149862E-2</v>
      </c>
      <c r="H146" s="80">
        <f t="shared" si="12"/>
        <v>1495.3978609471715</v>
      </c>
      <c r="I146" s="80">
        <f t="shared" si="13"/>
        <v>694.61556736081604</v>
      </c>
      <c r="J146" s="80">
        <f t="shared" si="14"/>
        <v>239.80445295740117</v>
      </c>
      <c r="L146" s="89">
        <v>1170.02</v>
      </c>
    </row>
    <row r="147" spans="1:12" ht="15.75" x14ac:dyDescent="0.25">
      <c r="A147" s="54" t="s">
        <v>85</v>
      </c>
      <c r="B147" s="55">
        <v>370</v>
      </c>
      <c r="C147" s="54" t="s">
        <v>86</v>
      </c>
      <c r="D147" s="89">
        <v>3465.64</v>
      </c>
      <c r="E147" s="81">
        <v>0.28548580567772891</v>
      </c>
      <c r="F147" s="81">
        <v>6.8352059925093633E-2</v>
      </c>
      <c r="G147" s="81">
        <v>3.5265783588508515E-2</v>
      </c>
      <c r="H147" s="80">
        <f t="shared" si="12"/>
        <v>989.39102758896433</v>
      </c>
      <c r="I147" s="80">
        <f t="shared" si="13"/>
        <v>236.88363295880148</v>
      </c>
      <c r="J147" s="80">
        <f t="shared" si="14"/>
        <v>122.21851023567865</v>
      </c>
      <c r="L147" s="89">
        <v>790</v>
      </c>
    </row>
    <row r="148" spans="1:12" ht="15.75" x14ac:dyDescent="0.25">
      <c r="A148" s="54" t="s">
        <v>85</v>
      </c>
      <c r="B148" s="55">
        <v>380</v>
      </c>
      <c r="C148" s="54" t="s">
        <v>90</v>
      </c>
      <c r="D148" s="89">
        <v>9056.7199999999993</v>
      </c>
      <c r="E148" s="81">
        <v>0.27807236139476493</v>
      </c>
      <c r="F148" s="81">
        <v>0.37700852312421407</v>
      </c>
      <c r="G148" s="81">
        <v>3.1173861435621914E-2</v>
      </c>
      <c r="H148" s="80">
        <f t="shared" si="12"/>
        <v>2518.4235168911955</v>
      </c>
      <c r="I148" s="80">
        <f t="shared" si="13"/>
        <v>3414.4606315495316</v>
      </c>
      <c r="J148" s="80">
        <f t="shared" si="14"/>
        <v>282.33293434122567</v>
      </c>
      <c r="L148" s="89">
        <v>2202.38</v>
      </c>
    </row>
    <row r="149" spans="1:12" ht="15.75" x14ac:dyDescent="0.25">
      <c r="A149" s="54" t="s">
        <v>85</v>
      </c>
      <c r="B149" s="55">
        <v>381</v>
      </c>
      <c r="C149" s="54" t="s">
        <v>91</v>
      </c>
      <c r="D149" s="89">
        <v>3220.14</v>
      </c>
      <c r="E149" s="81">
        <v>0.25336175795342736</v>
      </c>
      <c r="F149" s="81">
        <v>0.14751430521287207</v>
      </c>
      <c r="G149" s="81">
        <v>3.540535103600885E-2</v>
      </c>
      <c r="H149" s="80">
        <f t="shared" si="12"/>
        <v>815.86033125614949</v>
      </c>
      <c r="I149" s="80">
        <f t="shared" si="13"/>
        <v>475.01671478817781</v>
      </c>
      <c r="J149" s="80">
        <f t="shared" si="14"/>
        <v>114.01018708509353</v>
      </c>
      <c r="L149" s="89">
        <v>580.08000000000004</v>
      </c>
    </row>
    <row r="150" spans="1:12" ht="15.75" x14ac:dyDescent="0.25">
      <c r="A150" s="54" t="s">
        <v>85</v>
      </c>
      <c r="B150" s="55">
        <v>371</v>
      </c>
      <c r="C150" s="54" t="s">
        <v>87</v>
      </c>
      <c r="D150" s="89">
        <v>4424.54</v>
      </c>
      <c r="E150" s="81">
        <v>0.28563897883876799</v>
      </c>
      <c r="F150" s="81">
        <v>0.1321100271193604</v>
      </c>
      <c r="G150" s="81">
        <v>2.8134722034356824E-2</v>
      </c>
      <c r="H150" s="80">
        <f t="shared" si="12"/>
        <v>1263.8210874312824</v>
      </c>
      <c r="I150" s="80">
        <f t="shared" si="13"/>
        <v>584.52609939069487</v>
      </c>
      <c r="J150" s="80">
        <f t="shared" si="14"/>
        <v>124.48320302989315</v>
      </c>
      <c r="L150" s="89">
        <v>1152.1600000000001</v>
      </c>
    </row>
    <row r="151" spans="1:12" ht="15.75" x14ac:dyDescent="0.25">
      <c r="A151" s="54" t="s">
        <v>85</v>
      </c>
      <c r="B151" s="55">
        <v>811</v>
      </c>
      <c r="C151" s="54" t="s">
        <v>111</v>
      </c>
      <c r="D151" s="89">
        <v>4177.8</v>
      </c>
      <c r="E151" s="81">
        <v>0.19148412503076545</v>
      </c>
      <c r="F151" s="81">
        <v>4.667430739438011E-2</v>
      </c>
      <c r="G151" s="81">
        <v>2.4127465857359635E-2</v>
      </c>
      <c r="H151" s="80">
        <f t="shared" si="12"/>
        <v>799.98237755353193</v>
      </c>
      <c r="I151" s="80">
        <f t="shared" si="13"/>
        <v>194.99592143224123</v>
      </c>
      <c r="J151" s="80">
        <f t="shared" si="14"/>
        <v>100.79972685887709</v>
      </c>
      <c r="L151" s="89">
        <v>607.9</v>
      </c>
    </row>
    <row r="152" spans="1:12" ht="15.75" x14ac:dyDescent="0.25">
      <c r="A152" s="54" t="s">
        <v>85</v>
      </c>
      <c r="B152" s="55">
        <v>810</v>
      </c>
      <c r="C152" s="54" t="s">
        <v>110</v>
      </c>
      <c r="D152" s="89">
        <v>3906.98</v>
      </c>
      <c r="E152" s="81">
        <v>0.33104395604395603</v>
      </c>
      <c r="F152" s="81">
        <v>0.17798843566848915</v>
      </c>
      <c r="G152" s="81">
        <v>2.9058840537805407E-2</v>
      </c>
      <c r="H152" s="80">
        <f t="shared" si="12"/>
        <v>1293.3821153846154</v>
      </c>
      <c r="I152" s="80">
        <f t="shared" si="13"/>
        <v>695.39725838807374</v>
      </c>
      <c r="J152" s="80">
        <f t="shared" si="14"/>
        <v>113.53230880439497</v>
      </c>
      <c r="L152" s="89">
        <v>1132.81</v>
      </c>
    </row>
    <row r="153" spans="1:12" ht="15.75" x14ac:dyDescent="0.25">
      <c r="A153" s="54" t="s">
        <v>85</v>
      </c>
      <c r="B153" s="55">
        <v>382</v>
      </c>
      <c r="C153" s="54" t="s">
        <v>92</v>
      </c>
      <c r="D153" s="89">
        <v>6327.39</v>
      </c>
      <c r="E153" s="81">
        <v>0.24912873012415596</v>
      </c>
      <c r="F153" s="81">
        <v>0.25266588450006516</v>
      </c>
      <c r="G153" s="81">
        <v>2.4728260869565217E-2</v>
      </c>
      <c r="H153" s="80">
        <f t="shared" si="12"/>
        <v>1576.3346357002833</v>
      </c>
      <c r="I153" s="80">
        <f t="shared" si="13"/>
        <v>1598.7155909268674</v>
      </c>
      <c r="J153" s="80">
        <f t="shared" si="14"/>
        <v>156.46535054347825</v>
      </c>
      <c r="L153" s="89">
        <v>1310.17</v>
      </c>
    </row>
    <row r="154" spans="1:12" ht="15.75" x14ac:dyDescent="0.25">
      <c r="A154" s="54" t="s">
        <v>85</v>
      </c>
      <c r="B154" s="55">
        <v>383</v>
      </c>
      <c r="C154" s="54" t="s">
        <v>93</v>
      </c>
      <c r="D154" s="89">
        <v>12385.25</v>
      </c>
      <c r="E154" s="81">
        <v>0.25701937703473082</v>
      </c>
      <c r="F154" s="81">
        <v>0.22216082162978137</v>
      </c>
      <c r="G154" s="81">
        <v>2.7043061254758492E-2</v>
      </c>
      <c r="H154" s="80">
        <f t="shared" si="12"/>
        <v>3183.2492394194001</v>
      </c>
      <c r="I154" s="80">
        <f t="shared" si="13"/>
        <v>2751.5173160902496</v>
      </c>
      <c r="J154" s="80">
        <f t="shared" si="14"/>
        <v>334.93507440549763</v>
      </c>
      <c r="L154" s="89">
        <v>2347.02</v>
      </c>
    </row>
    <row r="155" spans="1:12" ht="15.75" x14ac:dyDescent="0.25">
      <c r="A155" s="54" t="s">
        <v>85</v>
      </c>
      <c r="B155" s="55">
        <v>812</v>
      </c>
      <c r="C155" s="54" t="s">
        <v>112</v>
      </c>
      <c r="D155" s="89">
        <v>2269.48</v>
      </c>
      <c r="E155" s="81">
        <v>0.31069488132685158</v>
      </c>
      <c r="F155" s="81">
        <v>6.9314427312775331E-2</v>
      </c>
      <c r="G155" s="81">
        <v>2.6093832366895098E-2</v>
      </c>
      <c r="H155" s="80">
        <f t="shared" si="12"/>
        <v>705.11581927366308</v>
      </c>
      <c r="I155" s="80">
        <f t="shared" si="13"/>
        <v>157.30770649779737</v>
      </c>
      <c r="J155" s="80">
        <f t="shared" si="14"/>
        <v>59.219430680021091</v>
      </c>
      <c r="L155" s="89">
        <v>595.75</v>
      </c>
    </row>
    <row r="156" spans="1:12" ht="15.75" x14ac:dyDescent="0.25">
      <c r="A156" s="54" t="s">
        <v>85</v>
      </c>
      <c r="B156" s="55">
        <v>813</v>
      </c>
      <c r="C156" s="54" t="s">
        <v>113</v>
      </c>
      <c r="D156" s="89">
        <v>2136.31</v>
      </c>
      <c r="E156" s="81">
        <v>0.27295486341211989</v>
      </c>
      <c r="F156" s="81">
        <v>0.13048384821554521</v>
      </c>
      <c r="G156" s="81">
        <v>2.716961223951464E-2</v>
      </c>
      <c r="H156" s="80">
        <f t="shared" si="12"/>
        <v>583.11620425594583</v>
      </c>
      <c r="I156" s="80">
        <f t="shared" si="13"/>
        <v>278.75394978135137</v>
      </c>
      <c r="J156" s="80">
        <f t="shared" si="14"/>
        <v>58.042714323397519</v>
      </c>
      <c r="L156" s="89">
        <v>397.88</v>
      </c>
    </row>
    <row r="157" spans="1:12" ht="15.75" x14ac:dyDescent="0.25">
      <c r="A157" s="54" t="s">
        <v>85</v>
      </c>
      <c r="B157" s="55">
        <v>815</v>
      </c>
      <c r="C157" s="54" t="s">
        <v>114</v>
      </c>
      <c r="D157" s="89">
        <v>7597.95</v>
      </c>
      <c r="E157" s="81">
        <v>0.16927665920954513</v>
      </c>
      <c r="F157" s="81">
        <v>5.8224554792984343E-2</v>
      </c>
      <c r="G157" s="81">
        <v>2.2751194235284593E-2</v>
      </c>
      <c r="H157" s="80">
        <f t="shared" si="12"/>
        <v>1286.1555928411633</v>
      </c>
      <c r="I157" s="80">
        <f t="shared" si="13"/>
        <v>442.38725608935539</v>
      </c>
      <c r="J157" s="80">
        <f t="shared" si="14"/>
        <v>172.86243623998055</v>
      </c>
      <c r="L157" s="89">
        <v>1018.31</v>
      </c>
    </row>
    <row r="158" spans="1:12" ht="15.75" x14ac:dyDescent="0.25">
      <c r="A158" s="54" t="s">
        <v>85</v>
      </c>
      <c r="B158" s="55">
        <v>372</v>
      </c>
      <c r="C158" s="54" t="s">
        <v>88</v>
      </c>
      <c r="D158" s="89">
        <v>3745.26</v>
      </c>
      <c r="E158" s="81">
        <v>0.26313775510204079</v>
      </c>
      <c r="F158" s="81">
        <v>0.11872477804681195</v>
      </c>
      <c r="G158" s="81">
        <v>3.8455598455598455E-2</v>
      </c>
      <c r="H158" s="80">
        <f t="shared" si="12"/>
        <v>985.51930867346937</v>
      </c>
      <c r="I158" s="80">
        <f t="shared" si="13"/>
        <v>444.65516222760294</v>
      </c>
      <c r="J158" s="80">
        <f t="shared" si="14"/>
        <v>144.02621467181467</v>
      </c>
      <c r="L158" s="89">
        <v>866.94</v>
      </c>
    </row>
    <row r="159" spans="1:12" ht="15.75" x14ac:dyDescent="0.25">
      <c r="A159" s="54" t="s">
        <v>85</v>
      </c>
      <c r="B159" s="55">
        <v>373</v>
      </c>
      <c r="C159" s="54" t="s">
        <v>89</v>
      </c>
      <c r="D159" s="89">
        <v>7931.21</v>
      </c>
      <c r="E159" s="81">
        <v>0.32245424895814462</v>
      </c>
      <c r="F159" s="81">
        <v>0.23619096290617947</v>
      </c>
      <c r="G159" s="81">
        <v>3.5262409223628062E-2</v>
      </c>
      <c r="H159" s="80">
        <f t="shared" si="12"/>
        <v>2557.4523638793262</v>
      </c>
      <c r="I159" s="80">
        <f t="shared" si="13"/>
        <v>1873.2801269111196</v>
      </c>
      <c r="J159" s="80">
        <f t="shared" si="14"/>
        <v>279.6735726585311</v>
      </c>
      <c r="L159" s="89">
        <v>1680.53</v>
      </c>
    </row>
    <row r="160" spans="1:12" ht="15.75" x14ac:dyDescent="0.25">
      <c r="A160" s="54" t="s">
        <v>85</v>
      </c>
      <c r="B160" s="55">
        <v>384</v>
      </c>
      <c r="C160" s="54" t="s">
        <v>94</v>
      </c>
      <c r="D160" s="89">
        <v>5248.64</v>
      </c>
      <c r="E160" s="81">
        <v>0.24300164667137145</v>
      </c>
      <c r="F160" s="81">
        <v>0.11773421824355611</v>
      </c>
      <c r="G160" s="81">
        <v>3.0381748362322113E-2</v>
      </c>
      <c r="H160" s="80">
        <f t="shared" si="12"/>
        <v>1275.4281627852272</v>
      </c>
      <c r="I160" s="80">
        <f t="shared" si="13"/>
        <v>617.9445272418584</v>
      </c>
      <c r="J160" s="80">
        <f t="shared" si="14"/>
        <v>159.46285972441834</v>
      </c>
      <c r="L160" s="89">
        <v>908.9</v>
      </c>
    </row>
    <row r="161" spans="1:12" ht="15.75" x14ac:dyDescent="0.25">
      <c r="A161" s="54" t="s">
        <v>85</v>
      </c>
      <c r="B161" s="55">
        <v>816</v>
      </c>
      <c r="C161" s="54" t="s">
        <v>115</v>
      </c>
      <c r="D161" s="89">
        <v>2372.5700000000002</v>
      </c>
      <c r="E161" s="81">
        <v>0.15331604297888107</v>
      </c>
      <c r="F161" s="81">
        <v>9.2265943012211665E-2</v>
      </c>
      <c r="G161" s="81">
        <v>1.7861635220125786E-2</v>
      </c>
      <c r="H161" s="80">
        <f t="shared" si="12"/>
        <v>363.75304409040388</v>
      </c>
      <c r="I161" s="80">
        <f t="shared" si="13"/>
        <v>218.90740841248305</v>
      </c>
      <c r="J161" s="80">
        <f t="shared" si="14"/>
        <v>42.377979874213842</v>
      </c>
      <c r="L161" s="89">
        <v>304.47000000000003</v>
      </c>
    </row>
    <row r="164" spans="1:12" x14ac:dyDescent="0.25">
      <c r="D164" s="188"/>
    </row>
  </sheetData>
  <sortState xmlns:xlrd2="http://schemas.microsoft.com/office/spreadsheetml/2017/richdata2" ref="A11:J161">
    <sortCondition ref="A11:A161"/>
    <sortCondition ref="C11:C161"/>
  </sortState>
  <mergeCells count="6">
    <mergeCell ref="L2:L5"/>
    <mergeCell ref="H7:J7"/>
    <mergeCell ref="A6:A9"/>
    <mergeCell ref="B6:B9"/>
    <mergeCell ref="C6:C9"/>
    <mergeCell ref="D2:D5"/>
  </mergeCells>
  <phoneticPr fontId="1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45B0F-0D00-4E90-8E1C-3FC59900E4D2}">
  <sheetPr codeName="Sheet2">
    <tabColor theme="9" tint="0.39997558519241921"/>
  </sheetPr>
  <dimension ref="A1:AA46"/>
  <sheetViews>
    <sheetView showGridLines="0" zoomScaleNormal="100" workbookViewId="0"/>
  </sheetViews>
  <sheetFormatPr defaultColWidth="11.28515625" defaultRowHeight="15" x14ac:dyDescent="0.25"/>
  <cols>
    <col min="1" max="5" width="26.42578125" customWidth="1"/>
    <col min="6" max="9" width="36.5703125" customWidth="1"/>
    <col min="10" max="24" width="24" customWidth="1"/>
    <col min="25" max="25" width="23.5703125" bestFit="1" customWidth="1"/>
    <col min="26" max="26" width="30.140625" bestFit="1" customWidth="1"/>
    <col min="27" max="27" width="16.85546875" bestFit="1" customWidth="1"/>
  </cols>
  <sheetData>
    <row r="1" spans="1:25" s="22" customFormat="1" ht="45" customHeight="1" x14ac:dyDescent="0.25">
      <c r="A1" s="121" t="s">
        <v>439</v>
      </c>
      <c r="B1" s="102"/>
      <c r="C1" s="102"/>
      <c r="D1" s="102"/>
      <c r="E1" s="102"/>
      <c r="F1" s="102"/>
      <c r="G1" s="102"/>
      <c r="H1" s="102"/>
      <c r="I1" s="102"/>
    </row>
    <row r="2" spans="1:25" ht="15.75" x14ac:dyDescent="0.25">
      <c r="A2" s="135" t="s">
        <v>1</v>
      </c>
      <c r="B2" s="110"/>
      <c r="C2" s="110"/>
      <c r="D2" s="136"/>
      <c r="E2" s="6"/>
      <c r="F2" s="6"/>
      <c r="H2" s="7"/>
    </row>
    <row r="3" spans="1:25" ht="17.25" customHeight="1" x14ac:dyDescent="0.25">
      <c r="A3" s="171" t="s">
        <v>440</v>
      </c>
      <c r="B3" s="109"/>
      <c r="C3" s="109"/>
      <c r="D3" s="138"/>
      <c r="E3" s="6"/>
      <c r="F3" s="6"/>
    </row>
    <row r="4" spans="1:25" ht="17.25" customHeight="1" x14ac:dyDescent="0.25">
      <c r="A4" s="171" t="s">
        <v>441</v>
      </c>
      <c r="B4" s="109"/>
      <c r="C4" s="109"/>
      <c r="D4" s="138"/>
      <c r="E4" s="6"/>
      <c r="F4" s="6"/>
    </row>
    <row r="5" spans="1:25" ht="17.25" customHeight="1" x14ac:dyDescent="0.25">
      <c r="A5" s="171" t="s">
        <v>442</v>
      </c>
      <c r="B5" s="109"/>
      <c r="C5" s="109"/>
      <c r="D5" s="138"/>
      <c r="E5" s="6"/>
      <c r="F5" s="6"/>
    </row>
    <row r="6" spans="1:25" ht="17.25" customHeight="1" x14ac:dyDescent="0.25">
      <c r="A6" s="137" t="s">
        <v>2</v>
      </c>
      <c r="B6" s="109"/>
      <c r="C6" s="109"/>
      <c r="D6" s="138"/>
      <c r="E6" s="6"/>
      <c r="F6" s="6"/>
      <c r="J6" s="172"/>
    </row>
    <row r="7" spans="1:25" ht="17.25" customHeight="1" x14ac:dyDescent="0.25">
      <c r="A7" s="137" t="s">
        <v>3</v>
      </c>
      <c r="B7" s="109"/>
      <c r="C7" s="109"/>
      <c r="D7" s="138"/>
      <c r="E7" s="9"/>
      <c r="F7" s="6"/>
    </row>
    <row r="8" spans="1:25" ht="17.25" customHeight="1" x14ac:dyDescent="0.25">
      <c r="A8" s="174" t="s">
        <v>408</v>
      </c>
      <c r="B8" s="140"/>
      <c r="C8" s="140"/>
      <c r="D8" s="141"/>
      <c r="E8" s="9"/>
      <c r="F8" s="6"/>
    </row>
    <row r="9" spans="1:25" ht="17.25" customHeight="1" thickBot="1" x14ac:dyDescent="0.3">
      <c r="A9" s="8"/>
      <c r="B9" s="6"/>
      <c r="C9" s="6"/>
      <c r="D9" s="6"/>
      <c r="E9" s="6"/>
      <c r="F9" s="6"/>
    </row>
    <row r="10" spans="1:25" ht="63.75" customHeight="1" thickBot="1" x14ac:dyDescent="0.3">
      <c r="A10" s="10"/>
      <c r="B10" s="6"/>
      <c r="C10" s="6"/>
      <c r="D10" s="18" t="s">
        <v>443</v>
      </c>
      <c r="E10" s="11" t="s">
        <v>4</v>
      </c>
      <c r="F10" s="12"/>
      <c r="G10" s="12"/>
      <c r="H10" s="13"/>
      <c r="I10" s="6"/>
      <c r="J10" s="6"/>
      <c r="K10" s="6"/>
      <c r="L10" s="6"/>
      <c r="M10" s="6"/>
      <c r="N10" s="6"/>
      <c r="O10" s="6"/>
      <c r="P10" s="6"/>
      <c r="Q10" s="6"/>
      <c r="R10" s="6"/>
      <c r="S10" s="6"/>
      <c r="T10" s="6"/>
      <c r="U10" s="6"/>
    </row>
    <row r="11" spans="1:25" ht="81" customHeight="1" thickBot="1" x14ac:dyDescent="0.3">
      <c r="A11" s="14" t="s">
        <v>5</v>
      </c>
      <c r="B11" s="15"/>
      <c r="C11" s="16"/>
      <c r="D11" s="114">
        <v>2369220669.2916989</v>
      </c>
      <c r="E11" s="197" t="s">
        <v>425</v>
      </c>
      <c r="F11" s="204"/>
      <c r="G11" s="204"/>
      <c r="H11" s="205"/>
      <c r="I11" s="43"/>
      <c r="J11" s="9"/>
      <c r="K11" s="6"/>
      <c r="L11" s="6"/>
      <c r="M11" s="6"/>
      <c r="N11" s="6"/>
      <c r="O11" s="6"/>
      <c r="P11" s="6"/>
      <c r="Q11" s="6"/>
      <c r="R11" s="6"/>
      <c r="S11" s="6"/>
      <c r="T11" s="6"/>
      <c r="U11" s="6"/>
    </row>
    <row r="12" spans="1:25" ht="81" customHeight="1" thickBot="1" x14ac:dyDescent="0.3">
      <c r="A12" s="14" t="s">
        <v>6</v>
      </c>
      <c r="B12" s="15"/>
      <c r="C12" s="16"/>
      <c r="D12" s="114">
        <v>924680574.20665205</v>
      </c>
      <c r="E12" s="197" t="s">
        <v>426</v>
      </c>
      <c r="F12" s="204"/>
      <c r="G12" s="204"/>
      <c r="H12" s="205"/>
      <c r="I12" s="6"/>
      <c r="J12" s="9"/>
      <c r="K12" s="6"/>
      <c r="L12" s="6"/>
      <c r="M12" s="6"/>
      <c r="N12" s="6"/>
      <c r="O12" s="6"/>
      <c r="P12" s="6"/>
      <c r="Q12" s="6"/>
      <c r="R12" s="6"/>
      <c r="S12" s="6"/>
      <c r="T12" s="6"/>
      <c r="U12" s="6"/>
    </row>
    <row r="13" spans="1:25" ht="81" customHeight="1" thickBot="1" x14ac:dyDescent="0.3">
      <c r="A13" s="14" t="s">
        <v>7</v>
      </c>
      <c r="B13" s="15"/>
      <c r="C13" s="16"/>
      <c r="D13" s="111">
        <f>'TPPG Baseline Uplift'!I11</f>
        <v>35328817</v>
      </c>
      <c r="E13" s="212" t="s">
        <v>355</v>
      </c>
      <c r="F13" s="213"/>
      <c r="G13" s="213"/>
      <c r="H13" s="214"/>
      <c r="I13" s="6"/>
      <c r="J13" s="6"/>
      <c r="K13" s="6"/>
      <c r="L13" s="6"/>
      <c r="M13" s="6"/>
      <c r="N13" s="6"/>
      <c r="O13" s="6"/>
      <c r="P13" s="6"/>
      <c r="Q13" s="6"/>
      <c r="R13" s="6"/>
      <c r="S13" s="6"/>
      <c r="T13" s="6"/>
      <c r="U13" s="6"/>
    </row>
    <row r="14" spans="1:25" ht="84.75" customHeight="1" thickBot="1" x14ac:dyDescent="0.3">
      <c r="A14" s="14" t="s">
        <v>8</v>
      </c>
      <c r="B14" s="15"/>
      <c r="C14" s="16"/>
      <c r="D14" s="111">
        <f>'TPPG Baseline Uplift'!J11</f>
        <v>13238870</v>
      </c>
      <c r="E14" s="215"/>
      <c r="F14" s="216"/>
      <c r="G14" s="216"/>
      <c r="H14" s="217"/>
      <c r="I14" s="6"/>
      <c r="J14" s="6"/>
      <c r="K14" s="6"/>
      <c r="L14" s="6"/>
      <c r="M14" s="6"/>
      <c r="N14" s="6"/>
      <c r="O14" s="6"/>
      <c r="P14" s="6"/>
      <c r="Q14" s="6"/>
      <c r="R14" s="6"/>
      <c r="S14" s="6"/>
      <c r="T14" s="6"/>
      <c r="U14" s="6"/>
    </row>
    <row r="15" spans="1:25" ht="112.5" customHeight="1" thickBot="1" x14ac:dyDescent="0.3">
      <c r="A15" s="14" t="s">
        <v>444</v>
      </c>
      <c r="B15" s="15"/>
      <c r="C15" s="16"/>
      <c r="D15" s="115">
        <f>SUM(D11:D14)</f>
        <v>3342468930.4983511</v>
      </c>
      <c r="E15" s="197" t="s">
        <v>356</v>
      </c>
      <c r="F15" s="204"/>
      <c r="G15" s="204"/>
      <c r="H15" s="205"/>
      <c r="I15" s="6"/>
      <c r="J15" s="6"/>
      <c r="K15" s="6"/>
      <c r="L15" s="6"/>
      <c r="M15" s="6"/>
      <c r="N15" s="6"/>
      <c r="O15" s="6"/>
      <c r="P15" s="6"/>
      <c r="Q15" s="6"/>
      <c r="R15" s="6"/>
      <c r="S15" s="6"/>
      <c r="T15" s="6"/>
      <c r="U15" s="6"/>
    </row>
    <row r="16" spans="1:25" ht="21.95" customHeight="1" thickBot="1" x14ac:dyDescent="0.3">
      <c r="A16" s="15"/>
      <c r="B16" s="15"/>
      <c r="C16" s="15"/>
      <c r="D16" s="29"/>
      <c r="E16" s="27"/>
      <c r="F16" s="27"/>
      <c r="G16" s="27"/>
      <c r="H16" s="27"/>
      <c r="I16" s="6"/>
      <c r="J16" s="6"/>
      <c r="K16" s="6"/>
      <c r="L16" s="6"/>
      <c r="M16" s="6"/>
      <c r="N16" s="6"/>
      <c r="O16" s="6"/>
      <c r="P16" s="6"/>
      <c r="Q16" s="6"/>
      <c r="R16" s="6"/>
      <c r="S16" s="6"/>
      <c r="T16" s="6"/>
      <c r="U16" s="6"/>
      <c r="X16" s="26"/>
      <c r="Y16" s="26"/>
    </row>
    <row r="17" spans="1:27" ht="99" customHeight="1" thickBot="1" x14ac:dyDescent="0.3">
      <c r="A17" s="14" t="s">
        <v>406</v>
      </c>
      <c r="B17" s="15"/>
      <c r="C17" s="15"/>
      <c r="D17" s="116">
        <v>450750250.51864564</v>
      </c>
      <c r="E17" s="204" t="s">
        <v>427</v>
      </c>
      <c r="F17" s="204"/>
      <c r="G17" s="204"/>
      <c r="H17" s="205"/>
    </row>
    <row r="18" spans="1:27" ht="21.75" customHeight="1" thickBot="1" x14ac:dyDescent="0.3">
      <c r="A18" s="32"/>
      <c r="B18" s="32"/>
      <c r="C18" s="32"/>
      <c r="D18" s="26"/>
      <c r="E18" s="39"/>
      <c r="F18" s="39"/>
      <c r="G18" s="39"/>
      <c r="H18" s="39"/>
    </row>
    <row r="19" spans="1:27" ht="99.75" customHeight="1" thickBot="1" x14ac:dyDescent="0.3">
      <c r="A19" s="14" t="s">
        <v>9</v>
      </c>
      <c r="B19" s="15"/>
      <c r="C19" s="16"/>
      <c r="D19" s="114">
        <v>53287948</v>
      </c>
      <c r="E19" s="197" t="s">
        <v>428</v>
      </c>
      <c r="F19" s="204"/>
      <c r="G19" s="204"/>
      <c r="H19" s="205"/>
    </row>
    <row r="20" spans="1:27" ht="82.5" customHeight="1" thickBot="1" x14ac:dyDescent="0.3">
      <c r="A20" s="14" t="s">
        <v>10</v>
      </c>
      <c r="B20" s="15"/>
      <c r="C20" s="16"/>
      <c r="D20" s="114">
        <v>7954581</v>
      </c>
      <c r="E20" s="197" t="s">
        <v>373</v>
      </c>
      <c r="F20" s="204"/>
      <c r="G20" s="204"/>
      <c r="H20" s="205"/>
      <c r="I20" s="32"/>
      <c r="J20" s="32"/>
      <c r="K20" s="32"/>
      <c r="L20" s="32"/>
      <c r="M20" s="32"/>
      <c r="N20" s="32"/>
      <c r="O20" s="32"/>
      <c r="P20" s="32"/>
      <c r="Q20" s="32"/>
    </row>
    <row r="21" spans="1:27" ht="54.75" customHeight="1" thickBot="1" x14ac:dyDescent="0.3">
      <c r="A21" s="14" t="s">
        <v>11</v>
      </c>
      <c r="B21" s="15"/>
      <c r="C21" s="16"/>
      <c r="D21" s="114">
        <v>10103746</v>
      </c>
      <c r="E21" s="197" t="s">
        <v>12</v>
      </c>
      <c r="F21" s="204"/>
      <c r="G21" s="204"/>
      <c r="H21" s="205"/>
      <c r="I21" s="32"/>
      <c r="J21" s="32"/>
      <c r="K21" s="32"/>
      <c r="L21" s="32"/>
      <c r="M21" s="32"/>
      <c r="N21" s="32"/>
      <c r="O21" s="32"/>
      <c r="P21" s="32"/>
      <c r="Q21" s="32"/>
    </row>
    <row r="22" spans="1:27" ht="63.75" customHeight="1" thickBot="1" x14ac:dyDescent="0.3">
      <c r="A22" s="14" t="s">
        <v>13</v>
      </c>
      <c r="B22" s="15"/>
      <c r="C22" s="15"/>
      <c r="D22" s="119">
        <f>SUM(D19:D21)</f>
        <v>71346275</v>
      </c>
      <c r="E22" s="197" t="s">
        <v>374</v>
      </c>
      <c r="F22" s="204"/>
      <c r="G22" s="204"/>
      <c r="H22" s="205"/>
      <c r="I22" s="37"/>
      <c r="J22" s="41"/>
      <c r="K22" s="41"/>
      <c r="L22" s="6"/>
      <c r="M22" s="6"/>
      <c r="N22" s="6"/>
      <c r="O22" s="6"/>
      <c r="P22" s="6"/>
      <c r="Q22" s="6"/>
      <c r="R22" s="6"/>
      <c r="S22" s="6"/>
      <c r="T22" s="6"/>
      <c r="U22" s="6"/>
      <c r="V22" s="6"/>
      <c r="W22" s="6"/>
    </row>
    <row r="23" spans="1:27" ht="51.75" customHeight="1" thickBot="1" x14ac:dyDescent="0.3">
      <c r="A23" s="39"/>
      <c r="B23" s="39"/>
      <c r="C23" s="39"/>
      <c r="D23" s="40"/>
      <c r="E23" s="26"/>
      <c r="F23" s="39"/>
      <c r="G23" s="39"/>
      <c r="H23" s="39"/>
      <c r="I23" s="39"/>
      <c r="J23" s="37"/>
      <c r="K23" s="6"/>
      <c r="L23" s="6"/>
      <c r="M23" s="6"/>
      <c r="N23" s="6"/>
      <c r="O23" s="6"/>
      <c r="P23" s="6"/>
      <c r="Q23" s="6"/>
      <c r="R23" s="6"/>
      <c r="S23" s="6"/>
      <c r="T23" s="6"/>
      <c r="U23" s="6"/>
      <c r="V23" s="6"/>
      <c r="W23" s="6"/>
      <c r="X23" s="6"/>
    </row>
    <row r="24" spans="1:27" ht="64.5" customHeight="1" thickBot="1" x14ac:dyDescent="0.3">
      <c r="A24" s="210" t="s">
        <v>14</v>
      </c>
      <c r="B24" s="211"/>
      <c r="C24" s="18" t="s">
        <v>15</v>
      </c>
      <c r="D24" s="18" t="s">
        <v>16</v>
      </c>
      <c r="E24" s="18" t="s">
        <v>17</v>
      </c>
      <c r="F24" s="206" t="s">
        <v>18</v>
      </c>
      <c r="G24" s="207"/>
      <c r="H24" s="207"/>
      <c r="I24" s="208"/>
      <c r="J24" s="6"/>
      <c r="K24" s="6"/>
      <c r="L24" s="6"/>
      <c r="M24" s="6"/>
      <c r="N24" s="6"/>
      <c r="O24" s="6"/>
      <c r="P24" s="6"/>
      <c r="Q24" s="6"/>
      <c r="R24" s="6"/>
      <c r="S24" s="6"/>
      <c r="T24" s="6"/>
      <c r="U24" s="6"/>
      <c r="V24" s="6"/>
    </row>
    <row r="25" spans="1:27" ht="64.5" customHeight="1" thickBot="1" x14ac:dyDescent="0.3">
      <c r="A25" s="19" t="s">
        <v>19</v>
      </c>
      <c r="B25" s="19"/>
      <c r="C25" s="20">
        <v>0.89500000000000002</v>
      </c>
      <c r="D25" s="117">
        <v>2142631712.7390428</v>
      </c>
      <c r="E25" s="113">
        <f>D25/SUMPRODUCT(ACA!I13:I163, 'Formula Factor Data'!D11:D161)/15/38</f>
        <v>4.2116392589766232</v>
      </c>
      <c r="F25" s="197" t="s">
        <v>379</v>
      </c>
      <c r="G25" s="204"/>
      <c r="H25" s="204"/>
      <c r="I25" s="205"/>
      <c r="J25" s="6"/>
      <c r="K25" s="6"/>
      <c r="L25" s="6"/>
      <c r="M25" s="6"/>
      <c r="N25" s="6"/>
      <c r="O25" s="6"/>
      <c r="P25" s="6"/>
      <c r="Q25" s="6"/>
      <c r="R25" s="6"/>
      <c r="S25" s="6"/>
      <c r="T25" s="6"/>
      <c r="U25" s="6"/>
      <c r="V25" s="6"/>
      <c r="W25" s="6"/>
      <c r="X25" s="6"/>
      <c r="AA25" s="6"/>
    </row>
    <row r="26" spans="1:27" ht="67.5" customHeight="1" thickBot="1" x14ac:dyDescent="0.3">
      <c r="A26" s="19" t="s">
        <v>293</v>
      </c>
      <c r="B26" s="19"/>
      <c r="C26" s="20">
        <v>0.08</v>
      </c>
      <c r="D26" s="117">
        <v>191520153.09399265</v>
      </c>
      <c r="E26" s="113">
        <f>D26/SUMPRODUCT(ACA!I13:I163, 'Formula Factor Data'!D11:D161, 'Formula Factor Data'!E11:E161)/15/38</f>
        <v>1.6057204835808419</v>
      </c>
      <c r="F26" s="197" t="s">
        <v>380</v>
      </c>
      <c r="G26" s="204"/>
      <c r="H26" s="204"/>
      <c r="I26" s="205"/>
    </row>
    <row r="27" spans="1:27" ht="63" customHeight="1" thickBot="1" x14ac:dyDescent="0.3">
      <c r="A27" s="19" t="s">
        <v>20</v>
      </c>
      <c r="B27" s="19"/>
      <c r="C27" s="20">
        <v>1.4999999999999999E-2</v>
      </c>
      <c r="D27" s="117">
        <v>35910028.705123618</v>
      </c>
      <c r="E27" s="112">
        <f>D27/SUMPRODUCT(ACA!I13:I163, 'Formula Factor Data'!D11:D161, 'Formula Factor Data'!F11:F161)/15/38</f>
        <v>0.31629240511188056</v>
      </c>
      <c r="F27" s="197" t="s">
        <v>381</v>
      </c>
      <c r="G27" s="204"/>
      <c r="H27" s="204"/>
      <c r="I27" s="205"/>
      <c r="K27" s="190"/>
    </row>
    <row r="28" spans="1:27" ht="60" customHeight="1" thickBot="1" x14ac:dyDescent="0.3">
      <c r="A28" s="28" t="s">
        <v>21</v>
      </c>
      <c r="B28" s="19"/>
      <c r="C28" s="20">
        <v>0.01</v>
      </c>
      <c r="D28" s="117">
        <v>23940019.136749081</v>
      </c>
      <c r="E28" s="112">
        <f>D28/SUMPRODUCT(ACA!I13:I163, 'Formula Factor Data'!D11:D161, 'Formula Factor Data'!G11:G161)/15/38</f>
        <v>1.7181910391289277</v>
      </c>
      <c r="F28" s="197" t="s">
        <v>22</v>
      </c>
      <c r="G28" s="204"/>
      <c r="H28" s="204"/>
      <c r="I28" s="205"/>
    </row>
    <row r="29" spans="1:27" ht="15.75" thickBot="1" x14ac:dyDescent="0.3">
      <c r="A29" s="15"/>
      <c r="B29" s="15"/>
      <c r="C29" s="15"/>
      <c r="D29" s="30"/>
      <c r="E29" s="29"/>
      <c r="F29" s="27"/>
      <c r="G29" s="27"/>
      <c r="H29" s="27"/>
      <c r="I29" s="27"/>
    </row>
    <row r="30" spans="1:27" ht="54" customHeight="1" thickBot="1" x14ac:dyDescent="0.3">
      <c r="A30" s="28" t="s">
        <v>407</v>
      </c>
      <c r="B30" s="28"/>
      <c r="C30" s="20">
        <v>1</v>
      </c>
      <c r="D30" s="118">
        <f>D17</f>
        <v>450750250.51864564</v>
      </c>
      <c r="E30" s="112">
        <f>D30/SUMPRODUCT('Formula Factor Data'!L11:L161, ACA!P13:P163)/15/38</f>
        <v>5.3610860023660054</v>
      </c>
      <c r="F30" s="197" t="s">
        <v>382</v>
      </c>
      <c r="G30" s="204"/>
      <c r="H30" s="204"/>
      <c r="I30" s="205"/>
    </row>
    <row r="31" spans="1:27" ht="11.1" customHeight="1" x14ac:dyDescent="0.25">
      <c r="D31" s="21"/>
      <c r="E31" s="17"/>
    </row>
    <row r="32" spans="1:27" ht="11.1" customHeight="1" x14ac:dyDescent="0.25">
      <c r="A32" s="209" t="s">
        <v>403</v>
      </c>
      <c r="B32" s="209"/>
      <c r="C32" s="209"/>
      <c r="D32" s="21"/>
      <c r="E32" s="17"/>
    </row>
    <row r="33" spans="1:9" ht="15.6" customHeight="1" x14ac:dyDescent="0.25">
      <c r="A33" s="143" t="s">
        <v>419</v>
      </c>
      <c r="B33" s="143"/>
      <c r="C33" s="143"/>
      <c r="D33" s="142"/>
      <c r="E33" s="142"/>
      <c r="F33" s="142"/>
      <c r="G33" s="142"/>
      <c r="H33" s="142"/>
      <c r="I33" s="142"/>
    </row>
    <row r="34" spans="1:9" ht="15.6" customHeight="1" x14ac:dyDescent="0.25">
      <c r="A34" s="143" t="s">
        <v>23</v>
      </c>
      <c r="B34" s="143"/>
      <c r="C34" s="143"/>
      <c r="D34" s="142"/>
      <c r="E34" s="142"/>
      <c r="F34" s="142"/>
      <c r="G34" s="142"/>
      <c r="H34" s="142"/>
      <c r="I34" s="142"/>
    </row>
    <row r="35" spans="1:9" ht="15.6" customHeight="1" thickBot="1" x14ac:dyDescent="0.3">
      <c r="A35" s="143"/>
      <c r="B35" s="143"/>
      <c r="C35" s="143"/>
      <c r="D35" s="142"/>
      <c r="E35" s="142"/>
      <c r="F35" s="142"/>
      <c r="G35" s="142"/>
      <c r="H35" s="142"/>
      <c r="I35" s="142"/>
    </row>
    <row r="36" spans="1:9" ht="62.45" customHeight="1" thickBot="1" x14ac:dyDescent="0.3">
      <c r="A36" s="10"/>
      <c r="B36" s="6"/>
      <c r="C36" s="6"/>
      <c r="D36" s="6"/>
      <c r="E36" s="18" t="s">
        <v>448</v>
      </c>
      <c r="F36" s="200" t="s">
        <v>413</v>
      </c>
      <c r="G36" s="201"/>
      <c r="H36" s="201"/>
      <c r="I36" s="202"/>
    </row>
    <row r="37" spans="1:9" ht="41.25" customHeight="1" thickBot="1" x14ac:dyDescent="0.3">
      <c r="A37" s="14" t="s">
        <v>445</v>
      </c>
      <c r="B37" s="15"/>
      <c r="C37" s="15"/>
      <c r="D37" s="180"/>
      <c r="E37" s="173">
        <f>'EYNFF 2023-24 step-by-step'!AE8</f>
        <v>5.3138618897968959</v>
      </c>
      <c r="F37" s="197" t="s">
        <v>429</v>
      </c>
      <c r="G37" s="198"/>
      <c r="H37" s="198"/>
      <c r="I37" s="199"/>
    </row>
    <row r="38" spans="1:9" ht="61.5" customHeight="1" thickBot="1" x14ac:dyDescent="0.3">
      <c r="A38" s="14" t="s">
        <v>446</v>
      </c>
      <c r="B38" s="182"/>
      <c r="C38" s="182"/>
      <c r="D38" s="183"/>
      <c r="E38" s="184">
        <f>'EYNFF 2023-24 step-by-step'!AI8/'EYNFF 2023-24 step-by-step'!AH8/15/38</f>
        <v>5.2309177949794643</v>
      </c>
      <c r="F38" s="203" t="s">
        <v>414</v>
      </c>
      <c r="G38" s="198"/>
      <c r="H38" s="198"/>
      <c r="I38" s="199"/>
    </row>
    <row r="39" spans="1:9" ht="52.5" customHeight="1" thickBot="1" x14ac:dyDescent="0.3">
      <c r="A39" s="14" t="s">
        <v>447</v>
      </c>
      <c r="B39" s="182"/>
      <c r="C39" s="182"/>
      <c r="D39" s="183"/>
      <c r="E39" s="184">
        <f>('EYNFF 2023-24 step-by-step'!AF8+'EYNFF 2023-24 step-by-step'!AI8)/('EYNFF 2023-24 step-by-step'!AH8+'EYNFF 2023-24 step-by-step'!G8)/15/38</f>
        <v>5.290281825477078</v>
      </c>
      <c r="F39" s="197" t="s">
        <v>430</v>
      </c>
      <c r="G39" s="198"/>
      <c r="H39" s="198"/>
      <c r="I39" s="199"/>
    </row>
    <row r="40" spans="1:9" ht="48.75" customHeight="1" thickBot="1" x14ac:dyDescent="0.3">
      <c r="A40" s="181" t="s">
        <v>409</v>
      </c>
      <c r="B40" s="182"/>
      <c r="C40" s="182"/>
      <c r="D40" s="183"/>
      <c r="E40" s="184">
        <f>'2YO 2023-24 step-by-step'!N7</f>
        <v>6.0007489458899803</v>
      </c>
      <c r="F40" s="197" t="s">
        <v>431</v>
      </c>
      <c r="G40" s="198"/>
      <c r="H40" s="198"/>
      <c r="I40" s="199"/>
    </row>
    <row r="41" spans="1:9" ht="48" customHeight="1" thickBot="1" x14ac:dyDescent="0.3">
      <c r="A41" s="181" t="s">
        <v>410</v>
      </c>
      <c r="B41" s="182"/>
      <c r="C41" s="182"/>
      <c r="D41" s="182"/>
      <c r="E41" s="185">
        <f>'MNS 2023-24'!P9/'MNS 2023-24'!F9/15/38</f>
        <v>4.3898289017465819</v>
      </c>
      <c r="F41" s="197" t="s">
        <v>432</v>
      </c>
      <c r="G41" s="198"/>
      <c r="H41" s="198"/>
      <c r="I41" s="199"/>
    </row>
    <row r="42" spans="1:9" ht="42" customHeight="1" thickBot="1" x14ac:dyDescent="0.3">
      <c r="A42" s="181" t="s">
        <v>411</v>
      </c>
      <c r="B42" s="182"/>
      <c r="C42" s="182"/>
      <c r="D42" s="182"/>
      <c r="E42" s="187">
        <v>0.62</v>
      </c>
      <c r="F42" s="197" t="s">
        <v>433</v>
      </c>
      <c r="G42" s="198"/>
      <c r="H42" s="198"/>
      <c r="I42" s="199"/>
    </row>
    <row r="43" spans="1:9" ht="41.25" customHeight="1" thickBot="1" x14ac:dyDescent="0.3">
      <c r="A43" s="14" t="s">
        <v>412</v>
      </c>
      <c r="B43" s="182"/>
      <c r="C43" s="182"/>
      <c r="D43" s="182"/>
      <c r="E43" s="186">
        <v>828</v>
      </c>
      <c r="F43" s="197" t="s">
        <v>434</v>
      </c>
      <c r="G43" s="198"/>
      <c r="H43" s="198"/>
      <c r="I43" s="199"/>
    </row>
    <row r="45" spans="1:9" ht="15.6" customHeight="1" x14ac:dyDescent="0.25">
      <c r="A45" s="143"/>
      <c r="B45" s="142"/>
      <c r="C45" s="142"/>
      <c r="D45" s="142"/>
      <c r="E45" s="142"/>
      <c r="F45" s="142"/>
      <c r="G45" s="142"/>
      <c r="H45" s="142"/>
      <c r="I45" s="142"/>
    </row>
    <row r="46" spans="1:9" ht="15.75" x14ac:dyDescent="0.25">
      <c r="A46" s="44"/>
    </row>
  </sheetData>
  <mergeCells count="25">
    <mergeCell ref="A32:C32"/>
    <mergeCell ref="F25:I25"/>
    <mergeCell ref="A24:B24"/>
    <mergeCell ref="E13:H14"/>
    <mergeCell ref="F27:I27"/>
    <mergeCell ref="F30:I30"/>
    <mergeCell ref="F28:I28"/>
    <mergeCell ref="F26:I26"/>
    <mergeCell ref="E15:H15"/>
    <mergeCell ref="E19:H19"/>
    <mergeCell ref="E20:H20"/>
    <mergeCell ref="E21:H21"/>
    <mergeCell ref="E22:H22"/>
    <mergeCell ref="E11:H11"/>
    <mergeCell ref="E12:H12"/>
    <mergeCell ref="E17:H17"/>
    <mergeCell ref="F24:I24"/>
    <mergeCell ref="F39:I39"/>
    <mergeCell ref="F40:I40"/>
    <mergeCell ref="F42:I42"/>
    <mergeCell ref="F43:I43"/>
    <mergeCell ref="F36:I36"/>
    <mergeCell ref="F37:I37"/>
    <mergeCell ref="F38:I38"/>
    <mergeCell ref="F41:I41"/>
  </mergeCells>
  <phoneticPr fontId="1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EAAD9-0CC2-4D88-B1D3-015CDFF287B2}">
  <sheetPr codeName="Sheet4">
    <tabColor theme="6" tint="0.39997558519241921"/>
  </sheetPr>
  <dimension ref="A1:J158"/>
  <sheetViews>
    <sheetView zoomScaleNormal="100" workbookViewId="0"/>
  </sheetViews>
  <sheetFormatPr defaultColWidth="9.140625" defaultRowHeight="15" x14ac:dyDescent="0.25"/>
  <cols>
    <col min="1" max="1" width="35.7109375" style="22" customWidth="1"/>
    <col min="2" max="2" width="15.7109375" style="22" customWidth="1"/>
    <col min="3" max="3" width="40.7109375" style="22" customWidth="1"/>
    <col min="4" max="9" width="25.42578125" style="22" customWidth="1"/>
    <col min="10" max="10" width="9.85546875" style="22" bestFit="1" customWidth="1"/>
    <col min="11" max="16384" width="9.140625" style="22"/>
  </cols>
  <sheetData>
    <row r="1" spans="1:10" ht="45" customHeight="1" x14ac:dyDescent="0.25">
      <c r="A1" s="121" t="s">
        <v>449</v>
      </c>
      <c r="B1" s="122"/>
      <c r="C1" s="122"/>
      <c r="D1" s="122"/>
      <c r="E1" s="122"/>
      <c r="F1" s="122"/>
      <c r="G1" s="122"/>
      <c r="H1" s="122"/>
      <c r="I1" s="122"/>
    </row>
    <row r="2" spans="1:10" ht="18.95" customHeight="1" x14ac:dyDescent="0.25">
      <c r="A2" s="47"/>
      <c r="B2" s="50"/>
      <c r="C2" s="50"/>
      <c r="D2" s="99" t="s">
        <v>450</v>
      </c>
      <c r="E2" s="95"/>
      <c r="F2" s="95"/>
      <c r="G2" s="95"/>
      <c r="H2" s="95"/>
      <c r="I2" s="96"/>
    </row>
    <row r="3" spans="1:10" ht="15.95" customHeight="1" x14ac:dyDescent="0.25">
      <c r="A3" s="47"/>
      <c r="B3" s="50"/>
      <c r="C3" s="50"/>
      <c r="D3" s="100" t="s">
        <v>459</v>
      </c>
      <c r="E3" s="97"/>
      <c r="F3" s="97"/>
      <c r="G3" s="97"/>
      <c r="H3" s="97"/>
      <c r="I3" s="98"/>
    </row>
    <row r="4" spans="1:10" ht="18.95" customHeight="1" x14ac:dyDescent="0.25">
      <c r="A4" s="53"/>
      <c r="B4" s="50"/>
      <c r="C4" s="50"/>
      <c r="D4" s="100" t="s">
        <v>463</v>
      </c>
      <c r="E4" s="97"/>
      <c r="F4" s="97"/>
      <c r="G4" s="97"/>
      <c r="H4" s="97"/>
      <c r="I4" s="98"/>
    </row>
    <row r="5" spans="1:10" ht="18.95" customHeight="1" x14ac:dyDescent="0.25">
      <c r="A5" s="31"/>
      <c r="B5" s="23"/>
      <c r="C5" s="23"/>
      <c r="D5" s="100" t="s">
        <v>465</v>
      </c>
      <c r="E5" s="97"/>
      <c r="F5" s="97"/>
      <c r="G5" s="97"/>
      <c r="H5" s="97"/>
      <c r="I5" s="98"/>
    </row>
    <row r="6" spans="1:10" ht="23.45" customHeight="1" x14ac:dyDescent="0.25">
      <c r="A6" s="31"/>
      <c r="B6" s="23"/>
      <c r="C6" s="23"/>
      <c r="D6" s="100" t="s">
        <v>464</v>
      </c>
      <c r="E6" s="97"/>
      <c r="F6" s="97"/>
      <c r="G6" s="97"/>
      <c r="H6" s="97"/>
      <c r="I6" s="98"/>
    </row>
    <row r="7" spans="1:10" ht="60" customHeight="1" x14ac:dyDescent="0.25">
      <c r="A7" s="144" t="s">
        <v>24</v>
      </c>
      <c r="B7" s="144" t="s">
        <v>25</v>
      </c>
      <c r="C7" s="144" t="s">
        <v>26</v>
      </c>
      <c r="D7" s="145" t="s">
        <v>294</v>
      </c>
      <c r="E7" s="145" t="s">
        <v>383</v>
      </c>
      <c r="F7" s="145" t="s">
        <v>384</v>
      </c>
      <c r="G7" s="134" t="s">
        <v>385</v>
      </c>
      <c r="H7" s="134" t="s">
        <v>386</v>
      </c>
      <c r="I7" s="134" t="s">
        <v>387</v>
      </c>
    </row>
    <row r="8" spans="1:10" ht="15.75" x14ac:dyDescent="0.25">
      <c r="A8" s="54" t="s">
        <v>123</v>
      </c>
      <c r="B8" s="55">
        <v>831</v>
      </c>
      <c r="C8" s="54" t="s">
        <v>125</v>
      </c>
      <c r="D8" s="56">
        <v>4.92</v>
      </c>
      <c r="E8" s="56">
        <v>0.09</v>
      </c>
      <c r="F8" s="56">
        <v>5.01</v>
      </c>
      <c r="G8" s="56">
        <v>5.13</v>
      </c>
      <c r="H8" s="56">
        <v>0.12000000000000011</v>
      </c>
      <c r="I8" s="57">
        <v>2.3952095808383256E-2</v>
      </c>
    </row>
    <row r="9" spans="1:10" ht="15.75" x14ac:dyDescent="0.25">
      <c r="A9" s="54" t="s">
        <v>123</v>
      </c>
      <c r="B9" s="55">
        <v>830</v>
      </c>
      <c r="C9" s="54" t="s">
        <v>124</v>
      </c>
      <c r="D9" s="56">
        <v>4.6100000000000003</v>
      </c>
      <c r="E9" s="56">
        <v>7.0000000000000007E-2</v>
      </c>
      <c r="F9" s="56">
        <v>4.6800000000000006</v>
      </c>
      <c r="G9" s="56">
        <v>4.87</v>
      </c>
      <c r="H9" s="56">
        <v>0.1899999999999995</v>
      </c>
      <c r="I9" s="57">
        <v>4.0598290598290489E-2</v>
      </c>
    </row>
    <row r="10" spans="1:10" ht="15.75" x14ac:dyDescent="0.25">
      <c r="A10" s="54" t="s">
        <v>123</v>
      </c>
      <c r="B10" s="55">
        <v>856</v>
      </c>
      <c r="C10" s="54" t="s">
        <v>136</v>
      </c>
      <c r="D10" s="56">
        <v>4.8699999999999992</v>
      </c>
      <c r="E10" s="56">
        <v>0.11</v>
      </c>
      <c r="F10" s="56">
        <v>4.9799999999999995</v>
      </c>
      <c r="G10" s="56">
        <v>5.03</v>
      </c>
      <c r="H10" s="56">
        <v>5.0000000000000711E-2</v>
      </c>
      <c r="I10" s="57">
        <v>1.0040160642570425E-2</v>
      </c>
      <c r="J10" s="189"/>
    </row>
    <row r="11" spans="1:10" ht="15.75" x14ac:dyDescent="0.25">
      <c r="A11" s="54" t="s">
        <v>123</v>
      </c>
      <c r="B11" s="55">
        <v>855</v>
      </c>
      <c r="C11" s="54" t="s">
        <v>135</v>
      </c>
      <c r="D11" s="56">
        <v>4.6100000000000003</v>
      </c>
      <c r="E11" s="56">
        <v>0</v>
      </c>
      <c r="F11" s="56">
        <v>4.6100000000000003</v>
      </c>
      <c r="G11" s="56">
        <v>4.87</v>
      </c>
      <c r="H11" s="56">
        <v>0.25999999999999979</v>
      </c>
      <c r="I11" s="57">
        <v>5.6399132321041164E-2</v>
      </c>
    </row>
    <row r="12" spans="1:10" ht="15.75" x14ac:dyDescent="0.25">
      <c r="A12" s="54" t="s">
        <v>123</v>
      </c>
      <c r="B12" s="55">
        <v>925</v>
      </c>
      <c r="C12" s="54" t="s">
        <v>175</v>
      </c>
      <c r="D12" s="56">
        <v>4.6100000000000003</v>
      </c>
      <c r="E12" s="56">
        <v>0.03</v>
      </c>
      <c r="F12" s="56">
        <v>4.6400000000000006</v>
      </c>
      <c r="G12" s="56">
        <v>4.87</v>
      </c>
      <c r="H12" s="56">
        <v>0.22999999999999954</v>
      </c>
      <c r="I12" s="57">
        <v>4.9568965517241277E-2</v>
      </c>
    </row>
    <row r="13" spans="1:10" ht="15.75" x14ac:dyDescent="0.25">
      <c r="A13" s="54" t="s">
        <v>123</v>
      </c>
      <c r="B13" s="55">
        <v>940</v>
      </c>
      <c r="C13" s="54" t="s">
        <v>184</v>
      </c>
      <c r="D13" s="56">
        <v>4.6599999999999993</v>
      </c>
      <c r="E13" s="56">
        <v>0.05</v>
      </c>
      <c r="F13" s="56">
        <v>4.7099999999999991</v>
      </c>
      <c r="G13" s="56">
        <v>4.93</v>
      </c>
      <c r="H13" s="56">
        <v>0.22000000000000064</v>
      </c>
      <c r="I13" s="57">
        <v>4.6709129511677425E-2</v>
      </c>
    </row>
    <row r="14" spans="1:10" ht="15.75" x14ac:dyDescent="0.25">
      <c r="A14" s="54" t="s">
        <v>123</v>
      </c>
      <c r="B14" s="55">
        <v>892</v>
      </c>
      <c r="C14" s="54" t="s">
        <v>166</v>
      </c>
      <c r="D14" s="56">
        <v>5.2299999999999995</v>
      </c>
      <c r="E14" s="56">
        <v>0.15</v>
      </c>
      <c r="F14" s="56">
        <v>5.38</v>
      </c>
      <c r="G14" s="56">
        <v>5.43</v>
      </c>
      <c r="H14" s="56">
        <v>4.9999999999999822E-2</v>
      </c>
      <c r="I14" s="57">
        <v>9.293680297397737E-3</v>
      </c>
    </row>
    <row r="15" spans="1:10" ht="15.75" x14ac:dyDescent="0.25">
      <c r="A15" s="54" t="s">
        <v>123</v>
      </c>
      <c r="B15" s="55">
        <v>891</v>
      </c>
      <c r="C15" s="54" t="s">
        <v>165</v>
      </c>
      <c r="D15" s="56">
        <v>4.6100000000000003</v>
      </c>
      <c r="E15" s="56">
        <v>0.09</v>
      </c>
      <c r="F15" s="56">
        <v>4.7</v>
      </c>
      <c r="G15" s="56">
        <v>4.87</v>
      </c>
      <c r="H15" s="56">
        <v>0.16999999999999993</v>
      </c>
      <c r="I15" s="57">
        <v>3.617021276595743E-2</v>
      </c>
    </row>
    <row r="16" spans="1:10" ht="15.75" x14ac:dyDescent="0.25">
      <c r="A16" s="54" t="s">
        <v>123</v>
      </c>
      <c r="B16" s="55">
        <v>857</v>
      </c>
      <c r="C16" s="54" t="s">
        <v>137</v>
      </c>
      <c r="D16" s="56">
        <v>4.6100000000000003</v>
      </c>
      <c r="E16" s="56">
        <v>0.03</v>
      </c>
      <c r="F16" s="56">
        <v>4.6400000000000006</v>
      </c>
      <c r="G16" s="56">
        <v>4.87</v>
      </c>
      <c r="H16" s="56">
        <v>0.22999999999999954</v>
      </c>
      <c r="I16" s="57">
        <v>4.9568965517241277E-2</v>
      </c>
    </row>
    <row r="17" spans="1:9" ht="15.75" x14ac:dyDescent="0.25">
      <c r="A17" s="54" t="s">
        <v>123</v>
      </c>
      <c r="B17" s="55">
        <v>941</v>
      </c>
      <c r="C17" s="54" t="s">
        <v>185</v>
      </c>
      <c r="D17" s="56">
        <v>4.6599999999999993</v>
      </c>
      <c r="E17" s="56">
        <v>0.04</v>
      </c>
      <c r="F17" s="56">
        <v>4.6999999999999993</v>
      </c>
      <c r="G17" s="56">
        <v>4.93</v>
      </c>
      <c r="H17" s="56">
        <v>0.23000000000000043</v>
      </c>
      <c r="I17" s="57">
        <v>4.8936170212766056E-2</v>
      </c>
    </row>
    <row r="18" spans="1:9" ht="15.75" x14ac:dyDescent="0.25">
      <c r="A18" s="54" t="s">
        <v>116</v>
      </c>
      <c r="B18" s="55">
        <v>822</v>
      </c>
      <c r="C18" s="54" t="s">
        <v>118</v>
      </c>
      <c r="D18" s="56">
        <v>4.8699999999999992</v>
      </c>
      <c r="E18" s="56">
        <v>0.08</v>
      </c>
      <c r="F18" s="56">
        <v>4.9499999999999993</v>
      </c>
      <c r="G18" s="56">
        <v>5.19</v>
      </c>
      <c r="H18" s="56">
        <v>0.2400000000000011</v>
      </c>
      <c r="I18" s="57">
        <v>4.8484848484848714E-2</v>
      </c>
    </row>
    <row r="19" spans="1:9" ht="15.75" x14ac:dyDescent="0.25">
      <c r="A19" s="54" t="s">
        <v>116</v>
      </c>
      <c r="B19" s="55">
        <v>873</v>
      </c>
      <c r="C19" s="54" t="s">
        <v>148</v>
      </c>
      <c r="D19" s="56">
        <v>4.7299999999999995</v>
      </c>
      <c r="E19" s="56">
        <v>0.03</v>
      </c>
      <c r="F19" s="56">
        <v>4.76</v>
      </c>
      <c r="G19" s="56">
        <v>4.99</v>
      </c>
      <c r="H19" s="56">
        <v>0.23000000000000043</v>
      </c>
      <c r="I19" s="57">
        <v>4.8319327731092529E-2</v>
      </c>
    </row>
    <row r="20" spans="1:9" ht="15.75" x14ac:dyDescent="0.25">
      <c r="A20" s="54" t="s">
        <v>116</v>
      </c>
      <c r="B20" s="55">
        <v>823</v>
      </c>
      <c r="C20" s="54" t="s">
        <v>119</v>
      </c>
      <c r="D20" s="56">
        <v>4.6100000000000003</v>
      </c>
      <c r="E20" s="56">
        <v>0.11</v>
      </c>
      <c r="F20" s="56">
        <v>4.7200000000000006</v>
      </c>
      <c r="G20" s="56">
        <v>4.95</v>
      </c>
      <c r="H20" s="56">
        <v>0.22999999999999954</v>
      </c>
      <c r="I20" s="57">
        <v>4.8728813559321932E-2</v>
      </c>
    </row>
    <row r="21" spans="1:9" ht="15.75" x14ac:dyDescent="0.25">
      <c r="A21" s="54" t="s">
        <v>116</v>
      </c>
      <c r="B21" s="55">
        <v>881</v>
      </c>
      <c r="C21" s="54" t="s">
        <v>155</v>
      </c>
      <c r="D21" s="56">
        <v>4.7799999999999994</v>
      </c>
      <c r="E21" s="56">
        <v>0.04</v>
      </c>
      <c r="F21" s="56">
        <v>4.8199999999999994</v>
      </c>
      <c r="G21" s="56">
        <v>5.05</v>
      </c>
      <c r="H21" s="56">
        <v>0.23000000000000043</v>
      </c>
      <c r="I21" s="57">
        <v>4.7717842323651546E-2</v>
      </c>
    </row>
    <row r="22" spans="1:9" ht="15.75" x14ac:dyDescent="0.25">
      <c r="A22" s="54" t="s">
        <v>116</v>
      </c>
      <c r="B22" s="55">
        <v>919</v>
      </c>
      <c r="C22" s="54" t="s">
        <v>173</v>
      </c>
      <c r="D22" s="56">
        <v>5.6899999999999995</v>
      </c>
      <c r="E22" s="56">
        <v>0.09</v>
      </c>
      <c r="F22" s="56">
        <v>5.7799999999999994</v>
      </c>
      <c r="G22" s="56">
        <v>5.84</v>
      </c>
      <c r="H22" s="56">
        <v>6.0000000000000497E-2</v>
      </c>
      <c r="I22" s="57">
        <v>1.038062283737033E-2</v>
      </c>
    </row>
    <row r="23" spans="1:9" ht="15.75" x14ac:dyDescent="0.25">
      <c r="A23" s="54" t="s">
        <v>116</v>
      </c>
      <c r="B23" s="55">
        <v>821</v>
      </c>
      <c r="C23" s="54" t="s">
        <v>117</v>
      </c>
      <c r="D23" s="56">
        <v>5.1099999999999994</v>
      </c>
      <c r="E23" s="56">
        <v>0.04</v>
      </c>
      <c r="F23" s="56">
        <v>5.1499999999999995</v>
      </c>
      <c r="G23" s="56">
        <v>5.32</v>
      </c>
      <c r="H23" s="56">
        <v>0.17000000000000082</v>
      </c>
      <c r="I23" s="57">
        <v>3.3009708737864241E-2</v>
      </c>
    </row>
    <row r="24" spans="1:9" ht="15.75" x14ac:dyDescent="0.25">
      <c r="A24" s="54" t="s">
        <v>116</v>
      </c>
      <c r="B24" s="55">
        <v>926</v>
      </c>
      <c r="C24" s="54" t="s">
        <v>176</v>
      </c>
      <c r="D24" s="56">
        <v>4.6100000000000003</v>
      </c>
      <c r="E24" s="56">
        <v>0.06</v>
      </c>
      <c r="F24" s="56">
        <v>4.67</v>
      </c>
      <c r="G24" s="56">
        <v>4.9000000000000004</v>
      </c>
      <c r="H24" s="56">
        <v>0.23000000000000043</v>
      </c>
      <c r="I24" s="57">
        <v>4.9250535331905876E-2</v>
      </c>
    </row>
    <row r="25" spans="1:9" ht="15.75" x14ac:dyDescent="0.25">
      <c r="A25" s="54" t="s">
        <v>116</v>
      </c>
      <c r="B25" s="55">
        <v>874</v>
      </c>
      <c r="C25" s="54" t="s">
        <v>149</v>
      </c>
      <c r="D25" s="56">
        <v>5.22</v>
      </c>
      <c r="E25" s="56">
        <v>0.02</v>
      </c>
      <c r="F25" s="56">
        <v>5.2399999999999993</v>
      </c>
      <c r="G25" s="56">
        <v>5.43</v>
      </c>
      <c r="H25" s="56">
        <v>0.19000000000000039</v>
      </c>
      <c r="I25" s="57">
        <v>3.6259541984732906E-2</v>
      </c>
    </row>
    <row r="26" spans="1:9" ht="15.75" x14ac:dyDescent="0.25">
      <c r="A26" s="54" t="s">
        <v>116</v>
      </c>
      <c r="B26" s="55">
        <v>882</v>
      </c>
      <c r="C26" s="54" t="s">
        <v>156</v>
      </c>
      <c r="D26" s="56">
        <v>4.71</v>
      </c>
      <c r="E26" s="56">
        <v>7.0000000000000007E-2</v>
      </c>
      <c r="F26" s="56">
        <v>4.78</v>
      </c>
      <c r="G26" s="56">
        <v>5.01</v>
      </c>
      <c r="H26" s="56">
        <v>0.22999999999999954</v>
      </c>
      <c r="I26" s="57">
        <v>4.8117154811715385E-2</v>
      </c>
    </row>
    <row r="27" spans="1:9" ht="15.75" x14ac:dyDescent="0.25">
      <c r="A27" s="54" t="s">
        <v>116</v>
      </c>
      <c r="B27" s="55">
        <v>935</v>
      </c>
      <c r="C27" s="54" t="s">
        <v>180</v>
      </c>
      <c r="D27" s="56">
        <v>4.6100000000000003</v>
      </c>
      <c r="E27" s="56">
        <v>0.05</v>
      </c>
      <c r="F27" s="56">
        <v>4.66</v>
      </c>
      <c r="G27" s="56">
        <v>4.8899999999999997</v>
      </c>
      <c r="H27" s="56">
        <v>0.22999999999999954</v>
      </c>
      <c r="I27" s="57">
        <v>4.9356223175965566E-2</v>
      </c>
    </row>
    <row r="28" spans="1:9" ht="15.75" x14ac:dyDescent="0.25">
      <c r="A28" s="54" t="s">
        <v>116</v>
      </c>
      <c r="B28" s="55">
        <v>883</v>
      </c>
      <c r="C28" s="54" t="s">
        <v>157</v>
      </c>
      <c r="D28" s="56">
        <v>4.7699999999999996</v>
      </c>
      <c r="E28" s="56">
        <v>0.09</v>
      </c>
      <c r="F28" s="56">
        <v>4.8599999999999994</v>
      </c>
      <c r="G28" s="56">
        <v>5.0999999999999996</v>
      </c>
      <c r="H28" s="56">
        <v>0.24000000000000021</v>
      </c>
      <c r="I28" s="57">
        <v>4.9382716049382769E-2</v>
      </c>
    </row>
    <row r="29" spans="1:9" ht="15.75" x14ac:dyDescent="0.25">
      <c r="A29" s="54" t="s">
        <v>27</v>
      </c>
      <c r="B29" s="55">
        <v>202</v>
      </c>
      <c r="C29" s="54" t="s">
        <v>28</v>
      </c>
      <c r="D29" s="56">
        <v>8.51</v>
      </c>
      <c r="E29" s="56">
        <v>0.13</v>
      </c>
      <c r="F29" s="56">
        <v>8.64</v>
      </c>
      <c r="G29" s="56">
        <v>8.73</v>
      </c>
      <c r="H29" s="56">
        <v>8.9999999999999858E-2</v>
      </c>
      <c r="I29" s="57">
        <v>1.0416666666666649E-2</v>
      </c>
    </row>
    <row r="30" spans="1:9" ht="15.75" x14ac:dyDescent="0.25">
      <c r="A30" s="54" t="s">
        <v>27</v>
      </c>
      <c r="B30" s="55">
        <v>204</v>
      </c>
      <c r="C30" s="54" t="s">
        <v>31</v>
      </c>
      <c r="D30" s="56">
        <v>6.14</v>
      </c>
      <c r="E30" s="56">
        <v>0.09</v>
      </c>
      <c r="F30" s="56">
        <v>6.2299999999999995</v>
      </c>
      <c r="G30" s="56">
        <v>6.54</v>
      </c>
      <c r="H30" s="56">
        <v>0.3100000000000005</v>
      </c>
      <c r="I30" s="57">
        <v>4.9759229534510514E-2</v>
      </c>
    </row>
    <row r="31" spans="1:9" ht="15.75" x14ac:dyDescent="0.25">
      <c r="A31" s="54" t="s">
        <v>27</v>
      </c>
      <c r="B31" s="55">
        <v>205</v>
      </c>
      <c r="C31" s="54" t="s">
        <v>32</v>
      </c>
      <c r="D31" s="56">
        <v>8.23</v>
      </c>
      <c r="E31" s="56">
        <v>0.11</v>
      </c>
      <c r="F31" s="56">
        <v>8.34</v>
      </c>
      <c r="G31" s="56">
        <v>8.42</v>
      </c>
      <c r="H31" s="56">
        <v>8.0000000000000071E-2</v>
      </c>
      <c r="I31" s="57">
        <v>9.592326139088737E-3</v>
      </c>
    </row>
    <row r="32" spans="1:9" ht="15.75" x14ac:dyDescent="0.25">
      <c r="A32" s="54" t="s">
        <v>27</v>
      </c>
      <c r="B32" s="55">
        <v>309</v>
      </c>
      <c r="C32" s="54" t="s">
        <v>49</v>
      </c>
      <c r="D32" s="56">
        <v>5.97</v>
      </c>
      <c r="E32" s="56">
        <v>0.13</v>
      </c>
      <c r="F32" s="56">
        <v>6.1</v>
      </c>
      <c r="G32" s="56">
        <v>6.16</v>
      </c>
      <c r="H32" s="56">
        <v>6.0000000000000497E-2</v>
      </c>
      <c r="I32" s="57">
        <v>9.8360655737705742E-3</v>
      </c>
    </row>
    <row r="33" spans="1:9" ht="15.75" x14ac:dyDescent="0.25">
      <c r="A33" s="54" t="s">
        <v>27</v>
      </c>
      <c r="B33" s="55">
        <v>206</v>
      </c>
      <c r="C33" s="54" t="s">
        <v>33</v>
      </c>
      <c r="D33" s="56">
        <v>7.81</v>
      </c>
      <c r="E33" s="56">
        <v>0.16</v>
      </c>
      <c r="F33" s="56">
        <v>7.97</v>
      </c>
      <c r="G33" s="56">
        <v>8.0500000000000007</v>
      </c>
      <c r="H33" s="56">
        <v>8.0000000000000959E-2</v>
      </c>
      <c r="I33" s="57">
        <v>1.0037641154328853E-2</v>
      </c>
    </row>
    <row r="34" spans="1:9" ht="15.75" x14ac:dyDescent="0.25">
      <c r="A34" s="54" t="s">
        <v>27</v>
      </c>
      <c r="B34" s="55">
        <v>207</v>
      </c>
      <c r="C34" s="54" t="s">
        <v>34</v>
      </c>
      <c r="D34" s="56">
        <v>8.1999999999999993</v>
      </c>
      <c r="E34" s="56">
        <v>0.08</v>
      </c>
      <c r="F34" s="56">
        <v>8.2799999999999994</v>
      </c>
      <c r="G34" s="56">
        <v>8.36</v>
      </c>
      <c r="H34" s="56">
        <v>8.0000000000000071E-2</v>
      </c>
      <c r="I34" s="57">
        <v>9.6618357487922805E-3</v>
      </c>
    </row>
    <row r="35" spans="1:9" ht="15.75" x14ac:dyDescent="0.25">
      <c r="A35" s="54" t="s">
        <v>27</v>
      </c>
      <c r="B35" s="55">
        <v>208</v>
      </c>
      <c r="C35" s="54" t="s">
        <v>35</v>
      </c>
      <c r="D35" s="56">
        <v>7.32</v>
      </c>
      <c r="E35" s="56">
        <v>0.11</v>
      </c>
      <c r="F35" s="56">
        <v>7.4300000000000006</v>
      </c>
      <c r="G35" s="56">
        <v>7.5</v>
      </c>
      <c r="H35" s="56">
        <v>6.9999999999999396E-2</v>
      </c>
      <c r="I35" s="57">
        <v>9.4212651413188957E-3</v>
      </c>
    </row>
    <row r="36" spans="1:9" ht="15.75" x14ac:dyDescent="0.25">
      <c r="A36" s="54" t="s">
        <v>27</v>
      </c>
      <c r="B36" s="55">
        <v>209</v>
      </c>
      <c r="C36" s="54" t="s">
        <v>36</v>
      </c>
      <c r="D36" s="56">
        <v>5.93</v>
      </c>
      <c r="E36" s="56">
        <v>0.1</v>
      </c>
      <c r="F36" s="56">
        <v>6.0299999999999994</v>
      </c>
      <c r="G36" s="56">
        <v>6.33</v>
      </c>
      <c r="H36" s="56">
        <v>0.30000000000000071</v>
      </c>
      <c r="I36" s="57">
        <v>4.9751243781094648E-2</v>
      </c>
    </row>
    <row r="37" spans="1:9" ht="15.75" x14ac:dyDescent="0.25">
      <c r="A37" s="54" t="s">
        <v>27</v>
      </c>
      <c r="B37" s="55">
        <v>316</v>
      </c>
      <c r="C37" s="54" t="s">
        <v>56</v>
      </c>
      <c r="D37" s="56">
        <v>5.88</v>
      </c>
      <c r="E37" s="56">
        <v>0.18</v>
      </c>
      <c r="F37" s="56">
        <v>6.06</v>
      </c>
      <c r="G37" s="56">
        <v>6.12</v>
      </c>
      <c r="H37" s="56">
        <v>6.0000000000000497E-2</v>
      </c>
      <c r="I37" s="57">
        <v>9.9009900990099844E-3</v>
      </c>
    </row>
    <row r="38" spans="1:9" ht="15.75" x14ac:dyDescent="0.25">
      <c r="A38" s="54" t="s">
        <v>27</v>
      </c>
      <c r="B38" s="55">
        <v>210</v>
      </c>
      <c r="C38" s="54" t="s">
        <v>37</v>
      </c>
      <c r="D38" s="56">
        <v>6.86</v>
      </c>
      <c r="E38" s="56">
        <v>0.13</v>
      </c>
      <c r="F38" s="56">
        <v>6.99</v>
      </c>
      <c r="G38" s="56">
        <v>7.06</v>
      </c>
      <c r="H38" s="56">
        <v>6.9999999999999396E-2</v>
      </c>
      <c r="I38" s="57">
        <v>1.0014306151645121E-2</v>
      </c>
    </row>
    <row r="39" spans="1:9" ht="15.75" x14ac:dyDescent="0.25">
      <c r="A39" s="54" t="s">
        <v>27</v>
      </c>
      <c r="B39" s="55">
        <v>211</v>
      </c>
      <c r="C39" s="54" t="s">
        <v>38</v>
      </c>
      <c r="D39" s="56">
        <v>8.06</v>
      </c>
      <c r="E39" s="56">
        <v>0.19</v>
      </c>
      <c r="F39" s="56">
        <v>8.25</v>
      </c>
      <c r="G39" s="56">
        <v>8.33</v>
      </c>
      <c r="H39" s="56">
        <v>8.0000000000000071E-2</v>
      </c>
      <c r="I39" s="57">
        <v>9.6969696969697056E-3</v>
      </c>
    </row>
    <row r="40" spans="1:9" ht="15.75" x14ac:dyDescent="0.25">
      <c r="A40" s="54" t="s">
        <v>27</v>
      </c>
      <c r="B40" s="55">
        <v>212</v>
      </c>
      <c r="C40" s="54" t="s">
        <v>39</v>
      </c>
      <c r="D40" s="56">
        <v>6.79</v>
      </c>
      <c r="E40" s="56">
        <v>0.11</v>
      </c>
      <c r="F40" s="56">
        <v>6.9</v>
      </c>
      <c r="G40" s="56">
        <v>6.97</v>
      </c>
      <c r="H40" s="56">
        <v>6.9999999999999396E-2</v>
      </c>
      <c r="I40" s="57">
        <v>1.0144927536231797E-2</v>
      </c>
    </row>
    <row r="41" spans="1:9" ht="15.75" x14ac:dyDescent="0.25">
      <c r="A41" s="54" t="s">
        <v>27</v>
      </c>
      <c r="B41" s="55">
        <v>213</v>
      </c>
      <c r="C41" s="54" t="s">
        <v>40</v>
      </c>
      <c r="D41" s="56">
        <v>7.86</v>
      </c>
      <c r="E41" s="56">
        <v>0.15</v>
      </c>
      <c r="F41" s="56">
        <v>8.01</v>
      </c>
      <c r="G41" s="56">
        <v>8.09</v>
      </c>
      <c r="H41" s="56">
        <v>8.0000000000000071E-2</v>
      </c>
      <c r="I41" s="57">
        <v>9.9875156054931424E-3</v>
      </c>
    </row>
    <row r="42" spans="1:9" ht="15.75" x14ac:dyDescent="0.25">
      <c r="A42" s="54" t="s">
        <v>95</v>
      </c>
      <c r="B42" s="55">
        <v>841</v>
      </c>
      <c r="C42" s="54" t="s">
        <v>129</v>
      </c>
      <c r="D42" s="56">
        <v>4.75</v>
      </c>
      <c r="E42" s="56">
        <v>0.09</v>
      </c>
      <c r="F42" s="56">
        <v>4.84</v>
      </c>
      <c r="G42" s="56">
        <v>4.97</v>
      </c>
      <c r="H42" s="56">
        <v>0.12999999999999989</v>
      </c>
      <c r="I42" s="57">
        <v>2.6859504132231385E-2</v>
      </c>
    </row>
    <row r="43" spans="1:9" ht="15.75" x14ac:dyDescent="0.25">
      <c r="A43" s="54" t="s">
        <v>95</v>
      </c>
      <c r="B43" s="55">
        <v>840</v>
      </c>
      <c r="C43" s="54" t="s">
        <v>128</v>
      </c>
      <c r="D43" s="56">
        <v>4.6199999999999992</v>
      </c>
      <c r="E43" s="56">
        <v>0.09</v>
      </c>
      <c r="F43" s="56">
        <v>4.7099999999999991</v>
      </c>
      <c r="G43" s="56">
        <v>4.88</v>
      </c>
      <c r="H43" s="56">
        <v>0.17000000000000082</v>
      </c>
      <c r="I43" s="57">
        <v>3.6093418259023534E-2</v>
      </c>
    </row>
    <row r="44" spans="1:9" ht="15.75" x14ac:dyDescent="0.25">
      <c r="A44" s="54" t="s">
        <v>95</v>
      </c>
      <c r="B44" s="55">
        <v>390</v>
      </c>
      <c r="C44" s="54" t="s">
        <v>96</v>
      </c>
      <c r="D44" s="56">
        <v>4.84</v>
      </c>
      <c r="E44" s="56">
        <v>0.11</v>
      </c>
      <c r="F44" s="56">
        <v>4.95</v>
      </c>
      <c r="G44" s="56">
        <v>5</v>
      </c>
      <c r="H44" s="56">
        <v>4.9999999999999822E-2</v>
      </c>
      <c r="I44" s="57">
        <v>1.0101010101010065E-2</v>
      </c>
    </row>
    <row r="45" spans="1:9" ht="15.75" x14ac:dyDescent="0.25">
      <c r="A45" s="54" t="s">
        <v>95</v>
      </c>
      <c r="B45" s="55">
        <v>805</v>
      </c>
      <c r="C45" s="54" t="s">
        <v>106</v>
      </c>
      <c r="D45" s="56">
        <v>4.8</v>
      </c>
      <c r="E45" s="56">
        <v>0.24</v>
      </c>
      <c r="F45" s="56">
        <v>5.04</v>
      </c>
      <c r="G45" s="56">
        <v>5.09</v>
      </c>
      <c r="H45" s="56">
        <v>4.9999999999999822E-2</v>
      </c>
      <c r="I45" s="57">
        <v>9.9206349206348854E-3</v>
      </c>
    </row>
    <row r="46" spans="1:9" ht="15.75" x14ac:dyDescent="0.25">
      <c r="A46" s="54" t="s">
        <v>95</v>
      </c>
      <c r="B46" s="55">
        <v>806</v>
      </c>
      <c r="C46" s="54" t="s">
        <v>107</v>
      </c>
      <c r="D46" s="56">
        <v>4.97</v>
      </c>
      <c r="E46" s="56">
        <v>0.21</v>
      </c>
      <c r="F46" s="56">
        <v>5.18</v>
      </c>
      <c r="G46" s="56">
        <v>5.23</v>
      </c>
      <c r="H46" s="56">
        <v>5.0000000000000711E-2</v>
      </c>
      <c r="I46" s="57">
        <v>9.6525096525097893E-3</v>
      </c>
    </row>
    <row r="47" spans="1:9" ht="15.75" x14ac:dyDescent="0.25">
      <c r="A47" s="54" t="s">
        <v>95</v>
      </c>
      <c r="B47" s="55">
        <v>391</v>
      </c>
      <c r="C47" s="54" t="s">
        <v>97</v>
      </c>
      <c r="D47" s="56">
        <v>5.22</v>
      </c>
      <c r="E47" s="56">
        <v>0.11</v>
      </c>
      <c r="F47" s="56">
        <v>5.33</v>
      </c>
      <c r="G47" s="56">
        <v>5.38</v>
      </c>
      <c r="H47" s="56">
        <v>4.9999999999999822E-2</v>
      </c>
      <c r="I47" s="57">
        <v>9.3808630393995909E-3</v>
      </c>
    </row>
    <row r="48" spans="1:9" ht="15.75" x14ac:dyDescent="0.25">
      <c r="A48" s="54" t="s">
        <v>95</v>
      </c>
      <c r="B48" s="55">
        <v>392</v>
      </c>
      <c r="C48" s="54" t="s">
        <v>98</v>
      </c>
      <c r="D48" s="56">
        <v>4.8699999999999992</v>
      </c>
      <c r="E48" s="56">
        <v>0.12</v>
      </c>
      <c r="F48" s="56">
        <v>4.9899999999999993</v>
      </c>
      <c r="G48" s="56">
        <v>5.04</v>
      </c>
      <c r="H48" s="56">
        <v>5.0000000000000711E-2</v>
      </c>
      <c r="I48" s="57">
        <v>1.0020040080160464E-2</v>
      </c>
    </row>
    <row r="49" spans="1:9" ht="15.75" x14ac:dyDescent="0.25">
      <c r="A49" s="54" t="s">
        <v>95</v>
      </c>
      <c r="B49" s="55">
        <v>929</v>
      </c>
      <c r="C49" s="54" t="s">
        <v>177</v>
      </c>
      <c r="D49" s="56">
        <v>4.6100000000000003</v>
      </c>
      <c r="E49" s="56">
        <v>0.13</v>
      </c>
      <c r="F49" s="56">
        <v>4.74</v>
      </c>
      <c r="G49" s="56">
        <v>4.87</v>
      </c>
      <c r="H49" s="56">
        <v>0.12999999999999989</v>
      </c>
      <c r="I49" s="57">
        <v>2.742616033755272E-2</v>
      </c>
    </row>
    <row r="50" spans="1:9" ht="15.75" x14ac:dyDescent="0.25">
      <c r="A50" s="54" t="s">
        <v>95</v>
      </c>
      <c r="B50" s="55">
        <v>807</v>
      </c>
      <c r="C50" s="54" t="s">
        <v>108</v>
      </c>
      <c r="D50" s="56">
        <v>4.6100000000000003</v>
      </c>
      <c r="E50" s="56">
        <v>0.23</v>
      </c>
      <c r="F50" s="56">
        <v>4.8400000000000007</v>
      </c>
      <c r="G50" s="56">
        <v>4.92</v>
      </c>
      <c r="H50" s="56">
        <v>7.9999999999999183E-2</v>
      </c>
      <c r="I50" s="57">
        <v>1.6528925619834538E-2</v>
      </c>
    </row>
    <row r="51" spans="1:9" ht="15.75" x14ac:dyDescent="0.25">
      <c r="A51" s="54" t="s">
        <v>95</v>
      </c>
      <c r="B51" s="55">
        <v>393</v>
      </c>
      <c r="C51" s="54" t="s">
        <v>99</v>
      </c>
      <c r="D51" s="56">
        <v>4.93</v>
      </c>
      <c r="E51" s="56">
        <v>0.12</v>
      </c>
      <c r="F51" s="56">
        <v>5.05</v>
      </c>
      <c r="G51" s="56">
        <v>5.0999999999999996</v>
      </c>
      <c r="H51" s="56">
        <v>4.9999999999999822E-2</v>
      </c>
      <c r="I51" s="57">
        <v>9.9009900990098664E-3</v>
      </c>
    </row>
    <row r="52" spans="1:9" ht="15.75" x14ac:dyDescent="0.25">
      <c r="A52" s="54" t="s">
        <v>95</v>
      </c>
      <c r="B52" s="55">
        <v>808</v>
      </c>
      <c r="C52" s="54" t="s">
        <v>109</v>
      </c>
      <c r="D52" s="56">
        <v>4.76</v>
      </c>
      <c r="E52" s="56">
        <v>0.19</v>
      </c>
      <c r="F52" s="56">
        <v>4.95</v>
      </c>
      <c r="G52" s="56">
        <v>5</v>
      </c>
      <c r="H52" s="56">
        <v>4.9999999999999822E-2</v>
      </c>
      <c r="I52" s="57">
        <v>1.0101010101010065E-2</v>
      </c>
    </row>
    <row r="53" spans="1:9" ht="15.75" x14ac:dyDescent="0.25">
      <c r="A53" s="54" t="s">
        <v>95</v>
      </c>
      <c r="B53" s="55">
        <v>394</v>
      </c>
      <c r="C53" s="54" t="s">
        <v>100</v>
      </c>
      <c r="D53" s="56">
        <v>5.04</v>
      </c>
      <c r="E53" s="56">
        <v>0.15</v>
      </c>
      <c r="F53" s="56">
        <v>5.19</v>
      </c>
      <c r="G53" s="56">
        <v>5.24</v>
      </c>
      <c r="H53" s="56">
        <v>4.9999999999999822E-2</v>
      </c>
      <c r="I53" s="57">
        <v>9.6339113680153788E-3</v>
      </c>
    </row>
    <row r="54" spans="1:9" ht="15.75" x14ac:dyDescent="0.25">
      <c r="A54" s="54" t="s">
        <v>69</v>
      </c>
      <c r="B54" s="55">
        <v>889</v>
      </c>
      <c r="C54" s="54" t="s">
        <v>163</v>
      </c>
      <c r="D54" s="56">
        <v>4.93</v>
      </c>
      <c r="E54" s="56">
        <v>0.05</v>
      </c>
      <c r="F54" s="56">
        <v>4.9799999999999995</v>
      </c>
      <c r="G54" s="56">
        <v>5.03</v>
      </c>
      <c r="H54" s="56">
        <v>5.0000000000000711E-2</v>
      </c>
      <c r="I54" s="57">
        <v>1.0040160642570425E-2</v>
      </c>
    </row>
    <row r="55" spans="1:9" ht="15.75" x14ac:dyDescent="0.25">
      <c r="A55" s="54" t="s">
        <v>69</v>
      </c>
      <c r="B55" s="55">
        <v>890</v>
      </c>
      <c r="C55" s="54" t="s">
        <v>164</v>
      </c>
      <c r="D55" s="56">
        <v>4.67</v>
      </c>
      <c r="E55" s="56">
        <v>0.08</v>
      </c>
      <c r="F55" s="56">
        <v>4.75</v>
      </c>
      <c r="G55" s="56">
        <v>4.9800000000000004</v>
      </c>
      <c r="H55" s="56">
        <v>0.23000000000000043</v>
      </c>
      <c r="I55" s="57">
        <v>4.8421052631579038E-2</v>
      </c>
    </row>
    <row r="56" spans="1:9" ht="15.75" x14ac:dyDescent="0.25">
      <c r="A56" s="54" t="s">
        <v>69</v>
      </c>
      <c r="B56" s="55">
        <v>350</v>
      </c>
      <c r="C56" s="54" t="s">
        <v>75</v>
      </c>
      <c r="D56" s="56">
        <v>4.68</v>
      </c>
      <c r="E56" s="56">
        <v>0.11</v>
      </c>
      <c r="F56" s="56">
        <v>4.79</v>
      </c>
      <c r="G56" s="56">
        <v>5.0199999999999996</v>
      </c>
      <c r="H56" s="56">
        <v>0.22999999999999954</v>
      </c>
      <c r="I56" s="57">
        <v>4.8016701461377771E-2</v>
      </c>
    </row>
    <row r="57" spans="1:9" ht="15.75" x14ac:dyDescent="0.25">
      <c r="A57" s="54" t="s">
        <v>69</v>
      </c>
      <c r="B57" s="55">
        <v>351</v>
      </c>
      <c r="C57" s="54" t="s">
        <v>76</v>
      </c>
      <c r="D57" s="56">
        <v>4.6100000000000003</v>
      </c>
      <c r="E57" s="56">
        <v>0.09</v>
      </c>
      <c r="F57" s="56">
        <v>4.7</v>
      </c>
      <c r="G57" s="56">
        <v>4.9000000000000004</v>
      </c>
      <c r="H57" s="56">
        <v>0.20000000000000018</v>
      </c>
      <c r="I57" s="57">
        <v>4.2553191489361736E-2</v>
      </c>
    </row>
    <row r="58" spans="1:9" ht="15.75" x14ac:dyDescent="0.25">
      <c r="A58" s="54" t="s">
        <v>69</v>
      </c>
      <c r="B58" s="55">
        <v>895</v>
      </c>
      <c r="C58" s="54" t="s">
        <v>169</v>
      </c>
      <c r="D58" s="56">
        <v>4.6100000000000003</v>
      </c>
      <c r="E58" s="56">
        <v>0.05</v>
      </c>
      <c r="F58" s="56">
        <v>4.66</v>
      </c>
      <c r="G58" s="56">
        <v>4.87</v>
      </c>
      <c r="H58" s="56">
        <v>0.20999999999999996</v>
      </c>
      <c r="I58" s="57">
        <v>4.5064377682403421E-2</v>
      </c>
    </row>
    <row r="59" spans="1:9" ht="15.75" x14ac:dyDescent="0.25">
      <c r="A59" s="54" t="s">
        <v>69</v>
      </c>
      <c r="B59" s="55">
        <v>896</v>
      </c>
      <c r="C59" s="54" t="s">
        <v>170</v>
      </c>
      <c r="D59" s="56">
        <v>4.6100000000000003</v>
      </c>
      <c r="E59" s="56">
        <v>7.0000000000000007E-2</v>
      </c>
      <c r="F59" s="56">
        <v>4.6800000000000006</v>
      </c>
      <c r="G59" s="56">
        <v>4.87</v>
      </c>
      <c r="H59" s="56">
        <v>0.1899999999999995</v>
      </c>
      <c r="I59" s="57">
        <v>4.0598290598290489E-2</v>
      </c>
    </row>
    <row r="60" spans="1:9" ht="15.75" x14ac:dyDescent="0.25">
      <c r="A60" s="54" t="s">
        <v>69</v>
      </c>
      <c r="B60" s="55">
        <v>942</v>
      </c>
      <c r="C60" s="54" t="s">
        <v>336</v>
      </c>
      <c r="D60" s="56">
        <v>4.6100000000000003</v>
      </c>
      <c r="E60" s="56">
        <v>0.09</v>
      </c>
      <c r="F60" s="56">
        <v>4.7</v>
      </c>
      <c r="G60" s="56">
        <v>4.87</v>
      </c>
      <c r="H60" s="56">
        <v>0.16999999999999993</v>
      </c>
      <c r="I60" s="57">
        <v>3.617021276595743E-2</v>
      </c>
    </row>
    <row r="61" spans="1:9" ht="15.75" x14ac:dyDescent="0.25">
      <c r="A61" s="54" t="s">
        <v>69</v>
      </c>
      <c r="B61" s="55">
        <v>876</v>
      </c>
      <c r="C61" s="54" t="s">
        <v>150</v>
      </c>
      <c r="D61" s="56">
        <v>5.12</v>
      </c>
      <c r="E61" s="56">
        <v>0.03</v>
      </c>
      <c r="F61" s="56">
        <v>5.15</v>
      </c>
      <c r="G61" s="56">
        <v>5.2</v>
      </c>
      <c r="H61" s="56">
        <v>4.9999999999999822E-2</v>
      </c>
      <c r="I61" s="57">
        <v>9.7087378640776344E-3</v>
      </c>
    </row>
    <row r="62" spans="1:9" ht="15.75" x14ac:dyDescent="0.25">
      <c r="A62" s="54" t="s">
        <v>69</v>
      </c>
      <c r="B62" s="55">
        <v>340</v>
      </c>
      <c r="C62" s="54" t="s">
        <v>70</v>
      </c>
      <c r="D62" s="56">
        <v>5.0299999999999994</v>
      </c>
      <c r="E62" s="56">
        <v>0.12</v>
      </c>
      <c r="F62" s="56">
        <v>5.1499999999999995</v>
      </c>
      <c r="G62" s="56">
        <v>5.2</v>
      </c>
      <c r="H62" s="56">
        <v>5.0000000000000711E-2</v>
      </c>
      <c r="I62" s="57">
        <v>9.7087378640778096E-3</v>
      </c>
    </row>
    <row r="63" spans="1:9" ht="15.75" x14ac:dyDescent="0.25">
      <c r="A63" s="54" t="s">
        <v>69</v>
      </c>
      <c r="B63" s="55">
        <v>888</v>
      </c>
      <c r="C63" s="54" t="s">
        <v>162</v>
      </c>
      <c r="D63" s="56">
        <v>4.6100000000000003</v>
      </c>
      <c r="E63" s="56">
        <v>0.03</v>
      </c>
      <c r="F63" s="56">
        <v>4.6400000000000006</v>
      </c>
      <c r="G63" s="56">
        <v>4.87</v>
      </c>
      <c r="H63" s="56">
        <v>0.22999999999999954</v>
      </c>
      <c r="I63" s="57">
        <v>4.9568965517241277E-2</v>
      </c>
    </row>
    <row r="64" spans="1:9" ht="15.75" x14ac:dyDescent="0.25">
      <c r="A64" s="54" t="s">
        <v>69</v>
      </c>
      <c r="B64" s="55">
        <v>341</v>
      </c>
      <c r="C64" s="54" t="s">
        <v>71</v>
      </c>
      <c r="D64" s="56">
        <v>4.8599999999999994</v>
      </c>
      <c r="E64" s="56">
        <v>0.11</v>
      </c>
      <c r="F64" s="56">
        <v>4.97</v>
      </c>
      <c r="G64" s="56">
        <v>5.0599999999999996</v>
      </c>
      <c r="H64" s="56">
        <v>8.9999999999999858E-2</v>
      </c>
      <c r="I64" s="57">
        <v>1.8108651911468786E-2</v>
      </c>
    </row>
    <row r="65" spans="1:9" ht="15.75" x14ac:dyDescent="0.25">
      <c r="A65" s="54" t="s">
        <v>69</v>
      </c>
      <c r="B65" s="55">
        <v>352</v>
      </c>
      <c r="C65" s="54" t="s">
        <v>77</v>
      </c>
      <c r="D65" s="56">
        <v>5.18</v>
      </c>
      <c r="E65" s="56">
        <v>0.17</v>
      </c>
      <c r="F65" s="56">
        <v>5.35</v>
      </c>
      <c r="G65" s="56">
        <v>5.4</v>
      </c>
      <c r="H65" s="56">
        <v>5.0000000000000711E-2</v>
      </c>
      <c r="I65" s="57">
        <v>9.3457943925234974E-3</v>
      </c>
    </row>
    <row r="66" spans="1:9" ht="15.75" x14ac:dyDescent="0.25">
      <c r="A66" s="54" t="s">
        <v>69</v>
      </c>
      <c r="B66" s="55">
        <v>353</v>
      </c>
      <c r="C66" s="54" t="s">
        <v>78</v>
      </c>
      <c r="D66" s="56">
        <v>4.6599999999999993</v>
      </c>
      <c r="E66" s="56">
        <v>0.13</v>
      </c>
      <c r="F66" s="56">
        <v>4.7899999999999991</v>
      </c>
      <c r="G66" s="56">
        <v>5.0199999999999996</v>
      </c>
      <c r="H66" s="56">
        <v>0.23000000000000043</v>
      </c>
      <c r="I66" s="57">
        <v>4.8016701461377966E-2</v>
      </c>
    </row>
    <row r="67" spans="1:9" ht="15.75" x14ac:dyDescent="0.25">
      <c r="A67" s="54" t="s">
        <v>69</v>
      </c>
      <c r="B67" s="55">
        <v>354</v>
      </c>
      <c r="C67" s="54" t="s">
        <v>79</v>
      </c>
      <c r="D67" s="56">
        <v>4.7299999999999995</v>
      </c>
      <c r="E67" s="56">
        <v>0.09</v>
      </c>
      <c r="F67" s="56">
        <v>4.8199999999999994</v>
      </c>
      <c r="G67" s="56">
        <v>5.04</v>
      </c>
      <c r="H67" s="56">
        <v>0.22000000000000064</v>
      </c>
      <c r="I67" s="57">
        <v>4.5643153526971091E-2</v>
      </c>
    </row>
    <row r="68" spans="1:9" ht="15.75" x14ac:dyDescent="0.25">
      <c r="A68" s="54" t="s">
        <v>69</v>
      </c>
      <c r="B68" s="55">
        <v>355</v>
      </c>
      <c r="C68" s="54" t="s">
        <v>80</v>
      </c>
      <c r="D68" s="56">
        <v>4.8099999999999996</v>
      </c>
      <c r="E68" s="56">
        <v>0.11</v>
      </c>
      <c r="F68" s="56">
        <v>4.92</v>
      </c>
      <c r="G68" s="56">
        <v>5.13</v>
      </c>
      <c r="H68" s="56">
        <v>0.20999999999999996</v>
      </c>
      <c r="I68" s="57">
        <v>4.2682926829268289E-2</v>
      </c>
    </row>
    <row r="69" spans="1:9" ht="15.75" x14ac:dyDescent="0.25">
      <c r="A69" s="54" t="s">
        <v>69</v>
      </c>
      <c r="B69" s="55">
        <v>343</v>
      </c>
      <c r="C69" s="54" t="s">
        <v>73</v>
      </c>
      <c r="D69" s="56">
        <v>4.6100000000000003</v>
      </c>
      <c r="E69" s="56">
        <v>0.1</v>
      </c>
      <c r="F69" s="56">
        <v>4.71</v>
      </c>
      <c r="G69" s="56">
        <v>4.87</v>
      </c>
      <c r="H69" s="56">
        <v>0.16000000000000014</v>
      </c>
      <c r="I69" s="57">
        <v>3.3970276008492596E-2</v>
      </c>
    </row>
    <row r="70" spans="1:9" ht="15.75" x14ac:dyDescent="0.25">
      <c r="A70" s="54" t="s">
        <v>69</v>
      </c>
      <c r="B70" s="55">
        <v>342</v>
      </c>
      <c r="C70" s="54" t="s">
        <v>72</v>
      </c>
      <c r="D70" s="56">
        <v>4.7799999999999994</v>
      </c>
      <c r="E70" s="56">
        <v>0.09</v>
      </c>
      <c r="F70" s="56">
        <v>4.8699999999999992</v>
      </c>
      <c r="G70" s="56">
        <v>4.99</v>
      </c>
      <c r="H70" s="56">
        <v>0.12000000000000099</v>
      </c>
      <c r="I70" s="57">
        <v>2.4640657084189121E-2</v>
      </c>
    </row>
    <row r="71" spans="1:9" ht="15.75" x14ac:dyDescent="0.25">
      <c r="A71" s="54" t="s">
        <v>69</v>
      </c>
      <c r="B71" s="55">
        <v>356</v>
      </c>
      <c r="C71" s="54" t="s">
        <v>81</v>
      </c>
      <c r="D71" s="56">
        <v>4.6100000000000003</v>
      </c>
      <c r="E71" s="56">
        <v>0.08</v>
      </c>
      <c r="F71" s="56">
        <v>4.6900000000000004</v>
      </c>
      <c r="G71" s="56">
        <v>4.87</v>
      </c>
      <c r="H71" s="56">
        <v>0.17999999999999972</v>
      </c>
      <c r="I71" s="57">
        <v>3.8379530916844283E-2</v>
      </c>
    </row>
    <row r="72" spans="1:9" ht="15.75" x14ac:dyDescent="0.25">
      <c r="A72" s="54" t="s">
        <v>69</v>
      </c>
      <c r="B72" s="55">
        <v>357</v>
      </c>
      <c r="C72" s="54" t="s">
        <v>82</v>
      </c>
      <c r="D72" s="56">
        <v>4.8199999999999994</v>
      </c>
      <c r="E72" s="56">
        <v>0.1</v>
      </c>
      <c r="F72" s="56">
        <v>4.919999999999999</v>
      </c>
      <c r="G72" s="56">
        <v>5.0599999999999996</v>
      </c>
      <c r="H72" s="56">
        <v>0.14000000000000057</v>
      </c>
      <c r="I72" s="57">
        <v>2.8455284552845649E-2</v>
      </c>
    </row>
    <row r="73" spans="1:9" ht="15.75" x14ac:dyDescent="0.25">
      <c r="A73" s="54" t="s">
        <v>69</v>
      </c>
      <c r="B73" s="55">
        <v>358</v>
      </c>
      <c r="C73" s="54" t="s">
        <v>83</v>
      </c>
      <c r="D73" s="56">
        <v>4.6100000000000003</v>
      </c>
      <c r="E73" s="56">
        <v>0.09</v>
      </c>
      <c r="F73" s="56">
        <v>4.7</v>
      </c>
      <c r="G73" s="56">
        <v>4.87</v>
      </c>
      <c r="H73" s="56">
        <v>0.16999999999999993</v>
      </c>
      <c r="I73" s="57">
        <v>3.617021276595743E-2</v>
      </c>
    </row>
    <row r="74" spans="1:9" ht="15.75" x14ac:dyDescent="0.25">
      <c r="A74" s="54" t="s">
        <v>69</v>
      </c>
      <c r="B74" s="55">
        <v>877</v>
      </c>
      <c r="C74" s="54" t="s">
        <v>151</v>
      </c>
      <c r="D74" s="56">
        <v>4.6100000000000003</v>
      </c>
      <c r="E74" s="56">
        <v>0.06</v>
      </c>
      <c r="F74" s="56">
        <v>4.67</v>
      </c>
      <c r="G74" s="56">
        <v>4.9000000000000004</v>
      </c>
      <c r="H74" s="56">
        <v>0.23000000000000043</v>
      </c>
      <c r="I74" s="57">
        <v>4.9250535331905876E-2</v>
      </c>
    </row>
    <row r="75" spans="1:9" ht="15.75" x14ac:dyDescent="0.25">
      <c r="A75" s="54" t="s">
        <v>69</v>
      </c>
      <c r="B75" s="55">
        <v>943</v>
      </c>
      <c r="C75" s="54" t="s">
        <v>337</v>
      </c>
      <c r="D75" s="56">
        <v>4.6100000000000003</v>
      </c>
      <c r="E75" s="56">
        <v>0.09</v>
      </c>
      <c r="F75" s="56">
        <v>4.7</v>
      </c>
      <c r="G75" s="56">
        <v>4.87</v>
      </c>
      <c r="H75" s="56">
        <v>0.16999999999999993</v>
      </c>
      <c r="I75" s="57">
        <v>3.617021276595743E-2</v>
      </c>
    </row>
    <row r="76" spans="1:9" ht="15.75" x14ac:dyDescent="0.25">
      <c r="A76" s="54" t="s">
        <v>69</v>
      </c>
      <c r="B76" s="55">
        <v>359</v>
      </c>
      <c r="C76" s="54" t="s">
        <v>84</v>
      </c>
      <c r="D76" s="56">
        <v>4.6100000000000003</v>
      </c>
      <c r="E76" s="56">
        <v>0.06</v>
      </c>
      <c r="F76" s="56">
        <v>4.67</v>
      </c>
      <c r="G76" s="56">
        <v>4.9000000000000004</v>
      </c>
      <c r="H76" s="56">
        <v>0.23000000000000043</v>
      </c>
      <c r="I76" s="57">
        <v>4.9250535331905876E-2</v>
      </c>
    </row>
    <row r="77" spans="1:9" ht="15.75" x14ac:dyDescent="0.25">
      <c r="A77" s="54" t="s">
        <v>69</v>
      </c>
      <c r="B77" s="55">
        <v>344</v>
      </c>
      <c r="C77" s="54" t="s">
        <v>74</v>
      </c>
      <c r="D77" s="56">
        <v>4.6199999999999992</v>
      </c>
      <c r="E77" s="56">
        <v>0.09</v>
      </c>
      <c r="F77" s="56">
        <v>4.7099999999999991</v>
      </c>
      <c r="G77" s="56">
        <v>4.9400000000000004</v>
      </c>
      <c r="H77" s="56">
        <v>0.23000000000000131</v>
      </c>
      <c r="I77" s="57">
        <v>4.8832271762208355E-2</v>
      </c>
    </row>
    <row r="78" spans="1:9" ht="15.75" x14ac:dyDescent="0.25">
      <c r="A78" s="54" t="s">
        <v>29</v>
      </c>
      <c r="B78" s="55">
        <v>301</v>
      </c>
      <c r="C78" s="54" t="s">
        <v>41</v>
      </c>
      <c r="D78" s="56">
        <v>5.81</v>
      </c>
      <c r="E78" s="56">
        <v>0.14000000000000001</v>
      </c>
      <c r="F78" s="56">
        <v>5.9499999999999993</v>
      </c>
      <c r="G78" s="56">
        <v>6.01</v>
      </c>
      <c r="H78" s="56">
        <v>6.0000000000000497E-2</v>
      </c>
      <c r="I78" s="57">
        <v>1.0084033613445464E-2</v>
      </c>
    </row>
    <row r="79" spans="1:9" ht="15.75" x14ac:dyDescent="0.25">
      <c r="A79" s="54" t="s">
        <v>29</v>
      </c>
      <c r="B79" s="55">
        <v>302</v>
      </c>
      <c r="C79" s="54" t="s">
        <v>42</v>
      </c>
      <c r="D79" s="56">
        <v>6.2399999999999993</v>
      </c>
      <c r="E79" s="56">
        <v>0.11</v>
      </c>
      <c r="F79" s="56">
        <v>6.35</v>
      </c>
      <c r="G79" s="56">
        <v>6.41</v>
      </c>
      <c r="H79" s="56">
        <v>6.0000000000000497E-2</v>
      </c>
      <c r="I79" s="57">
        <v>9.4488188976378749E-3</v>
      </c>
    </row>
    <row r="80" spans="1:9" ht="15.75" x14ac:dyDescent="0.25">
      <c r="A80" s="54" t="s">
        <v>29</v>
      </c>
      <c r="B80" s="55">
        <v>303</v>
      </c>
      <c r="C80" s="54" t="s">
        <v>43</v>
      </c>
      <c r="D80" s="56">
        <v>5.42</v>
      </c>
      <c r="E80" s="56">
        <v>0.08</v>
      </c>
      <c r="F80" s="56">
        <v>5.5</v>
      </c>
      <c r="G80" s="56">
        <v>5.77</v>
      </c>
      <c r="H80" s="56">
        <v>0.26999999999999957</v>
      </c>
      <c r="I80" s="57">
        <v>4.9090909090909012E-2</v>
      </c>
    </row>
    <row r="81" spans="1:9" ht="15.75" x14ac:dyDescent="0.25">
      <c r="A81" s="54" t="s">
        <v>29</v>
      </c>
      <c r="B81" s="55">
        <v>304</v>
      </c>
      <c r="C81" s="54" t="s">
        <v>44</v>
      </c>
      <c r="D81" s="56">
        <v>5.68</v>
      </c>
      <c r="E81" s="56">
        <v>0.12</v>
      </c>
      <c r="F81" s="56">
        <v>5.8</v>
      </c>
      <c r="G81" s="56">
        <v>5.93</v>
      </c>
      <c r="H81" s="56">
        <v>0.12999999999999989</v>
      </c>
      <c r="I81" s="57">
        <v>2.2413793103448258E-2</v>
      </c>
    </row>
    <row r="82" spans="1:9" ht="15.75" x14ac:dyDescent="0.25">
      <c r="A82" s="54" t="s">
        <v>29</v>
      </c>
      <c r="B82" s="55">
        <v>305</v>
      </c>
      <c r="C82" s="54" t="s">
        <v>45</v>
      </c>
      <c r="D82" s="56">
        <v>5.22</v>
      </c>
      <c r="E82" s="56">
        <v>0.03</v>
      </c>
      <c r="F82" s="56">
        <v>5.25</v>
      </c>
      <c r="G82" s="56">
        <v>5.51</v>
      </c>
      <c r="H82" s="56">
        <v>0.25999999999999979</v>
      </c>
      <c r="I82" s="57">
        <v>4.9523809523809484E-2</v>
      </c>
    </row>
    <row r="83" spans="1:9" ht="15.75" x14ac:dyDescent="0.25">
      <c r="A83" s="54" t="s">
        <v>29</v>
      </c>
      <c r="B83" s="55">
        <v>306</v>
      </c>
      <c r="C83" s="54" t="s">
        <v>46</v>
      </c>
      <c r="D83" s="56">
        <v>5.4399999999999995</v>
      </c>
      <c r="E83" s="56">
        <v>7.0000000000000007E-2</v>
      </c>
      <c r="F83" s="56">
        <v>5.51</v>
      </c>
      <c r="G83" s="56">
        <v>5.78</v>
      </c>
      <c r="H83" s="56">
        <v>0.27000000000000046</v>
      </c>
      <c r="I83" s="57">
        <v>4.9001814882032757E-2</v>
      </c>
    </row>
    <row r="84" spans="1:9" ht="15.75" x14ac:dyDescent="0.25">
      <c r="A84" s="54" t="s">
        <v>29</v>
      </c>
      <c r="B84" s="55">
        <v>307</v>
      </c>
      <c r="C84" s="54" t="s">
        <v>47</v>
      </c>
      <c r="D84" s="56">
        <v>5.83</v>
      </c>
      <c r="E84" s="56">
        <v>0.15</v>
      </c>
      <c r="F84" s="56">
        <v>5.98</v>
      </c>
      <c r="G84" s="56">
        <v>6.08</v>
      </c>
      <c r="H84" s="56">
        <v>9.9999999999999645E-2</v>
      </c>
      <c r="I84" s="57">
        <v>1.6722408026755793E-2</v>
      </c>
    </row>
    <row r="85" spans="1:9" ht="15.75" x14ac:dyDescent="0.25">
      <c r="A85" s="54" t="s">
        <v>29</v>
      </c>
      <c r="B85" s="55">
        <v>308</v>
      </c>
      <c r="C85" s="54" t="s">
        <v>48</v>
      </c>
      <c r="D85" s="56">
        <v>5.93</v>
      </c>
      <c r="E85" s="56">
        <v>0.13</v>
      </c>
      <c r="F85" s="56">
        <v>6.06</v>
      </c>
      <c r="G85" s="56">
        <v>6.12</v>
      </c>
      <c r="H85" s="56">
        <v>6.0000000000000497E-2</v>
      </c>
      <c r="I85" s="57">
        <v>9.9009900990099844E-3</v>
      </c>
    </row>
    <row r="86" spans="1:9" ht="15.75" x14ac:dyDescent="0.25">
      <c r="A86" s="54" t="s">
        <v>29</v>
      </c>
      <c r="B86" s="55">
        <v>203</v>
      </c>
      <c r="C86" s="54" t="s">
        <v>30</v>
      </c>
      <c r="D86" s="56">
        <v>6.4799999999999995</v>
      </c>
      <c r="E86" s="56">
        <v>0.13</v>
      </c>
      <c r="F86" s="56">
        <v>6.6099999999999994</v>
      </c>
      <c r="G86" s="56">
        <v>6.73</v>
      </c>
      <c r="H86" s="56">
        <v>0.12000000000000099</v>
      </c>
      <c r="I86" s="57">
        <v>1.8154311649016795E-2</v>
      </c>
    </row>
    <row r="87" spans="1:9" ht="15.75" x14ac:dyDescent="0.25">
      <c r="A87" s="54" t="s">
        <v>29</v>
      </c>
      <c r="B87" s="55">
        <v>310</v>
      </c>
      <c r="C87" s="54" t="s">
        <v>50</v>
      </c>
      <c r="D87" s="56">
        <v>5.89</v>
      </c>
      <c r="E87" s="56">
        <v>0.08</v>
      </c>
      <c r="F87" s="56">
        <v>5.97</v>
      </c>
      <c r="G87" s="56">
        <v>6.03</v>
      </c>
      <c r="H87" s="56">
        <v>6.0000000000000497E-2</v>
      </c>
      <c r="I87" s="57">
        <v>1.005025125628149E-2</v>
      </c>
    </row>
    <row r="88" spans="1:9" ht="15.75" x14ac:dyDescent="0.25">
      <c r="A88" s="54" t="s">
        <v>29</v>
      </c>
      <c r="B88" s="55">
        <v>311</v>
      </c>
      <c r="C88" s="54" t="s">
        <v>51</v>
      </c>
      <c r="D88" s="56">
        <v>5.59</v>
      </c>
      <c r="E88" s="56">
        <v>7.0000000000000007E-2</v>
      </c>
      <c r="F88" s="56">
        <v>5.66</v>
      </c>
      <c r="G88" s="56">
        <v>5.72</v>
      </c>
      <c r="H88" s="56">
        <v>5.9999999999999609E-2</v>
      </c>
      <c r="I88" s="57">
        <v>1.060070671378085E-2</v>
      </c>
    </row>
    <row r="89" spans="1:9" ht="15.75" x14ac:dyDescent="0.25">
      <c r="A89" s="54" t="s">
        <v>29</v>
      </c>
      <c r="B89" s="55">
        <v>312</v>
      </c>
      <c r="C89" s="54" t="s">
        <v>52</v>
      </c>
      <c r="D89" s="56">
        <v>6.14</v>
      </c>
      <c r="E89" s="56">
        <v>0.14000000000000001</v>
      </c>
      <c r="F89" s="56">
        <v>6.2799999999999994</v>
      </c>
      <c r="G89" s="56">
        <v>6.34</v>
      </c>
      <c r="H89" s="56">
        <v>6.0000000000000497E-2</v>
      </c>
      <c r="I89" s="57">
        <v>9.5541401273886144E-3</v>
      </c>
    </row>
    <row r="90" spans="1:9" ht="15.75" x14ac:dyDescent="0.25">
      <c r="A90" s="54" t="s">
        <v>29</v>
      </c>
      <c r="B90" s="55">
        <v>313</v>
      </c>
      <c r="C90" s="54" t="s">
        <v>53</v>
      </c>
      <c r="D90" s="56">
        <v>6.22</v>
      </c>
      <c r="E90" s="56">
        <v>0.13</v>
      </c>
      <c r="F90" s="56">
        <v>6.35</v>
      </c>
      <c r="G90" s="56">
        <v>6.41</v>
      </c>
      <c r="H90" s="56">
        <v>6.0000000000000497E-2</v>
      </c>
      <c r="I90" s="57">
        <v>9.4488188976378749E-3</v>
      </c>
    </row>
    <row r="91" spans="1:9" ht="15.75" x14ac:dyDescent="0.25">
      <c r="A91" s="54" t="s">
        <v>29</v>
      </c>
      <c r="B91" s="55">
        <v>314</v>
      </c>
      <c r="C91" s="54" t="s">
        <v>54</v>
      </c>
      <c r="D91" s="56">
        <v>6.0799999999999992</v>
      </c>
      <c r="E91" s="56">
        <v>0.1</v>
      </c>
      <c r="F91" s="56">
        <v>6.1799999999999988</v>
      </c>
      <c r="G91" s="56">
        <v>6.24</v>
      </c>
      <c r="H91" s="56">
        <v>6.0000000000001386E-2</v>
      </c>
      <c r="I91" s="57">
        <v>9.7087378640778963E-3</v>
      </c>
    </row>
    <row r="92" spans="1:9" ht="15.75" x14ac:dyDescent="0.25">
      <c r="A92" s="54" t="s">
        <v>29</v>
      </c>
      <c r="B92" s="55">
        <v>315</v>
      </c>
      <c r="C92" s="54" t="s">
        <v>55</v>
      </c>
      <c r="D92" s="56">
        <v>5.9499999999999993</v>
      </c>
      <c r="E92" s="56">
        <v>0.17</v>
      </c>
      <c r="F92" s="56">
        <v>6.1199999999999992</v>
      </c>
      <c r="G92" s="56">
        <v>6.18</v>
      </c>
      <c r="H92" s="56">
        <v>6.0000000000000497E-2</v>
      </c>
      <c r="I92" s="57">
        <v>9.8039215686275341E-3</v>
      </c>
    </row>
    <row r="93" spans="1:9" ht="15.75" x14ac:dyDescent="0.25">
      <c r="A93" s="54" t="s">
        <v>29</v>
      </c>
      <c r="B93" s="55">
        <v>317</v>
      </c>
      <c r="C93" s="54" t="s">
        <v>57</v>
      </c>
      <c r="D93" s="56">
        <v>5.52</v>
      </c>
      <c r="E93" s="56">
        <v>0.11</v>
      </c>
      <c r="F93" s="56">
        <v>5.63</v>
      </c>
      <c r="G93" s="56">
        <v>5.69</v>
      </c>
      <c r="H93" s="56">
        <v>6.0000000000000497E-2</v>
      </c>
      <c r="I93" s="57">
        <v>1.0657193605683925E-2</v>
      </c>
    </row>
    <row r="94" spans="1:9" ht="15.75" x14ac:dyDescent="0.25">
      <c r="A94" s="54" t="s">
        <v>29</v>
      </c>
      <c r="B94" s="55">
        <v>318</v>
      </c>
      <c r="C94" s="54" t="s">
        <v>58</v>
      </c>
      <c r="D94" s="56">
        <v>6</v>
      </c>
      <c r="E94" s="56">
        <v>0.06</v>
      </c>
      <c r="F94" s="56">
        <v>6.06</v>
      </c>
      <c r="G94" s="56">
        <v>6.15</v>
      </c>
      <c r="H94" s="56">
        <v>9.0000000000000746E-2</v>
      </c>
      <c r="I94" s="57">
        <v>1.4851485148514976E-2</v>
      </c>
    </row>
    <row r="95" spans="1:9" ht="15.75" x14ac:dyDescent="0.25">
      <c r="A95" s="54" t="s">
        <v>29</v>
      </c>
      <c r="B95" s="55">
        <v>319</v>
      </c>
      <c r="C95" s="54" t="s">
        <v>59</v>
      </c>
      <c r="D95" s="56">
        <v>5.77</v>
      </c>
      <c r="E95" s="56">
        <v>0.1</v>
      </c>
      <c r="F95" s="56">
        <v>5.8699999999999992</v>
      </c>
      <c r="G95" s="56">
        <v>6.16</v>
      </c>
      <c r="H95" s="56">
        <v>0.29000000000000092</v>
      </c>
      <c r="I95" s="57">
        <v>4.9403747870528272E-2</v>
      </c>
    </row>
    <row r="96" spans="1:9" ht="15.75" x14ac:dyDescent="0.25">
      <c r="A96" s="54" t="s">
        <v>29</v>
      </c>
      <c r="B96" s="55">
        <v>320</v>
      </c>
      <c r="C96" s="54" t="s">
        <v>60</v>
      </c>
      <c r="D96" s="56">
        <v>5.8299999999999992</v>
      </c>
      <c r="E96" s="56">
        <v>0.13</v>
      </c>
      <c r="F96" s="56">
        <v>5.9599999999999991</v>
      </c>
      <c r="G96" s="56">
        <v>6.02</v>
      </c>
      <c r="H96" s="56">
        <v>6.0000000000000497E-2</v>
      </c>
      <c r="I96" s="57">
        <v>1.0067114093959816E-2</v>
      </c>
    </row>
    <row r="97" spans="1:9" ht="15.75" x14ac:dyDescent="0.25">
      <c r="A97" s="54" t="s">
        <v>120</v>
      </c>
      <c r="B97" s="55">
        <v>867</v>
      </c>
      <c r="C97" s="54" t="s">
        <v>142</v>
      </c>
      <c r="D97" s="56">
        <v>5.2399999999999993</v>
      </c>
      <c r="E97" s="56">
        <v>0.08</v>
      </c>
      <c r="F97" s="56">
        <v>5.3199999999999994</v>
      </c>
      <c r="G97" s="56">
        <v>5.58</v>
      </c>
      <c r="H97" s="56">
        <v>0.26000000000000068</v>
      </c>
      <c r="I97" s="57">
        <v>4.8872180451127949E-2</v>
      </c>
    </row>
    <row r="98" spans="1:9" ht="15.75" x14ac:dyDescent="0.25">
      <c r="A98" s="54" t="s">
        <v>120</v>
      </c>
      <c r="B98" s="55">
        <v>846</v>
      </c>
      <c r="C98" s="54" t="s">
        <v>131</v>
      </c>
      <c r="D98" s="56">
        <v>4.76</v>
      </c>
      <c r="E98" s="56">
        <v>0.03</v>
      </c>
      <c r="F98" s="56">
        <v>4.79</v>
      </c>
      <c r="G98" s="56">
        <v>5.0199999999999996</v>
      </c>
      <c r="H98" s="56">
        <v>0.22999999999999954</v>
      </c>
      <c r="I98" s="57">
        <v>4.8016701461377771E-2</v>
      </c>
    </row>
    <row r="99" spans="1:9" ht="15.75" x14ac:dyDescent="0.25">
      <c r="A99" s="54" t="s">
        <v>120</v>
      </c>
      <c r="B99" s="55">
        <v>825</v>
      </c>
      <c r="C99" s="54" t="s">
        <v>121</v>
      </c>
      <c r="D99" s="56">
        <v>4.9499999999999993</v>
      </c>
      <c r="E99" s="56">
        <v>0.06</v>
      </c>
      <c r="F99" s="56">
        <v>5.0099999999999989</v>
      </c>
      <c r="G99" s="56">
        <v>5.26</v>
      </c>
      <c r="H99" s="56">
        <v>0.25000000000000089</v>
      </c>
      <c r="I99" s="57">
        <v>4.9900199600798591E-2</v>
      </c>
    </row>
    <row r="100" spans="1:9" ht="15.75" x14ac:dyDescent="0.25">
      <c r="A100" s="54" t="s">
        <v>120</v>
      </c>
      <c r="B100" s="55">
        <v>845</v>
      </c>
      <c r="C100" s="54" t="s">
        <v>130</v>
      </c>
      <c r="D100" s="56">
        <v>4.6100000000000003</v>
      </c>
      <c r="E100" s="56">
        <v>0.05</v>
      </c>
      <c r="F100" s="56">
        <v>4.66</v>
      </c>
      <c r="G100" s="56">
        <v>4.8899999999999997</v>
      </c>
      <c r="H100" s="56">
        <v>0.22999999999999954</v>
      </c>
      <c r="I100" s="57">
        <v>4.9356223175965566E-2</v>
      </c>
    </row>
    <row r="101" spans="1:9" ht="15.75" x14ac:dyDescent="0.25">
      <c r="A101" s="54" t="s">
        <v>120</v>
      </c>
      <c r="B101" s="55">
        <v>850</v>
      </c>
      <c r="C101" s="54" t="s">
        <v>132</v>
      </c>
      <c r="D101" s="56">
        <v>4.92</v>
      </c>
      <c r="E101" s="56">
        <v>0.01</v>
      </c>
      <c r="F101" s="56">
        <v>4.93</v>
      </c>
      <c r="G101" s="56">
        <v>5.17</v>
      </c>
      <c r="H101" s="56">
        <v>0.24000000000000021</v>
      </c>
      <c r="I101" s="57">
        <v>4.8681541582150149E-2</v>
      </c>
    </row>
    <row r="102" spans="1:9" ht="15.75" x14ac:dyDescent="0.25">
      <c r="A102" s="54" t="s">
        <v>120</v>
      </c>
      <c r="B102" s="55">
        <v>921</v>
      </c>
      <c r="C102" s="54" t="s">
        <v>174</v>
      </c>
      <c r="D102" s="56">
        <v>4.6100000000000003</v>
      </c>
      <c r="E102" s="56">
        <v>0.01</v>
      </c>
      <c r="F102" s="56">
        <v>4.62</v>
      </c>
      <c r="G102" s="56">
        <v>4.87</v>
      </c>
      <c r="H102" s="56">
        <v>0.25</v>
      </c>
      <c r="I102" s="57">
        <v>5.4112554112554112E-2</v>
      </c>
    </row>
    <row r="103" spans="1:9" ht="15.75" x14ac:dyDescent="0.25">
      <c r="A103" s="54" t="s">
        <v>120</v>
      </c>
      <c r="B103" s="55">
        <v>886</v>
      </c>
      <c r="C103" s="54" t="s">
        <v>160</v>
      </c>
      <c r="D103" s="56">
        <v>4.79</v>
      </c>
      <c r="E103" s="56">
        <v>0.03</v>
      </c>
      <c r="F103" s="56">
        <v>4.82</v>
      </c>
      <c r="G103" s="56">
        <v>5.0599999999999996</v>
      </c>
      <c r="H103" s="56">
        <v>0.23999999999999932</v>
      </c>
      <c r="I103" s="57">
        <v>4.9792531120331808E-2</v>
      </c>
    </row>
    <row r="104" spans="1:9" ht="15.75" x14ac:dyDescent="0.25">
      <c r="A104" s="54" t="s">
        <v>120</v>
      </c>
      <c r="B104" s="55">
        <v>887</v>
      </c>
      <c r="C104" s="54" t="s">
        <v>161</v>
      </c>
      <c r="D104" s="56">
        <v>4.8</v>
      </c>
      <c r="E104" s="56">
        <v>0.08</v>
      </c>
      <c r="F104" s="56">
        <v>4.88</v>
      </c>
      <c r="G104" s="56">
        <v>5.03</v>
      </c>
      <c r="H104" s="56">
        <v>0.15000000000000036</v>
      </c>
      <c r="I104" s="57">
        <v>3.0737704918032859E-2</v>
      </c>
    </row>
    <row r="105" spans="1:9" ht="15.75" x14ac:dyDescent="0.25">
      <c r="A105" s="54" t="s">
        <v>120</v>
      </c>
      <c r="B105" s="55">
        <v>826</v>
      </c>
      <c r="C105" s="54" t="s">
        <v>122</v>
      </c>
      <c r="D105" s="56">
        <v>5.55</v>
      </c>
      <c r="E105" s="56">
        <v>0.05</v>
      </c>
      <c r="F105" s="56">
        <v>5.6</v>
      </c>
      <c r="G105" s="56">
        <v>5.66</v>
      </c>
      <c r="H105" s="56">
        <v>6.0000000000000497E-2</v>
      </c>
      <c r="I105" s="57">
        <v>1.0714285714285805E-2</v>
      </c>
    </row>
    <row r="106" spans="1:9" ht="15.75" x14ac:dyDescent="0.25">
      <c r="A106" s="54" t="s">
        <v>120</v>
      </c>
      <c r="B106" s="55">
        <v>931</v>
      </c>
      <c r="C106" s="54" t="s">
        <v>178</v>
      </c>
      <c r="D106" s="56">
        <v>4.6999999999999993</v>
      </c>
      <c r="E106" s="56">
        <v>7.0000000000000007E-2</v>
      </c>
      <c r="F106" s="56">
        <v>4.7699999999999996</v>
      </c>
      <c r="G106" s="56">
        <v>5</v>
      </c>
      <c r="H106" s="56">
        <v>0.23000000000000043</v>
      </c>
      <c r="I106" s="57">
        <v>4.8218029350104913E-2</v>
      </c>
    </row>
    <row r="107" spans="1:9" ht="15.75" x14ac:dyDescent="0.25">
      <c r="A107" s="54" t="s">
        <v>120</v>
      </c>
      <c r="B107" s="55">
        <v>851</v>
      </c>
      <c r="C107" s="54" t="s">
        <v>133</v>
      </c>
      <c r="D107" s="56">
        <v>5</v>
      </c>
      <c r="E107" s="56">
        <v>0.03</v>
      </c>
      <c r="F107" s="56">
        <v>5.03</v>
      </c>
      <c r="G107" s="56">
        <v>5.28</v>
      </c>
      <c r="H107" s="56">
        <v>0.25</v>
      </c>
      <c r="I107" s="57">
        <v>4.9701789264413515E-2</v>
      </c>
    </row>
    <row r="108" spans="1:9" ht="15.75" x14ac:dyDescent="0.25">
      <c r="A108" s="54" t="s">
        <v>120</v>
      </c>
      <c r="B108" s="55">
        <v>870</v>
      </c>
      <c r="C108" s="54" t="s">
        <v>145</v>
      </c>
      <c r="D108" s="56">
        <v>5.4499999999999993</v>
      </c>
      <c r="E108" s="56">
        <v>0.08</v>
      </c>
      <c r="F108" s="56">
        <v>5.5299999999999994</v>
      </c>
      <c r="G108" s="56">
        <v>5.8</v>
      </c>
      <c r="H108" s="56">
        <v>0.27000000000000046</v>
      </c>
      <c r="I108" s="57">
        <v>4.8824593128390686E-2</v>
      </c>
    </row>
    <row r="109" spans="1:9" ht="15.75" x14ac:dyDescent="0.25">
      <c r="A109" s="54" t="s">
        <v>120</v>
      </c>
      <c r="B109" s="55">
        <v>871</v>
      </c>
      <c r="C109" s="54" t="s">
        <v>146</v>
      </c>
      <c r="D109" s="56">
        <v>6.1</v>
      </c>
      <c r="E109" s="56">
        <v>0.11</v>
      </c>
      <c r="F109" s="56">
        <v>6.21</v>
      </c>
      <c r="G109" s="56">
        <v>6.27</v>
      </c>
      <c r="H109" s="56">
        <v>5.9999999999999609E-2</v>
      </c>
      <c r="I109" s="57">
        <v>9.6618357487922076E-3</v>
      </c>
    </row>
    <row r="110" spans="1:9" ht="15.75" x14ac:dyDescent="0.25">
      <c r="A110" s="54" t="s">
        <v>120</v>
      </c>
      <c r="B110" s="55">
        <v>852</v>
      </c>
      <c r="C110" s="54" t="s">
        <v>134</v>
      </c>
      <c r="D110" s="56">
        <v>5.42</v>
      </c>
      <c r="E110" s="56">
        <v>0.03</v>
      </c>
      <c r="F110" s="56">
        <v>5.45</v>
      </c>
      <c r="G110" s="56">
        <v>5.72</v>
      </c>
      <c r="H110" s="56">
        <v>0.26999999999999957</v>
      </c>
      <c r="I110" s="57">
        <v>4.9541284403669644E-2</v>
      </c>
    </row>
    <row r="111" spans="1:9" ht="15.75" x14ac:dyDescent="0.25">
      <c r="A111" s="54" t="s">
        <v>120</v>
      </c>
      <c r="B111" s="55">
        <v>936</v>
      </c>
      <c r="C111" s="54" t="s">
        <v>181</v>
      </c>
      <c r="D111" s="56">
        <v>5.4899999999999993</v>
      </c>
      <c r="E111" s="56">
        <v>0.05</v>
      </c>
      <c r="F111" s="56">
        <v>5.5399999999999991</v>
      </c>
      <c r="G111" s="56">
        <v>5.81</v>
      </c>
      <c r="H111" s="56">
        <v>0.27000000000000046</v>
      </c>
      <c r="I111" s="57">
        <v>4.8736462093862905E-2</v>
      </c>
    </row>
    <row r="112" spans="1:9" ht="15.75" x14ac:dyDescent="0.25">
      <c r="A112" s="54" t="s">
        <v>120</v>
      </c>
      <c r="B112" s="55">
        <v>869</v>
      </c>
      <c r="C112" s="54" t="s">
        <v>144</v>
      </c>
      <c r="D112" s="56">
        <v>5.01</v>
      </c>
      <c r="E112" s="56">
        <v>0.06</v>
      </c>
      <c r="F112" s="56">
        <v>5.0699999999999994</v>
      </c>
      <c r="G112" s="56">
        <v>5.32</v>
      </c>
      <c r="H112" s="56">
        <v>0.25000000000000089</v>
      </c>
      <c r="I112" s="57">
        <v>4.9309664694280261E-2</v>
      </c>
    </row>
    <row r="113" spans="1:9" ht="15.75" x14ac:dyDescent="0.25">
      <c r="A113" s="54" t="s">
        <v>120</v>
      </c>
      <c r="B113" s="55">
        <v>938</v>
      </c>
      <c r="C113" s="54" t="s">
        <v>183</v>
      </c>
      <c r="D113" s="56">
        <v>5.09</v>
      </c>
      <c r="E113" s="56">
        <v>0.01</v>
      </c>
      <c r="F113" s="56">
        <v>5.0999999999999996</v>
      </c>
      <c r="G113" s="56">
        <v>5.35</v>
      </c>
      <c r="H113" s="56">
        <v>0.25</v>
      </c>
      <c r="I113" s="57">
        <v>4.9019607843137261E-2</v>
      </c>
    </row>
    <row r="114" spans="1:9" ht="15.75" x14ac:dyDescent="0.25">
      <c r="A114" s="54" t="s">
        <v>120</v>
      </c>
      <c r="B114" s="55">
        <v>868</v>
      </c>
      <c r="C114" s="54" t="s">
        <v>143</v>
      </c>
      <c r="D114" s="56">
        <v>5.31</v>
      </c>
      <c r="E114" s="56">
        <v>0.04</v>
      </c>
      <c r="F114" s="56">
        <v>5.35</v>
      </c>
      <c r="G114" s="56">
        <v>5.61</v>
      </c>
      <c r="H114" s="56">
        <v>0.26000000000000068</v>
      </c>
      <c r="I114" s="57">
        <v>4.8598130841121627E-2</v>
      </c>
    </row>
    <row r="115" spans="1:9" ht="15.75" x14ac:dyDescent="0.25">
      <c r="A115" s="54" t="s">
        <v>120</v>
      </c>
      <c r="B115" s="55">
        <v>872</v>
      </c>
      <c r="C115" s="54" t="s">
        <v>147</v>
      </c>
      <c r="D115" s="56">
        <v>5.2799999999999994</v>
      </c>
      <c r="E115" s="56">
        <v>0.05</v>
      </c>
      <c r="F115" s="56">
        <v>5.3299999999999992</v>
      </c>
      <c r="G115" s="56">
        <v>5.59</v>
      </c>
      <c r="H115" s="56">
        <v>0.26000000000000068</v>
      </c>
      <c r="I115" s="57">
        <v>4.8780487804878182E-2</v>
      </c>
    </row>
    <row r="116" spans="1:9" ht="15.75" x14ac:dyDescent="0.25">
      <c r="A116" s="54" t="s">
        <v>101</v>
      </c>
      <c r="B116" s="55">
        <v>800</v>
      </c>
      <c r="C116" s="54" t="s">
        <v>102</v>
      </c>
      <c r="D116" s="56">
        <v>4.6100000000000003</v>
      </c>
      <c r="E116" s="56">
        <v>0.04</v>
      </c>
      <c r="F116" s="56">
        <v>4.6500000000000004</v>
      </c>
      <c r="G116" s="56">
        <v>4.88</v>
      </c>
      <c r="H116" s="56">
        <v>0.22999999999999954</v>
      </c>
      <c r="I116" s="57">
        <v>4.9462365591397744E-2</v>
      </c>
    </row>
    <row r="117" spans="1:9" ht="15.75" x14ac:dyDescent="0.25">
      <c r="A117" s="54" t="s">
        <v>101</v>
      </c>
      <c r="B117" s="55">
        <v>839</v>
      </c>
      <c r="C117" s="54" t="s">
        <v>127</v>
      </c>
      <c r="D117" s="56">
        <v>4.6100000000000003</v>
      </c>
      <c r="E117" s="56">
        <v>0.02</v>
      </c>
      <c r="F117" s="56">
        <v>4.63</v>
      </c>
      <c r="G117" s="56">
        <v>4.87</v>
      </c>
      <c r="H117" s="56">
        <v>0.24000000000000021</v>
      </c>
      <c r="I117" s="57">
        <v>5.1835853131749508E-2</v>
      </c>
    </row>
    <row r="118" spans="1:9" ht="15.75" x14ac:dyDescent="0.25">
      <c r="A118" s="54" t="s">
        <v>101</v>
      </c>
      <c r="B118" s="55">
        <v>801</v>
      </c>
      <c r="C118" s="54" t="s">
        <v>103</v>
      </c>
      <c r="D118" s="56">
        <v>5.69</v>
      </c>
      <c r="E118" s="56">
        <v>0.05</v>
      </c>
      <c r="F118" s="56">
        <v>5.74</v>
      </c>
      <c r="G118" s="56">
        <v>5.8</v>
      </c>
      <c r="H118" s="56">
        <v>5.9999999999999609E-2</v>
      </c>
      <c r="I118" s="57">
        <v>1.0452961672473799E-2</v>
      </c>
    </row>
    <row r="119" spans="1:9" ht="15.75" x14ac:dyDescent="0.25">
      <c r="A119" s="54" t="s">
        <v>101</v>
      </c>
      <c r="B119" s="55">
        <v>908</v>
      </c>
      <c r="C119" s="54" t="s">
        <v>171</v>
      </c>
      <c r="D119" s="56">
        <v>4.6100000000000003</v>
      </c>
      <c r="E119" s="56">
        <v>0.05</v>
      </c>
      <c r="F119" s="56">
        <v>4.66</v>
      </c>
      <c r="G119" s="56">
        <v>4.87</v>
      </c>
      <c r="H119" s="56">
        <v>0.20999999999999996</v>
      </c>
      <c r="I119" s="57">
        <v>4.5064377682403421E-2</v>
      </c>
    </row>
    <row r="120" spans="1:9" ht="15.75" x14ac:dyDescent="0.25">
      <c r="A120" s="54" t="s">
        <v>101</v>
      </c>
      <c r="B120" s="55">
        <v>878</v>
      </c>
      <c r="C120" s="54" t="s">
        <v>152</v>
      </c>
      <c r="D120" s="56">
        <v>4.6100000000000003</v>
      </c>
      <c r="E120" s="56">
        <v>7.0000000000000007E-2</v>
      </c>
      <c r="F120" s="56">
        <v>4.6800000000000006</v>
      </c>
      <c r="G120" s="56">
        <v>4.87</v>
      </c>
      <c r="H120" s="56">
        <v>0.1899999999999995</v>
      </c>
      <c r="I120" s="57">
        <v>4.0598290598290489E-2</v>
      </c>
    </row>
    <row r="121" spans="1:9" ht="15.75" x14ac:dyDescent="0.25">
      <c r="A121" s="54" t="s">
        <v>101</v>
      </c>
      <c r="B121" s="55">
        <v>838</v>
      </c>
      <c r="C121" s="54" t="s">
        <v>126</v>
      </c>
      <c r="D121" s="56">
        <v>4.6100000000000003</v>
      </c>
      <c r="E121" s="56">
        <v>0.03</v>
      </c>
      <c r="F121" s="56">
        <v>4.6400000000000006</v>
      </c>
      <c r="G121" s="56">
        <v>4.87</v>
      </c>
      <c r="H121" s="56">
        <v>0.22999999999999954</v>
      </c>
      <c r="I121" s="57">
        <v>4.9568965517241277E-2</v>
      </c>
    </row>
    <row r="122" spans="1:9" ht="15.75" x14ac:dyDescent="0.25">
      <c r="A122" s="54" t="s">
        <v>101</v>
      </c>
      <c r="B122" s="55">
        <v>916</v>
      </c>
      <c r="C122" s="54" t="s">
        <v>172</v>
      </c>
      <c r="D122" s="56">
        <v>4.6100000000000003</v>
      </c>
      <c r="E122" s="56">
        <v>0.01</v>
      </c>
      <c r="F122" s="56">
        <v>4.62</v>
      </c>
      <c r="G122" s="56">
        <v>4.87</v>
      </c>
      <c r="H122" s="56">
        <v>0.25</v>
      </c>
      <c r="I122" s="57">
        <v>5.4112554112554112E-2</v>
      </c>
    </row>
    <row r="123" spans="1:9" ht="15.75" x14ac:dyDescent="0.25">
      <c r="A123" s="54" t="s">
        <v>101</v>
      </c>
      <c r="B123" s="55">
        <v>802</v>
      </c>
      <c r="C123" s="54" t="s">
        <v>104</v>
      </c>
      <c r="D123" s="56">
        <v>4.6100000000000003</v>
      </c>
      <c r="E123" s="56">
        <v>0.04</v>
      </c>
      <c r="F123" s="56">
        <v>4.6500000000000004</v>
      </c>
      <c r="G123" s="56">
        <v>4.88</v>
      </c>
      <c r="H123" s="56">
        <v>0.22999999999999954</v>
      </c>
      <c r="I123" s="57">
        <v>4.9462365591397744E-2</v>
      </c>
    </row>
    <row r="124" spans="1:9" ht="15.75" x14ac:dyDescent="0.25">
      <c r="A124" s="54" t="s">
        <v>101</v>
      </c>
      <c r="B124" s="55">
        <v>879</v>
      </c>
      <c r="C124" s="54" t="s">
        <v>153</v>
      </c>
      <c r="D124" s="56">
        <v>4.88</v>
      </c>
      <c r="E124" s="56">
        <v>7.0000000000000007E-2</v>
      </c>
      <c r="F124" s="56">
        <v>4.95</v>
      </c>
      <c r="G124" s="56">
        <v>5.0999999999999996</v>
      </c>
      <c r="H124" s="56">
        <v>0.14999999999999947</v>
      </c>
      <c r="I124" s="57">
        <v>3.0303030303030193E-2</v>
      </c>
    </row>
    <row r="125" spans="1:9" ht="15.75" x14ac:dyDescent="0.25">
      <c r="A125" s="54" t="s">
        <v>101</v>
      </c>
      <c r="B125" s="55">
        <v>933</v>
      </c>
      <c r="C125" s="54" t="s">
        <v>179</v>
      </c>
      <c r="D125" s="56">
        <v>4.6100000000000003</v>
      </c>
      <c r="E125" s="56">
        <v>0.04</v>
      </c>
      <c r="F125" s="56">
        <v>4.6500000000000004</v>
      </c>
      <c r="G125" s="56">
        <v>4.87</v>
      </c>
      <c r="H125" s="56">
        <v>0.21999999999999975</v>
      </c>
      <c r="I125" s="57">
        <v>4.731182795698919E-2</v>
      </c>
    </row>
    <row r="126" spans="1:9" ht="15.75" x14ac:dyDescent="0.25">
      <c r="A126" s="54" t="s">
        <v>101</v>
      </c>
      <c r="B126" s="55">
        <v>803</v>
      </c>
      <c r="C126" s="54" t="s">
        <v>105</v>
      </c>
      <c r="D126" s="56">
        <v>4.6499999999999995</v>
      </c>
      <c r="E126" s="56">
        <v>0.01</v>
      </c>
      <c r="F126" s="56">
        <v>4.6599999999999993</v>
      </c>
      <c r="G126" s="56">
        <v>4.8899999999999997</v>
      </c>
      <c r="H126" s="56">
        <v>0.23000000000000043</v>
      </c>
      <c r="I126" s="57">
        <v>4.9356223175965767E-2</v>
      </c>
    </row>
    <row r="127" spans="1:9" ht="15.75" x14ac:dyDescent="0.25">
      <c r="A127" s="54" t="s">
        <v>101</v>
      </c>
      <c r="B127" s="55">
        <v>866</v>
      </c>
      <c r="C127" s="54" t="s">
        <v>141</v>
      </c>
      <c r="D127" s="56">
        <v>4.8499999999999996</v>
      </c>
      <c r="E127" s="56">
        <v>0.1</v>
      </c>
      <c r="F127" s="56">
        <v>4.9499999999999993</v>
      </c>
      <c r="G127" s="56">
        <v>5.0999999999999996</v>
      </c>
      <c r="H127" s="56">
        <v>0.15000000000000036</v>
      </c>
      <c r="I127" s="57">
        <v>3.030303030303038E-2</v>
      </c>
    </row>
    <row r="128" spans="1:9" ht="15.75" x14ac:dyDescent="0.25">
      <c r="A128" s="54" t="s">
        <v>101</v>
      </c>
      <c r="B128" s="55">
        <v>880</v>
      </c>
      <c r="C128" s="54" t="s">
        <v>154</v>
      </c>
      <c r="D128" s="56">
        <v>4.6100000000000003</v>
      </c>
      <c r="E128" s="56">
        <v>0.11</v>
      </c>
      <c r="F128" s="56">
        <v>4.7200000000000006</v>
      </c>
      <c r="G128" s="56">
        <v>4.95</v>
      </c>
      <c r="H128" s="56">
        <v>0.22999999999999954</v>
      </c>
      <c r="I128" s="57">
        <v>4.8728813559321932E-2</v>
      </c>
    </row>
    <row r="129" spans="1:9" ht="15.75" x14ac:dyDescent="0.25">
      <c r="A129" s="54" t="s">
        <v>101</v>
      </c>
      <c r="B129" s="55">
        <v>865</v>
      </c>
      <c r="C129" s="54" t="s">
        <v>140</v>
      </c>
      <c r="D129" s="56">
        <v>4.6100000000000003</v>
      </c>
      <c r="E129" s="56">
        <v>0.02</v>
      </c>
      <c r="F129" s="56">
        <v>4.63</v>
      </c>
      <c r="G129" s="56">
        <v>4.87</v>
      </c>
      <c r="H129" s="56">
        <v>0.24000000000000021</v>
      </c>
      <c r="I129" s="57">
        <v>5.1835853131749508E-2</v>
      </c>
    </row>
    <row r="130" spans="1:9" ht="15.75" x14ac:dyDescent="0.25">
      <c r="A130" s="54" t="s">
        <v>61</v>
      </c>
      <c r="B130" s="55">
        <v>330</v>
      </c>
      <c r="C130" s="54" t="s">
        <v>62</v>
      </c>
      <c r="D130" s="56">
        <v>5.0199999999999996</v>
      </c>
      <c r="E130" s="56">
        <v>0.08</v>
      </c>
      <c r="F130" s="56">
        <v>5.0999999999999996</v>
      </c>
      <c r="G130" s="56">
        <v>5.35</v>
      </c>
      <c r="H130" s="56">
        <v>0.25</v>
      </c>
      <c r="I130" s="57">
        <v>4.9019607843137261E-2</v>
      </c>
    </row>
    <row r="131" spans="1:9" ht="15.75" x14ac:dyDescent="0.25">
      <c r="A131" s="54" t="s">
        <v>61</v>
      </c>
      <c r="B131" s="55">
        <v>331</v>
      </c>
      <c r="C131" s="54" t="s">
        <v>63</v>
      </c>
      <c r="D131" s="56">
        <v>4.7299999999999995</v>
      </c>
      <c r="E131" s="56">
        <v>0.11</v>
      </c>
      <c r="F131" s="56">
        <v>4.84</v>
      </c>
      <c r="G131" s="56">
        <v>5.08</v>
      </c>
      <c r="H131" s="56">
        <v>0.24000000000000021</v>
      </c>
      <c r="I131" s="57">
        <v>4.9586776859504175E-2</v>
      </c>
    </row>
    <row r="132" spans="1:9" ht="15.75" x14ac:dyDescent="0.25">
      <c r="A132" s="54" t="s">
        <v>61</v>
      </c>
      <c r="B132" s="55">
        <v>332</v>
      </c>
      <c r="C132" s="54" t="s">
        <v>64</v>
      </c>
      <c r="D132" s="56">
        <v>4.6100000000000003</v>
      </c>
      <c r="E132" s="56">
        <v>0.1</v>
      </c>
      <c r="F132" s="56">
        <v>4.71</v>
      </c>
      <c r="G132" s="56">
        <v>4.88</v>
      </c>
      <c r="H132" s="56">
        <v>0.16999999999999993</v>
      </c>
      <c r="I132" s="57">
        <v>3.609341825902334E-2</v>
      </c>
    </row>
    <row r="133" spans="1:9" ht="15.75" x14ac:dyDescent="0.25">
      <c r="A133" s="54" t="s">
        <v>61</v>
      </c>
      <c r="B133" s="55">
        <v>884</v>
      </c>
      <c r="C133" s="54" t="s">
        <v>158</v>
      </c>
      <c r="D133" s="56">
        <v>4.6100000000000003</v>
      </c>
      <c r="E133" s="56">
        <v>0.04</v>
      </c>
      <c r="F133" s="56">
        <v>4.6500000000000004</v>
      </c>
      <c r="G133" s="56">
        <v>4.87</v>
      </c>
      <c r="H133" s="56">
        <v>0.21999999999999975</v>
      </c>
      <c r="I133" s="57">
        <v>4.731182795698919E-2</v>
      </c>
    </row>
    <row r="134" spans="1:9" ht="15.75" x14ac:dyDescent="0.25">
      <c r="A134" s="54" t="s">
        <v>61</v>
      </c>
      <c r="B134" s="55">
        <v>333</v>
      </c>
      <c r="C134" s="54" t="s">
        <v>65</v>
      </c>
      <c r="D134" s="56">
        <v>4.7399999999999993</v>
      </c>
      <c r="E134" s="56">
        <v>0.13</v>
      </c>
      <c r="F134" s="56">
        <v>4.8699999999999992</v>
      </c>
      <c r="G134" s="56">
        <v>5.1100000000000003</v>
      </c>
      <c r="H134" s="56">
        <v>0.2400000000000011</v>
      </c>
      <c r="I134" s="57">
        <v>4.9281314168378054E-2</v>
      </c>
    </row>
    <row r="135" spans="1:9" ht="15.75" x14ac:dyDescent="0.25">
      <c r="A135" s="54" t="s">
        <v>61</v>
      </c>
      <c r="B135" s="55">
        <v>893</v>
      </c>
      <c r="C135" s="54" t="s">
        <v>167</v>
      </c>
      <c r="D135" s="56">
        <v>4.6100000000000003</v>
      </c>
      <c r="E135" s="56">
        <v>0.08</v>
      </c>
      <c r="F135" s="56">
        <v>4.6900000000000004</v>
      </c>
      <c r="G135" s="56">
        <v>4.87</v>
      </c>
      <c r="H135" s="56">
        <v>0.17999999999999972</v>
      </c>
      <c r="I135" s="57">
        <v>3.8379530916844283E-2</v>
      </c>
    </row>
    <row r="136" spans="1:9" ht="15.75" x14ac:dyDescent="0.25">
      <c r="A136" s="54" t="s">
        <v>61</v>
      </c>
      <c r="B136" s="55">
        <v>334</v>
      </c>
      <c r="C136" s="54" t="s">
        <v>66</v>
      </c>
      <c r="D136" s="56">
        <v>4.67</v>
      </c>
      <c r="E136" s="56">
        <v>0.12</v>
      </c>
      <c r="F136" s="56">
        <v>4.79</v>
      </c>
      <c r="G136" s="56">
        <v>5.01</v>
      </c>
      <c r="H136" s="56">
        <v>0.21999999999999975</v>
      </c>
      <c r="I136" s="57">
        <v>4.5929018789143995E-2</v>
      </c>
    </row>
    <row r="137" spans="1:9" ht="15.75" x14ac:dyDescent="0.25">
      <c r="A137" s="54" t="s">
        <v>61</v>
      </c>
      <c r="B137" s="55">
        <v>860</v>
      </c>
      <c r="C137" s="54" t="s">
        <v>138</v>
      </c>
      <c r="D137" s="56">
        <v>4.6100000000000003</v>
      </c>
      <c r="E137" s="56">
        <v>0.01</v>
      </c>
      <c r="F137" s="56">
        <v>4.62</v>
      </c>
      <c r="G137" s="56">
        <v>4.87</v>
      </c>
      <c r="H137" s="56">
        <v>0.25</v>
      </c>
      <c r="I137" s="57">
        <v>5.4112554112554112E-2</v>
      </c>
    </row>
    <row r="138" spans="1:9" ht="15.75" x14ac:dyDescent="0.25">
      <c r="A138" s="54" t="s">
        <v>61</v>
      </c>
      <c r="B138" s="55">
        <v>861</v>
      </c>
      <c r="C138" s="54" t="s">
        <v>139</v>
      </c>
      <c r="D138" s="56">
        <v>4.8199999999999994</v>
      </c>
      <c r="E138" s="56">
        <v>0.15</v>
      </c>
      <c r="F138" s="56">
        <v>4.97</v>
      </c>
      <c r="G138" s="56">
        <v>5.08</v>
      </c>
      <c r="H138" s="56">
        <v>0.11000000000000032</v>
      </c>
      <c r="I138" s="57">
        <v>2.213279678068417E-2</v>
      </c>
    </row>
    <row r="139" spans="1:9" ht="15.75" x14ac:dyDescent="0.25">
      <c r="A139" s="54" t="s">
        <v>61</v>
      </c>
      <c r="B139" s="55">
        <v>894</v>
      </c>
      <c r="C139" s="54" t="s">
        <v>168</v>
      </c>
      <c r="D139" s="56">
        <v>4.67</v>
      </c>
      <c r="E139" s="56">
        <v>0.09</v>
      </c>
      <c r="F139" s="56">
        <v>4.76</v>
      </c>
      <c r="G139" s="56">
        <v>4.9000000000000004</v>
      </c>
      <c r="H139" s="56">
        <v>0.14000000000000057</v>
      </c>
      <c r="I139" s="57">
        <v>2.9411764705882474E-2</v>
      </c>
    </row>
    <row r="140" spans="1:9" ht="15.75" x14ac:dyDescent="0.25">
      <c r="A140" s="54" t="s">
        <v>61</v>
      </c>
      <c r="B140" s="55">
        <v>335</v>
      </c>
      <c r="C140" s="54" t="s">
        <v>67</v>
      </c>
      <c r="D140" s="56">
        <v>4.8299999999999992</v>
      </c>
      <c r="E140" s="56">
        <v>0.14000000000000001</v>
      </c>
      <c r="F140" s="56">
        <v>4.9699999999999989</v>
      </c>
      <c r="G140" s="56">
        <v>5.05</v>
      </c>
      <c r="H140" s="56">
        <v>8.0000000000000959E-2</v>
      </c>
      <c r="I140" s="57">
        <v>1.6096579476861363E-2</v>
      </c>
    </row>
    <row r="141" spans="1:9" ht="15.75" x14ac:dyDescent="0.25">
      <c r="A141" s="54" t="s">
        <v>61</v>
      </c>
      <c r="B141" s="55">
        <v>937</v>
      </c>
      <c r="C141" s="54" t="s">
        <v>182</v>
      </c>
      <c r="D141" s="56">
        <v>4.6100000000000003</v>
      </c>
      <c r="E141" s="56">
        <v>0.03</v>
      </c>
      <c r="F141" s="56">
        <v>4.6400000000000006</v>
      </c>
      <c r="G141" s="56">
        <v>4.87</v>
      </c>
      <c r="H141" s="56">
        <v>0.22999999999999954</v>
      </c>
      <c r="I141" s="57">
        <v>4.9568965517241277E-2</v>
      </c>
    </row>
    <row r="142" spans="1:9" ht="15.75" x14ac:dyDescent="0.25">
      <c r="A142" s="54" t="s">
        <v>61</v>
      </c>
      <c r="B142" s="55">
        <v>336</v>
      </c>
      <c r="C142" s="54" t="s">
        <v>68</v>
      </c>
      <c r="D142" s="56">
        <v>4.9899999999999993</v>
      </c>
      <c r="E142" s="56">
        <v>0.15</v>
      </c>
      <c r="F142" s="56">
        <v>5.14</v>
      </c>
      <c r="G142" s="56">
        <v>5.19</v>
      </c>
      <c r="H142" s="56">
        <v>5.0000000000000711E-2</v>
      </c>
      <c r="I142" s="57">
        <v>9.7276264591441078E-3</v>
      </c>
    </row>
    <row r="143" spans="1:9" ht="15.75" x14ac:dyDescent="0.25">
      <c r="A143" s="54" t="s">
        <v>61</v>
      </c>
      <c r="B143" s="55">
        <v>885</v>
      </c>
      <c r="C143" s="54" t="s">
        <v>159</v>
      </c>
      <c r="D143" s="56">
        <v>4.6100000000000003</v>
      </c>
      <c r="E143" s="56">
        <v>0.05</v>
      </c>
      <c r="F143" s="56">
        <v>4.66</v>
      </c>
      <c r="G143" s="56">
        <v>4.87</v>
      </c>
      <c r="H143" s="56">
        <v>0.20999999999999996</v>
      </c>
      <c r="I143" s="57">
        <v>4.5064377682403421E-2</v>
      </c>
    </row>
    <row r="144" spans="1:9" ht="15.75" x14ac:dyDescent="0.25">
      <c r="A144" s="54" t="s">
        <v>85</v>
      </c>
      <c r="B144" s="55">
        <v>370</v>
      </c>
      <c r="C144" s="54" t="s">
        <v>86</v>
      </c>
      <c r="D144" s="56">
        <v>4.6100000000000003</v>
      </c>
      <c r="E144" s="56">
        <v>0.11</v>
      </c>
      <c r="F144" s="56">
        <v>4.7200000000000006</v>
      </c>
      <c r="G144" s="56">
        <v>4.87</v>
      </c>
      <c r="H144" s="56">
        <v>0.14999999999999947</v>
      </c>
      <c r="I144" s="57">
        <v>3.1779661016949033E-2</v>
      </c>
    </row>
    <row r="145" spans="1:9" ht="15.75" x14ac:dyDescent="0.25">
      <c r="A145" s="54" t="s">
        <v>85</v>
      </c>
      <c r="B145" s="55">
        <v>380</v>
      </c>
      <c r="C145" s="54" t="s">
        <v>90</v>
      </c>
      <c r="D145" s="56">
        <v>4.8599999999999994</v>
      </c>
      <c r="E145" s="56">
        <v>0.14000000000000001</v>
      </c>
      <c r="F145" s="56">
        <v>4.9999999999999991</v>
      </c>
      <c r="G145" s="56">
        <v>5.05</v>
      </c>
      <c r="H145" s="56">
        <v>5.0000000000000711E-2</v>
      </c>
      <c r="I145" s="57">
        <v>1.0000000000000144E-2</v>
      </c>
    </row>
    <row r="146" spans="1:9" ht="15.75" x14ac:dyDescent="0.25">
      <c r="A146" s="54" t="s">
        <v>85</v>
      </c>
      <c r="B146" s="55">
        <v>381</v>
      </c>
      <c r="C146" s="54" t="s">
        <v>91</v>
      </c>
      <c r="D146" s="56">
        <v>4.6100000000000003</v>
      </c>
      <c r="E146" s="56">
        <v>0.08</v>
      </c>
      <c r="F146" s="56">
        <v>4.6900000000000004</v>
      </c>
      <c r="G146" s="56">
        <v>4.87</v>
      </c>
      <c r="H146" s="56">
        <v>0.17999999999999972</v>
      </c>
      <c r="I146" s="57">
        <v>3.8379530916844283E-2</v>
      </c>
    </row>
    <row r="147" spans="1:9" ht="15.75" x14ac:dyDescent="0.25">
      <c r="A147" s="54" t="s">
        <v>85</v>
      </c>
      <c r="B147" s="55">
        <v>371</v>
      </c>
      <c r="C147" s="54" t="s">
        <v>87</v>
      </c>
      <c r="D147" s="56">
        <v>4.7699999999999996</v>
      </c>
      <c r="E147" s="56">
        <v>0.14000000000000001</v>
      </c>
      <c r="F147" s="56">
        <v>4.9099999999999993</v>
      </c>
      <c r="G147" s="56">
        <v>4.96</v>
      </c>
      <c r="H147" s="56">
        <v>5.0000000000000711E-2</v>
      </c>
      <c r="I147" s="57">
        <v>1.0183299389002183E-2</v>
      </c>
    </row>
    <row r="148" spans="1:9" ht="15.75" x14ac:dyDescent="0.25">
      <c r="A148" s="54" t="s">
        <v>85</v>
      </c>
      <c r="B148" s="55">
        <v>811</v>
      </c>
      <c r="C148" s="54" t="s">
        <v>111</v>
      </c>
      <c r="D148" s="56">
        <v>4.6100000000000003</v>
      </c>
      <c r="E148" s="56">
        <v>0.05</v>
      </c>
      <c r="F148" s="56">
        <v>4.66</v>
      </c>
      <c r="G148" s="56">
        <v>4.87</v>
      </c>
      <c r="H148" s="56">
        <v>0.20999999999999996</v>
      </c>
      <c r="I148" s="57">
        <v>4.5064377682403421E-2</v>
      </c>
    </row>
    <row r="149" spans="1:9" ht="15.75" x14ac:dyDescent="0.25">
      <c r="A149" s="54" t="s">
        <v>85</v>
      </c>
      <c r="B149" s="55">
        <v>810</v>
      </c>
      <c r="C149" s="54" t="s">
        <v>110</v>
      </c>
      <c r="D149" s="56">
        <v>4.6100000000000003</v>
      </c>
      <c r="E149" s="56">
        <v>0.14000000000000001</v>
      </c>
      <c r="F149" s="56">
        <v>4.75</v>
      </c>
      <c r="G149" s="56">
        <v>4.8899999999999997</v>
      </c>
      <c r="H149" s="56">
        <v>0.13999999999999968</v>
      </c>
      <c r="I149" s="57">
        <v>2.9473684210526249E-2</v>
      </c>
    </row>
    <row r="150" spans="1:9" ht="15.75" x14ac:dyDescent="0.25">
      <c r="A150" s="54" t="s">
        <v>85</v>
      </c>
      <c r="B150" s="55">
        <v>382</v>
      </c>
      <c r="C150" s="54" t="s">
        <v>92</v>
      </c>
      <c r="D150" s="56">
        <v>4.6100000000000003</v>
      </c>
      <c r="E150" s="56">
        <v>7.0000000000000007E-2</v>
      </c>
      <c r="F150" s="56">
        <v>4.6800000000000006</v>
      </c>
      <c r="G150" s="56">
        <v>4.87</v>
      </c>
      <c r="H150" s="56">
        <v>0.1899999999999995</v>
      </c>
      <c r="I150" s="57">
        <v>4.0598290598290489E-2</v>
      </c>
    </row>
    <row r="151" spans="1:9" ht="15.75" x14ac:dyDescent="0.25">
      <c r="A151" s="54" t="s">
        <v>85</v>
      </c>
      <c r="B151" s="55">
        <v>383</v>
      </c>
      <c r="C151" s="54" t="s">
        <v>93</v>
      </c>
      <c r="D151" s="56">
        <v>5.1199999999999992</v>
      </c>
      <c r="E151" s="56">
        <v>0.11</v>
      </c>
      <c r="F151" s="56">
        <v>5.2299999999999995</v>
      </c>
      <c r="G151" s="56">
        <v>5.28</v>
      </c>
      <c r="H151" s="56">
        <v>5.0000000000000711E-2</v>
      </c>
      <c r="I151" s="57">
        <v>9.5602294455068293E-3</v>
      </c>
    </row>
    <row r="152" spans="1:9" ht="15.75" x14ac:dyDescent="0.25">
      <c r="A152" s="54" t="s">
        <v>85</v>
      </c>
      <c r="B152" s="55">
        <v>812</v>
      </c>
      <c r="C152" s="54" t="s">
        <v>112</v>
      </c>
      <c r="D152" s="56">
        <v>4.6100000000000003</v>
      </c>
      <c r="E152" s="56">
        <v>0.1</v>
      </c>
      <c r="F152" s="56">
        <v>4.71</v>
      </c>
      <c r="G152" s="56">
        <v>4.87</v>
      </c>
      <c r="H152" s="56">
        <v>0.16000000000000014</v>
      </c>
      <c r="I152" s="57">
        <v>3.3970276008492596E-2</v>
      </c>
    </row>
    <row r="153" spans="1:9" ht="15.75" x14ac:dyDescent="0.25">
      <c r="A153" s="54" t="s">
        <v>85</v>
      </c>
      <c r="B153" s="55">
        <v>813</v>
      </c>
      <c r="C153" s="54" t="s">
        <v>113</v>
      </c>
      <c r="D153" s="56">
        <v>4.6100000000000003</v>
      </c>
      <c r="E153" s="56">
        <v>0.08</v>
      </c>
      <c r="F153" s="56">
        <v>4.6900000000000004</v>
      </c>
      <c r="G153" s="56">
        <v>4.87</v>
      </c>
      <c r="H153" s="56">
        <v>0.17999999999999972</v>
      </c>
      <c r="I153" s="57">
        <v>3.8379530916844283E-2</v>
      </c>
    </row>
    <row r="154" spans="1:9" ht="15.75" x14ac:dyDescent="0.25">
      <c r="A154" s="54" t="s">
        <v>85</v>
      </c>
      <c r="B154" s="55">
        <v>815</v>
      </c>
      <c r="C154" s="54" t="s">
        <v>114</v>
      </c>
      <c r="D154" s="56">
        <v>4.6100000000000003</v>
      </c>
      <c r="E154" s="56">
        <v>0.05</v>
      </c>
      <c r="F154" s="56">
        <v>4.66</v>
      </c>
      <c r="G154" s="56">
        <v>4.87</v>
      </c>
      <c r="H154" s="56">
        <v>0.20999999999999996</v>
      </c>
      <c r="I154" s="57">
        <v>4.5064377682403421E-2</v>
      </c>
    </row>
    <row r="155" spans="1:9" ht="15.75" x14ac:dyDescent="0.25">
      <c r="A155" s="54" t="s">
        <v>85</v>
      </c>
      <c r="B155" s="55">
        <v>372</v>
      </c>
      <c r="C155" s="54" t="s">
        <v>88</v>
      </c>
      <c r="D155" s="56">
        <v>4.6100000000000003</v>
      </c>
      <c r="E155" s="56">
        <v>0.13</v>
      </c>
      <c r="F155" s="56">
        <v>4.74</v>
      </c>
      <c r="G155" s="56">
        <v>4.8899999999999997</v>
      </c>
      <c r="H155" s="56">
        <v>0.14999999999999947</v>
      </c>
      <c r="I155" s="57">
        <v>3.1645569620253049E-2</v>
      </c>
    </row>
    <row r="156" spans="1:9" ht="15.75" x14ac:dyDescent="0.25">
      <c r="A156" s="54" t="s">
        <v>85</v>
      </c>
      <c r="B156" s="55">
        <v>373</v>
      </c>
      <c r="C156" s="54" t="s">
        <v>89</v>
      </c>
      <c r="D156" s="56">
        <v>4.88</v>
      </c>
      <c r="E156" s="56">
        <v>0.11</v>
      </c>
      <c r="F156" s="56">
        <v>4.99</v>
      </c>
      <c r="G156" s="56">
        <v>5.04</v>
      </c>
      <c r="H156" s="56">
        <v>4.9999999999999822E-2</v>
      </c>
      <c r="I156" s="57">
        <v>1.0020040080160284E-2</v>
      </c>
    </row>
    <row r="157" spans="1:9" ht="15.75" x14ac:dyDescent="0.25">
      <c r="A157" s="54" t="s">
        <v>85</v>
      </c>
      <c r="B157" s="55">
        <v>384</v>
      </c>
      <c r="C157" s="54" t="s">
        <v>94</v>
      </c>
      <c r="D157" s="56">
        <v>4.6199999999999992</v>
      </c>
      <c r="E157" s="56">
        <v>0.14000000000000001</v>
      </c>
      <c r="F157" s="56">
        <v>4.7599999999999989</v>
      </c>
      <c r="G157" s="56">
        <v>4.91</v>
      </c>
      <c r="H157" s="56">
        <v>0.15000000000000124</v>
      </c>
      <c r="I157" s="57">
        <v>3.1512605042017076E-2</v>
      </c>
    </row>
    <row r="158" spans="1:9" ht="15.75" x14ac:dyDescent="0.25">
      <c r="A158" s="54" t="s">
        <v>85</v>
      </c>
      <c r="B158" s="55">
        <v>816</v>
      </c>
      <c r="C158" s="54" t="s">
        <v>115</v>
      </c>
      <c r="D158" s="56">
        <v>4.6100000000000003</v>
      </c>
      <c r="E158" s="56">
        <v>0.06</v>
      </c>
      <c r="F158" s="56">
        <v>4.67</v>
      </c>
      <c r="G158" s="56">
        <v>4.87</v>
      </c>
      <c r="H158" s="56">
        <v>0.20000000000000018</v>
      </c>
      <c r="I158" s="57">
        <v>4.2826552462526805E-2</v>
      </c>
    </row>
  </sheetData>
  <sortState xmlns:xlrd2="http://schemas.microsoft.com/office/spreadsheetml/2017/richdata2" ref="A8:I158">
    <sortCondition ref="A8:A158"/>
    <sortCondition ref="C8:C158"/>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04113-EF78-4271-B916-C71CBFB21A4F}">
  <sheetPr codeName="Sheet3">
    <tabColor theme="6" tint="0.39997558519241921"/>
  </sheetPr>
  <dimension ref="A1:H157"/>
  <sheetViews>
    <sheetView zoomScaleNormal="100" workbookViewId="0"/>
  </sheetViews>
  <sheetFormatPr defaultColWidth="9.140625" defaultRowHeight="15" x14ac:dyDescent="0.25"/>
  <cols>
    <col min="1" max="1" width="35.7109375" style="22" customWidth="1"/>
    <col min="2" max="2" width="15.7109375" style="22" customWidth="1"/>
    <col min="3" max="3" width="40.7109375" style="22" customWidth="1"/>
    <col min="4" max="7" width="32.42578125" style="22" customWidth="1"/>
    <col min="8" max="16384" width="9.140625" style="22"/>
  </cols>
  <sheetData>
    <row r="1" spans="1:8" ht="45" customHeight="1" x14ac:dyDescent="0.25">
      <c r="A1" s="121" t="s">
        <v>451</v>
      </c>
      <c r="B1" s="120"/>
      <c r="C1" s="120"/>
      <c r="D1" s="120"/>
      <c r="E1" s="120"/>
      <c r="F1" s="120"/>
      <c r="G1" s="120"/>
      <c r="H1" s="102"/>
    </row>
    <row r="2" spans="1:8" ht="15" customHeight="1" x14ac:dyDescent="0.25">
      <c r="A2" s="47"/>
      <c r="B2" s="24"/>
      <c r="C2" s="24"/>
      <c r="D2" s="99" t="s">
        <v>452</v>
      </c>
      <c r="E2" s="95"/>
      <c r="F2" s="95"/>
      <c r="G2" s="96"/>
    </row>
    <row r="3" spans="1:8" ht="22.5" customHeight="1" x14ac:dyDescent="0.25">
      <c r="A3" s="47"/>
      <c r="B3" s="24"/>
      <c r="C3" s="24"/>
      <c r="D3" s="100" t="s">
        <v>460</v>
      </c>
      <c r="E3" s="97"/>
      <c r="F3" s="97"/>
      <c r="G3" s="98"/>
    </row>
    <row r="4" spans="1:8" ht="20.100000000000001" customHeight="1" x14ac:dyDescent="0.25">
      <c r="A4" s="53"/>
      <c r="B4" s="24"/>
      <c r="C4" s="24"/>
      <c r="D4" s="100" t="s">
        <v>461</v>
      </c>
      <c r="E4" s="97"/>
      <c r="F4" s="97"/>
      <c r="G4" s="98"/>
    </row>
    <row r="5" spans="1:8" ht="18" customHeight="1" x14ac:dyDescent="0.25">
      <c r="A5" s="53"/>
      <c r="B5" s="24"/>
      <c r="C5" s="24"/>
      <c r="D5" s="100" t="s">
        <v>462</v>
      </c>
      <c r="E5" s="97"/>
      <c r="F5" s="97"/>
      <c r="G5" s="98"/>
    </row>
    <row r="6" spans="1:8" ht="60" customHeight="1" x14ac:dyDescent="0.25">
      <c r="A6" s="144" t="s">
        <v>24</v>
      </c>
      <c r="B6" s="144" t="s">
        <v>25</v>
      </c>
      <c r="C6" s="144" t="s">
        <v>26</v>
      </c>
      <c r="D6" s="145" t="s">
        <v>295</v>
      </c>
      <c r="E6" s="134" t="s">
        <v>388</v>
      </c>
      <c r="F6" s="134" t="s">
        <v>186</v>
      </c>
      <c r="G6" s="134" t="s">
        <v>187</v>
      </c>
    </row>
    <row r="7" spans="1:8" ht="15.75" x14ac:dyDescent="0.25">
      <c r="A7" s="54" t="s">
        <v>123</v>
      </c>
      <c r="B7" s="55">
        <v>831</v>
      </c>
      <c r="C7" s="54" t="s">
        <v>125</v>
      </c>
      <c r="D7" s="56">
        <v>5.57</v>
      </c>
      <c r="E7" s="56">
        <v>5.68</v>
      </c>
      <c r="F7" s="56">
        <v>0.10999999999999943</v>
      </c>
      <c r="G7" s="57">
        <v>1.9748653500897564E-2</v>
      </c>
    </row>
    <row r="8" spans="1:8" ht="15.75" x14ac:dyDescent="0.25">
      <c r="A8" s="54" t="s">
        <v>123</v>
      </c>
      <c r="B8" s="55">
        <v>830</v>
      </c>
      <c r="C8" s="54" t="s">
        <v>124</v>
      </c>
      <c r="D8" s="56">
        <v>5.57</v>
      </c>
      <c r="E8" s="56">
        <v>5.63</v>
      </c>
      <c r="F8" s="56">
        <v>5.9999999999999609E-2</v>
      </c>
      <c r="G8" s="57">
        <v>1.0771992818671383E-2</v>
      </c>
    </row>
    <row r="9" spans="1:8" ht="15.75" x14ac:dyDescent="0.25">
      <c r="A9" s="54" t="s">
        <v>123</v>
      </c>
      <c r="B9" s="55">
        <v>856</v>
      </c>
      <c r="C9" s="54" t="s">
        <v>136</v>
      </c>
      <c r="D9" s="56">
        <v>5.57</v>
      </c>
      <c r="E9" s="56">
        <v>5.63</v>
      </c>
      <c r="F9" s="56">
        <v>5.9999999999999609E-2</v>
      </c>
      <c r="G9" s="57">
        <v>1.0771992818671383E-2</v>
      </c>
    </row>
    <row r="10" spans="1:8" ht="15.75" x14ac:dyDescent="0.25">
      <c r="A10" s="54" t="s">
        <v>123</v>
      </c>
      <c r="B10" s="55">
        <v>855</v>
      </c>
      <c r="C10" s="54" t="s">
        <v>135</v>
      </c>
      <c r="D10" s="56">
        <v>5.57</v>
      </c>
      <c r="E10" s="56">
        <v>5.63</v>
      </c>
      <c r="F10" s="56">
        <v>5.9999999999999609E-2</v>
      </c>
      <c r="G10" s="57">
        <v>1.0771992818671383E-2</v>
      </c>
    </row>
    <row r="11" spans="1:8" ht="15.75" x14ac:dyDescent="0.25">
      <c r="A11" s="54" t="s">
        <v>123</v>
      </c>
      <c r="B11" s="55">
        <v>925</v>
      </c>
      <c r="C11" s="54" t="s">
        <v>175</v>
      </c>
      <c r="D11" s="56">
        <v>5.57</v>
      </c>
      <c r="E11" s="56">
        <v>5.63</v>
      </c>
      <c r="F11" s="56">
        <v>5.9999999999999609E-2</v>
      </c>
      <c r="G11" s="57">
        <v>1.0771992818671383E-2</v>
      </c>
    </row>
    <row r="12" spans="1:8" ht="15.75" x14ac:dyDescent="0.25">
      <c r="A12" s="54" t="s">
        <v>123</v>
      </c>
      <c r="B12" s="55">
        <v>940</v>
      </c>
      <c r="C12" s="54" t="s">
        <v>184</v>
      </c>
      <c r="D12" s="56">
        <v>5.62</v>
      </c>
      <c r="E12" s="56">
        <v>5.75</v>
      </c>
      <c r="F12" s="56">
        <v>0.12999999999999989</v>
      </c>
      <c r="G12" s="57">
        <v>2.313167259786475E-2</v>
      </c>
    </row>
    <row r="13" spans="1:8" ht="15.75" x14ac:dyDescent="0.25">
      <c r="A13" s="54" t="s">
        <v>123</v>
      </c>
      <c r="B13" s="55">
        <v>892</v>
      </c>
      <c r="C13" s="54" t="s">
        <v>166</v>
      </c>
      <c r="D13" s="56">
        <v>5.6</v>
      </c>
      <c r="E13" s="56">
        <v>5.66</v>
      </c>
      <c r="F13" s="56">
        <v>6.0000000000000497E-2</v>
      </c>
      <c r="G13" s="57">
        <v>1.0714285714285805E-2</v>
      </c>
    </row>
    <row r="14" spans="1:8" ht="15.75" x14ac:dyDescent="0.25">
      <c r="A14" s="54" t="s">
        <v>123</v>
      </c>
      <c r="B14" s="55">
        <v>891</v>
      </c>
      <c r="C14" s="54" t="s">
        <v>165</v>
      </c>
      <c r="D14" s="56">
        <v>5.6</v>
      </c>
      <c r="E14" s="56">
        <v>5.66</v>
      </c>
      <c r="F14" s="56">
        <v>6.0000000000000497E-2</v>
      </c>
      <c r="G14" s="57">
        <v>1.0714285714285805E-2</v>
      </c>
    </row>
    <row r="15" spans="1:8" ht="15.75" x14ac:dyDescent="0.25">
      <c r="A15" s="54" t="s">
        <v>123</v>
      </c>
      <c r="B15" s="55">
        <v>857</v>
      </c>
      <c r="C15" s="54" t="s">
        <v>137</v>
      </c>
      <c r="D15" s="56">
        <v>5.57</v>
      </c>
      <c r="E15" s="56">
        <v>5.63</v>
      </c>
      <c r="F15" s="56">
        <v>5.9999999999999609E-2</v>
      </c>
      <c r="G15" s="57">
        <v>1.0771992818671383E-2</v>
      </c>
    </row>
    <row r="16" spans="1:8" ht="15.75" x14ac:dyDescent="0.25">
      <c r="A16" s="54" t="s">
        <v>123</v>
      </c>
      <c r="B16" s="55">
        <v>941</v>
      </c>
      <c r="C16" s="54" t="s">
        <v>185</v>
      </c>
      <c r="D16" s="56">
        <v>5.62</v>
      </c>
      <c r="E16" s="56">
        <v>5.85</v>
      </c>
      <c r="F16" s="56">
        <v>0.22999999999999954</v>
      </c>
      <c r="G16" s="57">
        <v>4.0925266903914508E-2</v>
      </c>
    </row>
    <row r="17" spans="1:7" ht="15.75" x14ac:dyDescent="0.25">
      <c r="A17" s="54" t="s">
        <v>116</v>
      </c>
      <c r="B17" s="55">
        <v>822</v>
      </c>
      <c r="C17" s="54" t="s">
        <v>118</v>
      </c>
      <c r="D17" s="56">
        <v>5.76</v>
      </c>
      <c r="E17" s="56">
        <v>6.04</v>
      </c>
      <c r="F17" s="56">
        <v>0.28000000000000025</v>
      </c>
      <c r="G17" s="57">
        <v>4.8611111111111154E-2</v>
      </c>
    </row>
    <row r="18" spans="1:7" ht="15.75" x14ac:dyDescent="0.25">
      <c r="A18" s="54" t="s">
        <v>116</v>
      </c>
      <c r="B18" s="55">
        <v>873</v>
      </c>
      <c r="C18" s="54" t="s">
        <v>148</v>
      </c>
      <c r="D18" s="56">
        <v>5.78</v>
      </c>
      <c r="E18" s="56">
        <v>6.12</v>
      </c>
      <c r="F18" s="56">
        <v>0.33999999999999986</v>
      </c>
      <c r="G18" s="57">
        <v>5.8823529411764677E-2</v>
      </c>
    </row>
    <row r="19" spans="1:7" ht="15.75" x14ac:dyDescent="0.25">
      <c r="A19" s="54" t="s">
        <v>116</v>
      </c>
      <c r="B19" s="55">
        <v>823</v>
      </c>
      <c r="C19" s="54" t="s">
        <v>119</v>
      </c>
      <c r="D19" s="56">
        <v>5.76</v>
      </c>
      <c r="E19" s="56">
        <v>5.96</v>
      </c>
      <c r="F19" s="56">
        <v>0.20000000000000018</v>
      </c>
      <c r="G19" s="57">
        <v>3.4722222222222252E-2</v>
      </c>
    </row>
    <row r="20" spans="1:7" ht="15.75" x14ac:dyDescent="0.25">
      <c r="A20" s="54" t="s">
        <v>116</v>
      </c>
      <c r="B20" s="55">
        <v>881</v>
      </c>
      <c r="C20" s="54" t="s">
        <v>155</v>
      </c>
      <c r="D20" s="56">
        <v>5.75</v>
      </c>
      <c r="E20" s="56">
        <v>5.91</v>
      </c>
      <c r="F20" s="56">
        <v>0.16000000000000014</v>
      </c>
      <c r="G20" s="57">
        <v>2.7826086956521764E-2</v>
      </c>
    </row>
    <row r="21" spans="1:7" ht="15.75" x14ac:dyDescent="0.25">
      <c r="A21" s="54" t="s">
        <v>116</v>
      </c>
      <c r="B21" s="55">
        <v>919</v>
      </c>
      <c r="C21" s="54" t="s">
        <v>173</v>
      </c>
      <c r="D21" s="56">
        <v>5.98</v>
      </c>
      <c r="E21" s="56">
        <v>6.58</v>
      </c>
      <c r="F21" s="56">
        <v>0.59999999999999964</v>
      </c>
      <c r="G21" s="57">
        <v>0.10033444816053505</v>
      </c>
    </row>
    <row r="22" spans="1:7" ht="15.75" x14ac:dyDescent="0.25">
      <c r="A22" s="54" t="s">
        <v>116</v>
      </c>
      <c r="B22" s="55">
        <v>821</v>
      </c>
      <c r="C22" s="54" t="s">
        <v>117</v>
      </c>
      <c r="D22" s="56">
        <v>5.76</v>
      </c>
      <c r="E22" s="56">
        <v>5.92</v>
      </c>
      <c r="F22" s="56">
        <v>0.16000000000000014</v>
      </c>
      <c r="G22" s="57">
        <v>2.7777777777777804E-2</v>
      </c>
    </row>
    <row r="23" spans="1:7" ht="15.75" x14ac:dyDescent="0.25">
      <c r="A23" s="54" t="s">
        <v>116</v>
      </c>
      <c r="B23" s="55">
        <v>926</v>
      </c>
      <c r="C23" s="54" t="s">
        <v>176</v>
      </c>
      <c r="D23" s="56">
        <v>5.57</v>
      </c>
      <c r="E23" s="56">
        <v>5.71</v>
      </c>
      <c r="F23" s="56">
        <v>0.13999999999999968</v>
      </c>
      <c r="G23" s="57">
        <v>2.5134649910233335E-2</v>
      </c>
    </row>
    <row r="24" spans="1:7" ht="15.75" x14ac:dyDescent="0.25">
      <c r="A24" s="54" t="s">
        <v>116</v>
      </c>
      <c r="B24" s="55">
        <v>874</v>
      </c>
      <c r="C24" s="54" t="s">
        <v>149</v>
      </c>
      <c r="D24" s="56">
        <v>5.78</v>
      </c>
      <c r="E24" s="56">
        <v>6.01</v>
      </c>
      <c r="F24" s="56">
        <v>0.22999999999999954</v>
      </c>
      <c r="G24" s="57">
        <v>3.9792387543252511E-2</v>
      </c>
    </row>
    <row r="25" spans="1:7" ht="15.75" x14ac:dyDescent="0.25">
      <c r="A25" s="54" t="s">
        <v>116</v>
      </c>
      <c r="B25" s="55">
        <v>882</v>
      </c>
      <c r="C25" s="54" t="s">
        <v>156</v>
      </c>
      <c r="D25" s="56">
        <v>5.61</v>
      </c>
      <c r="E25" s="56">
        <v>5.72</v>
      </c>
      <c r="F25" s="56">
        <v>0.10999999999999943</v>
      </c>
      <c r="G25" s="57">
        <v>1.9607843137254801E-2</v>
      </c>
    </row>
    <row r="26" spans="1:7" ht="15.75" x14ac:dyDescent="0.25">
      <c r="A26" s="54" t="s">
        <v>116</v>
      </c>
      <c r="B26" s="55">
        <v>935</v>
      </c>
      <c r="C26" s="54" t="s">
        <v>180</v>
      </c>
      <c r="D26" s="56">
        <v>5.57</v>
      </c>
      <c r="E26" s="56">
        <v>5.74</v>
      </c>
      <c r="F26" s="56">
        <v>0.16999999999999993</v>
      </c>
      <c r="G26" s="57">
        <v>3.0520646319569106E-2</v>
      </c>
    </row>
    <row r="27" spans="1:7" ht="15.75" x14ac:dyDescent="0.25">
      <c r="A27" s="54" t="s">
        <v>116</v>
      </c>
      <c r="B27" s="55">
        <v>883</v>
      </c>
      <c r="C27" s="54" t="s">
        <v>157</v>
      </c>
      <c r="D27" s="56">
        <v>6.03</v>
      </c>
      <c r="E27" s="56">
        <v>6.09</v>
      </c>
      <c r="F27" s="56">
        <v>5.9999999999999609E-2</v>
      </c>
      <c r="G27" s="57">
        <v>9.9502487562188411E-3</v>
      </c>
    </row>
    <row r="28" spans="1:7" ht="15.75" x14ac:dyDescent="0.25">
      <c r="A28" s="54" t="s">
        <v>27</v>
      </c>
      <c r="B28" s="55">
        <v>202</v>
      </c>
      <c r="C28" s="54" t="s">
        <v>28</v>
      </c>
      <c r="D28" s="56">
        <v>6.87</v>
      </c>
      <c r="E28" s="56">
        <v>7.56</v>
      </c>
      <c r="F28" s="56">
        <v>0.6899999999999995</v>
      </c>
      <c r="G28" s="57">
        <v>0.10043668122270735</v>
      </c>
    </row>
    <row r="29" spans="1:7" ht="15.75" x14ac:dyDescent="0.25">
      <c r="A29" s="54" t="s">
        <v>27</v>
      </c>
      <c r="B29" s="55">
        <v>204</v>
      </c>
      <c r="C29" s="54" t="s">
        <v>31</v>
      </c>
      <c r="D29" s="56">
        <v>6.87</v>
      </c>
      <c r="E29" s="56">
        <v>7.49</v>
      </c>
      <c r="F29" s="56">
        <v>0.62000000000000011</v>
      </c>
      <c r="G29" s="57">
        <v>9.0247452692867561E-2</v>
      </c>
    </row>
    <row r="30" spans="1:7" ht="15.75" x14ac:dyDescent="0.25">
      <c r="A30" s="54" t="s">
        <v>27</v>
      </c>
      <c r="B30" s="55">
        <v>205</v>
      </c>
      <c r="C30" s="54" t="s">
        <v>32</v>
      </c>
      <c r="D30" s="56">
        <v>6.87</v>
      </c>
      <c r="E30" s="56">
        <v>7.56</v>
      </c>
      <c r="F30" s="56">
        <v>0.6899999999999995</v>
      </c>
      <c r="G30" s="57">
        <v>0.10043668122270735</v>
      </c>
    </row>
    <row r="31" spans="1:7" ht="15.75" x14ac:dyDescent="0.25">
      <c r="A31" s="54" t="s">
        <v>27</v>
      </c>
      <c r="B31" s="55">
        <v>309</v>
      </c>
      <c r="C31" s="54" t="s">
        <v>49</v>
      </c>
      <c r="D31" s="56">
        <v>6.03</v>
      </c>
      <c r="E31" s="56">
        <v>6.63</v>
      </c>
      <c r="F31" s="56">
        <v>0.59999999999999964</v>
      </c>
      <c r="G31" s="57">
        <v>9.950248756218899E-2</v>
      </c>
    </row>
    <row r="32" spans="1:7" ht="15.75" x14ac:dyDescent="0.25">
      <c r="A32" s="54" t="s">
        <v>27</v>
      </c>
      <c r="B32" s="55">
        <v>206</v>
      </c>
      <c r="C32" s="54" t="s">
        <v>33</v>
      </c>
      <c r="D32" s="56">
        <v>6.87</v>
      </c>
      <c r="E32" s="56">
        <v>7.54</v>
      </c>
      <c r="F32" s="56">
        <v>0.66999999999999993</v>
      </c>
      <c r="G32" s="57">
        <v>9.7525473071324587E-2</v>
      </c>
    </row>
    <row r="33" spans="1:7" ht="15.75" x14ac:dyDescent="0.25">
      <c r="A33" s="54" t="s">
        <v>27</v>
      </c>
      <c r="B33" s="55">
        <v>207</v>
      </c>
      <c r="C33" s="54" t="s">
        <v>34</v>
      </c>
      <c r="D33" s="56">
        <v>6.87</v>
      </c>
      <c r="E33" s="56">
        <v>7.56</v>
      </c>
      <c r="F33" s="56">
        <v>0.6899999999999995</v>
      </c>
      <c r="G33" s="57">
        <v>0.10043668122270735</v>
      </c>
    </row>
    <row r="34" spans="1:7" ht="15.75" x14ac:dyDescent="0.25">
      <c r="A34" s="54" t="s">
        <v>27</v>
      </c>
      <c r="B34" s="55">
        <v>208</v>
      </c>
      <c r="C34" s="54" t="s">
        <v>35</v>
      </c>
      <c r="D34" s="56">
        <v>6.87</v>
      </c>
      <c r="E34" s="56">
        <v>7.56</v>
      </c>
      <c r="F34" s="56">
        <v>0.6899999999999995</v>
      </c>
      <c r="G34" s="57">
        <v>0.10043668122270735</v>
      </c>
    </row>
    <row r="35" spans="1:7" ht="15.75" x14ac:dyDescent="0.25">
      <c r="A35" s="54" t="s">
        <v>27</v>
      </c>
      <c r="B35" s="55">
        <v>209</v>
      </c>
      <c r="C35" s="54" t="s">
        <v>36</v>
      </c>
      <c r="D35" s="56">
        <v>6.87</v>
      </c>
      <c r="E35" s="56">
        <v>7.52</v>
      </c>
      <c r="F35" s="56">
        <v>0.64999999999999947</v>
      </c>
      <c r="G35" s="57">
        <v>9.4614264919941696E-2</v>
      </c>
    </row>
    <row r="36" spans="1:7" ht="15.75" x14ac:dyDescent="0.25">
      <c r="A36" s="54" t="s">
        <v>27</v>
      </c>
      <c r="B36" s="55">
        <v>316</v>
      </c>
      <c r="C36" s="54" t="s">
        <v>56</v>
      </c>
      <c r="D36" s="56">
        <v>6.03</v>
      </c>
      <c r="E36" s="56">
        <v>6.39</v>
      </c>
      <c r="F36" s="56">
        <v>0.35999999999999943</v>
      </c>
      <c r="G36" s="57">
        <v>5.9701492537313335E-2</v>
      </c>
    </row>
    <row r="37" spans="1:7" ht="15.75" x14ac:dyDescent="0.25">
      <c r="A37" s="54" t="s">
        <v>27</v>
      </c>
      <c r="B37" s="55">
        <v>210</v>
      </c>
      <c r="C37" s="54" t="s">
        <v>37</v>
      </c>
      <c r="D37" s="56">
        <v>6.87</v>
      </c>
      <c r="E37" s="56">
        <v>7.56</v>
      </c>
      <c r="F37" s="56">
        <v>0.6899999999999995</v>
      </c>
      <c r="G37" s="57">
        <v>0.10043668122270735</v>
      </c>
    </row>
    <row r="38" spans="1:7" ht="15.75" x14ac:dyDescent="0.25">
      <c r="A38" s="54" t="s">
        <v>27</v>
      </c>
      <c r="B38" s="55">
        <v>211</v>
      </c>
      <c r="C38" s="54" t="s">
        <v>38</v>
      </c>
      <c r="D38" s="56">
        <v>6.87</v>
      </c>
      <c r="E38" s="56">
        <v>7.48</v>
      </c>
      <c r="F38" s="56">
        <v>0.61000000000000032</v>
      </c>
      <c r="G38" s="57">
        <v>8.8791848617176178E-2</v>
      </c>
    </row>
    <row r="39" spans="1:7" ht="15.75" x14ac:dyDescent="0.25">
      <c r="A39" s="54" t="s">
        <v>27</v>
      </c>
      <c r="B39" s="55">
        <v>212</v>
      </c>
      <c r="C39" s="54" t="s">
        <v>39</v>
      </c>
      <c r="D39" s="56">
        <v>6.87</v>
      </c>
      <c r="E39" s="56">
        <v>7.56</v>
      </c>
      <c r="F39" s="56">
        <v>0.6899999999999995</v>
      </c>
      <c r="G39" s="57">
        <v>0.10043668122270735</v>
      </c>
    </row>
    <row r="40" spans="1:7" ht="15.75" x14ac:dyDescent="0.25">
      <c r="A40" s="54" t="s">
        <v>27</v>
      </c>
      <c r="B40" s="55">
        <v>213</v>
      </c>
      <c r="C40" s="54" t="s">
        <v>40</v>
      </c>
      <c r="D40" s="56">
        <v>6.87</v>
      </c>
      <c r="E40" s="56">
        <v>7.56</v>
      </c>
      <c r="F40" s="56">
        <v>0.6899999999999995</v>
      </c>
      <c r="G40" s="57">
        <v>0.10043668122270735</v>
      </c>
    </row>
    <row r="41" spans="1:7" ht="15.75" x14ac:dyDescent="0.25">
      <c r="A41" s="54" t="s">
        <v>95</v>
      </c>
      <c r="B41" s="55">
        <v>841</v>
      </c>
      <c r="C41" s="54" t="s">
        <v>129</v>
      </c>
      <c r="D41" s="56">
        <v>5.57</v>
      </c>
      <c r="E41" s="56">
        <v>5.63</v>
      </c>
      <c r="F41" s="56">
        <v>5.9999999999999609E-2</v>
      </c>
      <c r="G41" s="57">
        <v>1.0771992818671383E-2</v>
      </c>
    </row>
    <row r="42" spans="1:7" ht="15.75" x14ac:dyDescent="0.25">
      <c r="A42" s="54" t="s">
        <v>95</v>
      </c>
      <c r="B42" s="55">
        <v>840</v>
      </c>
      <c r="C42" s="54" t="s">
        <v>128</v>
      </c>
      <c r="D42" s="56">
        <v>5.57</v>
      </c>
      <c r="E42" s="56">
        <v>5.63</v>
      </c>
      <c r="F42" s="56">
        <v>5.9999999999999609E-2</v>
      </c>
      <c r="G42" s="57">
        <v>1.0771992818671383E-2</v>
      </c>
    </row>
    <row r="43" spans="1:7" ht="15.75" x14ac:dyDescent="0.25">
      <c r="A43" s="54" t="s">
        <v>95</v>
      </c>
      <c r="B43" s="55">
        <v>390</v>
      </c>
      <c r="C43" s="54" t="s">
        <v>96</v>
      </c>
      <c r="D43" s="56">
        <v>5.57</v>
      </c>
      <c r="E43" s="56">
        <v>5.63</v>
      </c>
      <c r="F43" s="56">
        <v>5.9999999999999609E-2</v>
      </c>
      <c r="G43" s="57">
        <v>1.0771992818671383E-2</v>
      </c>
    </row>
    <row r="44" spans="1:7" ht="15.75" x14ac:dyDescent="0.25">
      <c r="A44" s="54" t="s">
        <v>95</v>
      </c>
      <c r="B44" s="55">
        <v>805</v>
      </c>
      <c r="C44" s="54" t="s">
        <v>106</v>
      </c>
      <c r="D44" s="56">
        <v>5.57</v>
      </c>
      <c r="E44" s="56">
        <v>5.63</v>
      </c>
      <c r="F44" s="56">
        <v>5.9999999999999609E-2</v>
      </c>
      <c r="G44" s="57">
        <v>1.0771992818671383E-2</v>
      </c>
    </row>
    <row r="45" spans="1:7" ht="15.75" x14ac:dyDescent="0.25">
      <c r="A45" s="54" t="s">
        <v>95</v>
      </c>
      <c r="B45" s="55">
        <v>806</v>
      </c>
      <c r="C45" s="54" t="s">
        <v>107</v>
      </c>
      <c r="D45" s="56">
        <v>5.57</v>
      </c>
      <c r="E45" s="56">
        <v>5.63</v>
      </c>
      <c r="F45" s="56">
        <v>5.9999999999999609E-2</v>
      </c>
      <c r="G45" s="57">
        <v>1.0771992818671383E-2</v>
      </c>
    </row>
    <row r="46" spans="1:7" ht="15.75" x14ac:dyDescent="0.25">
      <c r="A46" s="54" t="s">
        <v>95</v>
      </c>
      <c r="B46" s="55">
        <v>391</v>
      </c>
      <c r="C46" s="54" t="s">
        <v>97</v>
      </c>
      <c r="D46" s="56">
        <v>5.57</v>
      </c>
      <c r="E46" s="56">
        <v>5.63</v>
      </c>
      <c r="F46" s="56">
        <v>5.9999999999999609E-2</v>
      </c>
      <c r="G46" s="57">
        <v>1.0771992818671383E-2</v>
      </c>
    </row>
    <row r="47" spans="1:7" ht="15.75" x14ac:dyDescent="0.25">
      <c r="A47" s="54" t="s">
        <v>95</v>
      </c>
      <c r="B47" s="55">
        <v>392</v>
      </c>
      <c r="C47" s="54" t="s">
        <v>98</v>
      </c>
      <c r="D47" s="56">
        <v>5.57</v>
      </c>
      <c r="E47" s="56">
        <v>5.63</v>
      </c>
      <c r="F47" s="56">
        <v>5.9999999999999609E-2</v>
      </c>
      <c r="G47" s="57">
        <v>1.0771992818671383E-2</v>
      </c>
    </row>
    <row r="48" spans="1:7" ht="15.75" x14ac:dyDescent="0.25">
      <c r="A48" s="54" t="s">
        <v>95</v>
      </c>
      <c r="B48" s="55">
        <v>929</v>
      </c>
      <c r="C48" s="54" t="s">
        <v>177</v>
      </c>
      <c r="D48" s="56">
        <v>5.57</v>
      </c>
      <c r="E48" s="56">
        <v>5.63</v>
      </c>
      <c r="F48" s="56">
        <v>5.9999999999999609E-2</v>
      </c>
      <c r="G48" s="57">
        <v>1.0771992818671383E-2</v>
      </c>
    </row>
    <row r="49" spans="1:7" ht="15.75" x14ac:dyDescent="0.25">
      <c r="A49" s="54" t="s">
        <v>95</v>
      </c>
      <c r="B49" s="55">
        <v>807</v>
      </c>
      <c r="C49" s="54" t="s">
        <v>108</v>
      </c>
      <c r="D49" s="56">
        <v>5.57</v>
      </c>
      <c r="E49" s="56">
        <v>5.63</v>
      </c>
      <c r="F49" s="56">
        <v>5.9999999999999609E-2</v>
      </c>
      <c r="G49" s="57">
        <v>1.0771992818671383E-2</v>
      </c>
    </row>
    <row r="50" spans="1:7" ht="15.75" x14ac:dyDescent="0.25">
      <c r="A50" s="54" t="s">
        <v>95</v>
      </c>
      <c r="B50" s="55">
        <v>393</v>
      </c>
      <c r="C50" s="54" t="s">
        <v>99</v>
      </c>
      <c r="D50" s="56">
        <v>5.57</v>
      </c>
      <c r="E50" s="56">
        <v>5.63</v>
      </c>
      <c r="F50" s="56">
        <v>5.9999999999999609E-2</v>
      </c>
      <c r="G50" s="57">
        <v>1.0771992818671383E-2</v>
      </c>
    </row>
    <row r="51" spans="1:7" ht="15.75" x14ac:dyDescent="0.25">
      <c r="A51" s="54" t="s">
        <v>95</v>
      </c>
      <c r="B51" s="55">
        <v>808</v>
      </c>
      <c r="C51" s="54" t="s">
        <v>109</v>
      </c>
      <c r="D51" s="56">
        <v>5.57</v>
      </c>
      <c r="E51" s="56">
        <v>5.63</v>
      </c>
      <c r="F51" s="56">
        <v>5.9999999999999609E-2</v>
      </c>
      <c r="G51" s="57">
        <v>1.0771992818671383E-2</v>
      </c>
    </row>
    <row r="52" spans="1:7" ht="15.75" x14ac:dyDescent="0.25">
      <c r="A52" s="54" t="s">
        <v>95</v>
      </c>
      <c r="B52" s="55">
        <v>394</v>
      </c>
      <c r="C52" s="54" t="s">
        <v>100</v>
      </c>
      <c r="D52" s="56">
        <v>5.57</v>
      </c>
      <c r="E52" s="56">
        <v>5.63</v>
      </c>
      <c r="F52" s="56">
        <v>5.9999999999999609E-2</v>
      </c>
      <c r="G52" s="57">
        <v>1.0771992818671383E-2</v>
      </c>
    </row>
    <row r="53" spans="1:7" ht="15.75" x14ac:dyDescent="0.25">
      <c r="A53" s="54" t="s">
        <v>69</v>
      </c>
      <c r="B53" s="55">
        <v>889</v>
      </c>
      <c r="C53" s="54" t="s">
        <v>163</v>
      </c>
      <c r="D53" s="56">
        <v>5.57</v>
      </c>
      <c r="E53" s="56">
        <v>5.63</v>
      </c>
      <c r="F53" s="56">
        <v>5.9999999999999609E-2</v>
      </c>
      <c r="G53" s="57">
        <v>1.0771992818671383E-2</v>
      </c>
    </row>
    <row r="54" spans="1:7" ht="15.75" x14ac:dyDescent="0.25">
      <c r="A54" s="54" t="s">
        <v>69</v>
      </c>
      <c r="B54" s="55">
        <v>890</v>
      </c>
      <c r="C54" s="54" t="s">
        <v>164</v>
      </c>
      <c r="D54" s="56">
        <v>5.57</v>
      </c>
      <c r="E54" s="56">
        <v>5.63</v>
      </c>
      <c r="F54" s="56">
        <v>5.9999999999999609E-2</v>
      </c>
      <c r="G54" s="57">
        <v>1.0771992818671383E-2</v>
      </c>
    </row>
    <row r="55" spans="1:7" ht="15.75" x14ac:dyDescent="0.25">
      <c r="A55" s="54" t="s">
        <v>69</v>
      </c>
      <c r="B55" s="55">
        <v>350</v>
      </c>
      <c r="C55" s="54" t="s">
        <v>75</v>
      </c>
      <c r="D55" s="56">
        <v>5.67</v>
      </c>
      <c r="E55" s="56">
        <v>5.73</v>
      </c>
      <c r="F55" s="56">
        <v>6.0000000000000497E-2</v>
      </c>
      <c r="G55" s="57">
        <v>1.058201058201067E-2</v>
      </c>
    </row>
    <row r="56" spans="1:7" ht="15.75" x14ac:dyDescent="0.25">
      <c r="A56" s="54" t="s">
        <v>69</v>
      </c>
      <c r="B56" s="55">
        <v>351</v>
      </c>
      <c r="C56" s="54" t="s">
        <v>76</v>
      </c>
      <c r="D56" s="56">
        <v>5.67</v>
      </c>
      <c r="E56" s="56">
        <v>5.73</v>
      </c>
      <c r="F56" s="56">
        <v>6.0000000000000497E-2</v>
      </c>
      <c r="G56" s="57">
        <v>1.058201058201067E-2</v>
      </c>
    </row>
    <row r="57" spans="1:7" ht="15.75" x14ac:dyDescent="0.25">
      <c r="A57" s="54" t="s">
        <v>69</v>
      </c>
      <c r="B57" s="55">
        <v>895</v>
      </c>
      <c r="C57" s="54" t="s">
        <v>169</v>
      </c>
      <c r="D57" s="56">
        <v>5.65</v>
      </c>
      <c r="E57" s="56">
        <v>5.71</v>
      </c>
      <c r="F57" s="56">
        <v>5.9999999999999609E-2</v>
      </c>
      <c r="G57" s="57">
        <v>1.0619469026548603E-2</v>
      </c>
    </row>
    <row r="58" spans="1:7" ht="15.75" x14ac:dyDescent="0.25">
      <c r="A58" s="54" t="s">
        <v>69</v>
      </c>
      <c r="B58" s="55">
        <v>896</v>
      </c>
      <c r="C58" s="54" t="s">
        <v>170</v>
      </c>
      <c r="D58" s="56">
        <v>5.65</v>
      </c>
      <c r="E58" s="56">
        <v>5.71</v>
      </c>
      <c r="F58" s="56">
        <v>5.9999999999999609E-2</v>
      </c>
      <c r="G58" s="57">
        <v>1.0619469026548603E-2</v>
      </c>
    </row>
    <row r="59" spans="1:7" ht="15.75" x14ac:dyDescent="0.25">
      <c r="A59" s="54" t="s">
        <v>69</v>
      </c>
      <c r="B59" s="55">
        <v>942</v>
      </c>
      <c r="C59" s="54" t="s">
        <v>336</v>
      </c>
      <c r="D59" s="56">
        <v>5.57</v>
      </c>
      <c r="E59" s="56">
        <v>5.63</v>
      </c>
      <c r="F59" s="56">
        <v>5.9999999999999609E-2</v>
      </c>
      <c r="G59" s="57">
        <v>1.0771992818671383E-2</v>
      </c>
    </row>
    <row r="60" spans="1:7" ht="15.75" x14ac:dyDescent="0.25">
      <c r="A60" s="54" t="s">
        <v>69</v>
      </c>
      <c r="B60" s="55">
        <v>876</v>
      </c>
      <c r="C60" s="54" t="s">
        <v>150</v>
      </c>
      <c r="D60" s="56">
        <v>5.65</v>
      </c>
      <c r="E60" s="56">
        <v>5.71</v>
      </c>
      <c r="F60" s="56">
        <v>5.9999999999999609E-2</v>
      </c>
      <c r="G60" s="57">
        <v>1.0619469026548603E-2</v>
      </c>
    </row>
    <row r="61" spans="1:7" ht="15.75" x14ac:dyDescent="0.25">
      <c r="A61" s="54" t="s">
        <v>69</v>
      </c>
      <c r="B61" s="55">
        <v>340</v>
      </c>
      <c r="C61" s="54" t="s">
        <v>70</v>
      </c>
      <c r="D61" s="56">
        <v>5.59</v>
      </c>
      <c r="E61" s="56">
        <v>5.65</v>
      </c>
      <c r="F61" s="56">
        <v>6.0000000000000497E-2</v>
      </c>
      <c r="G61" s="57">
        <v>1.07334525939178E-2</v>
      </c>
    </row>
    <row r="62" spans="1:7" ht="15.75" x14ac:dyDescent="0.25">
      <c r="A62" s="54" t="s">
        <v>69</v>
      </c>
      <c r="B62" s="55">
        <v>888</v>
      </c>
      <c r="C62" s="54" t="s">
        <v>162</v>
      </c>
      <c r="D62" s="56">
        <v>5.57</v>
      </c>
      <c r="E62" s="56">
        <v>5.63</v>
      </c>
      <c r="F62" s="56">
        <v>5.9999999999999609E-2</v>
      </c>
      <c r="G62" s="57">
        <v>1.0771992818671383E-2</v>
      </c>
    </row>
    <row r="63" spans="1:7" ht="15.75" x14ac:dyDescent="0.25">
      <c r="A63" s="54" t="s">
        <v>69</v>
      </c>
      <c r="B63" s="55">
        <v>341</v>
      </c>
      <c r="C63" s="54" t="s">
        <v>71</v>
      </c>
      <c r="D63" s="56">
        <v>5.59</v>
      </c>
      <c r="E63" s="56">
        <v>5.65</v>
      </c>
      <c r="F63" s="56">
        <v>6.0000000000000497E-2</v>
      </c>
      <c r="G63" s="57">
        <v>1.07334525939178E-2</v>
      </c>
    </row>
    <row r="64" spans="1:7" ht="15.75" x14ac:dyDescent="0.25">
      <c r="A64" s="54" t="s">
        <v>69</v>
      </c>
      <c r="B64" s="55">
        <v>352</v>
      </c>
      <c r="C64" s="54" t="s">
        <v>77</v>
      </c>
      <c r="D64" s="56">
        <v>5.67</v>
      </c>
      <c r="E64" s="56">
        <v>5.73</v>
      </c>
      <c r="F64" s="56">
        <v>6.0000000000000497E-2</v>
      </c>
      <c r="G64" s="57">
        <v>1.058201058201067E-2</v>
      </c>
    </row>
    <row r="65" spans="1:7" ht="15.75" x14ac:dyDescent="0.25">
      <c r="A65" s="54" t="s">
        <v>69</v>
      </c>
      <c r="B65" s="55">
        <v>353</v>
      </c>
      <c r="C65" s="54" t="s">
        <v>78</v>
      </c>
      <c r="D65" s="56">
        <v>5.67</v>
      </c>
      <c r="E65" s="56">
        <v>5.73</v>
      </c>
      <c r="F65" s="56">
        <v>6.0000000000000497E-2</v>
      </c>
      <c r="G65" s="57">
        <v>1.058201058201067E-2</v>
      </c>
    </row>
    <row r="66" spans="1:7" ht="15.75" x14ac:dyDescent="0.25">
      <c r="A66" s="54" t="s">
        <v>69</v>
      </c>
      <c r="B66" s="55">
        <v>354</v>
      </c>
      <c r="C66" s="54" t="s">
        <v>79</v>
      </c>
      <c r="D66" s="56">
        <v>5.67</v>
      </c>
      <c r="E66" s="56">
        <v>5.73</v>
      </c>
      <c r="F66" s="56">
        <v>6.0000000000000497E-2</v>
      </c>
      <c r="G66" s="57">
        <v>1.058201058201067E-2</v>
      </c>
    </row>
    <row r="67" spans="1:7" ht="15.75" x14ac:dyDescent="0.25">
      <c r="A67" s="54" t="s">
        <v>69</v>
      </c>
      <c r="B67" s="55">
        <v>355</v>
      </c>
      <c r="C67" s="54" t="s">
        <v>80</v>
      </c>
      <c r="D67" s="56">
        <v>5.67</v>
      </c>
      <c r="E67" s="56">
        <v>5.73</v>
      </c>
      <c r="F67" s="56">
        <v>6.0000000000000497E-2</v>
      </c>
      <c r="G67" s="57">
        <v>1.058201058201067E-2</v>
      </c>
    </row>
    <row r="68" spans="1:7" ht="15.75" x14ac:dyDescent="0.25">
      <c r="A68" s="54" t="s">
        <v>69</v>
      </c>
      <c r="B68" s="55">
        <v>343</v>
      </c>
      <c r="C68" s="54" t="s">
        <v>73</v>
      </c>
      <c r="D68" s="56">
        <v>5.59</v>
      </c>
      <c r="E68" s="56">
        <v>5.65</v>
      </c>
      <c r="F68" s="56">
        <v>6.0000000000000497E-2</v>
      </c>
      <c r="G68" s="57">
        <v>1.07334525939178E-2</v>
      </c>
    </row>
    <row r="69" spans="1:7" ht="15.75" x14ac:dyDescent="0.25">
      <c r="A69" s="54" t="s">
        <v>69</v>
      </c>
      <c r="B69" s="55">
        <v>342</v>
      </c>
      <c r="C69" s="54" t="s">
        <v>72</v>
      </c>
      <c r="D69" s="56">
        <v>5.59</v>
      </c>
      <c r="E69" s="56">
        <v>5.75</v>
      </c>
      <c r="F69" s="56">
        <v>0.16000000000000014</v>
      </c>
      <c r="G69" s="57">
        <v>2.8622540250447252E-2</v>
      </c>
    </row>
    <row r="70" spans="1:7" ht="15.75" x14ac:dyDescent="0.25">
      <c r="A70" s="54" t="s">
        <v>69</v>
      </c>
      <c r="B70" s="55">
        <v>356</v>
      </c>
      <c r="C70" s="54" t="s">
        <v>81</v>
      </c>
      <c r="D70" s="56">
        <v>5.67</v>
      </c>
      <c r="E70" s="56">
        <v>5.73</v>
      </c>
      <c r="F70" s="56">
        <v>6.0000000000000497E-2</v>
      </c>
      <c r="G70" s="57">
        <v>1.058201058201067E-2</v>
      </c>
    </row>
    <row r="71" spans="1:7" ht="15.75" x14ac:dyDescent="0.25">
      <c r="A71" s="54" t="s">
        <v>69</v>
      </c>
      <c r="B71" s="55">
        <v>357</v>
      </c>
      <c r="C71" s="54" t="s">
        <v>82</v>
      </c>
      <c r="D71" s="56">
        <v>5.67</v>
      </c>
      <c r="E71" s="56">
        <v>5.73</v>
      </c>
      <c r="F71" s="56">
        <v>6.0000000000000497E-2</v>
      </c>
      <c r="G71" s="57">
        <v>1.058201058201067E-2</v>
      </c>
    </row>
    <row r="72" spans="1:7" ht="15.75" x14ac:dyDescent="0.25">
      <c r="A72" s="54" t="s">
        <v>69</v>
      </c>
      <c r="B72" s="55">
        <v>358</v>
      </c>
      <c r="C72" s="54" t="s">
        <v>83</v>
      </c>
      <c r="D72" s="56">
        <v>5.67</v>
      </c>
      <c r="E72" s="56">
        <v>5.77</v>
      </c>
      <c r="F72" s="56">
        <v>9.9999999999999645E-2</v>
      </c>
      <c r="G72" s="57">
        <v>1.7636684303350907E-2</v>
      </c>
    </row>
    <row r="73" spans="1:7" ht="15.75" x14ac:dyDescent="0.25">
      <c r="A73" s="54" t="s">
        <v>69</v>
      </c>
      <c r="B73" s="55">
        <v>877</v>
      </c>
      <c r="C73" s="54" t="s">
        <v>151</v>
      </c>
      <c r="D73" s="56">
        <v>5.65</v>
      </c>
      <c r="E73" s="56">
        <v>5.71</v>
      </c>
      <c r="F73" s="56">
        <v>5.9999999999999609E-2</v>
      </c>
      <c r="G73" s="57">
        <v>1.0619469026548603E-2</v>
      </c>
    </row>
    <row r="74" spans="1:7" ht="15.75" x14ac:dyDescent="0.25">
      <c r="A74" s="54" t="s">
        <v>69</v>
      </c>
      <c r="B74" s="55">
        <v>943</v>
      </c>
      <c r="C74" s="54" t="s">
        <v>337</v>
      </c>
      <c r="D74" s="56">
        <v>5.57</v>
      </c>
      <c r="E74" s="56">
        <v>5.63</v>
      </c>
      <c r="F74" s="56">
        <v>5.9999999999999609E-2</v>
      </c>
      <c r="G74" s="57">
        <v>1.0771992818671383E-2</v>
      </c>
    </row>
    <row r="75" spans="1:7" ht="15.75" x14ac:dyDescent="0.25">
      <c r="A75" s="54" t="s">
        <v>69</v>
      </c>
      <c r="B75" s="55">
        <v>359</v>
      </c>
      <c r="C75" s="54" t="s">
        <v>84</v>
      </c>
      <c r="D75" s="56">
        <v>5.67</v>
      </c>
      <c r="E75" s="56">
        <v>5.73</v>
      </c>
      <c r="F75" s="56">
        <v>6.0000000000000497E-2</v>
      </c>
      <c r="G75" s="57">
        <v>1.058201058201067E-2</v>
      </c>
    </row>
    <row r="76" spans="1:7" ht="15.75" x14ac:dyDescent="0.25">
      <c r="A76" s="54" t="s">
        <v>69</v>
      </c>
      <c r="B76" s="55">
        <v>344</v>
      </c>
      <c r="C76" s="54" t="s">
        <v>74</v>
      </c>
      <c r="D76" s="56">
        <v>5.59</v>
      </c>
      <c r="E76" s="56">
        <v>5.65</v>
      </c>
      <c r="F76" s="56">
        <v>6.0000000000000497E-2</v>
      </c>
      <c r="G76" s="57">
        <v>1.07334525939178E-2</v>
      </c>
    </row>
    <row r="77" spans="1:7" ht="15.75" x14ac:dyDescent="0.25">
      <c r="A77" s="54" t="s">
        <v>29</v>
      </c>
      <c r="B77" s="55">
        <v>301</v>
      </c>
      <c r="C77" s="54" t="s">
        <v>41</v>
      </c>
      <c r="D77" s="56">
        <v>6.03</v>
      </c>
      <c r="E77" s="56">
        <v>6.36</v>
      </c>
      <c r="F77" s="56">
        <v>0.33000000000000007</v>
      </c>
      <c r="G77" s="57">
        <v>5.4726368159203988E-2</v>
      </c>
    </row>
    <row r="78" spans="1:7" ht="15.75" x14ac:dyDescent="0.25">
      <c r="A78" s="54" t="s">
        <v>29</v>
      </c>
      <c r="B78" s="55">
        <v>302</v>
      </c>
      <c r="C78" s="54" t="s">
        <v>42</v>
      </c>
      <c r="D78" s="56">
        <v>6.29</v>
      </c>
      <c r="E78" s="56">
        <v>6.92</v>
      </c>
      <c r="F78" s="56">
        <v>0.62999999999999989</v>
      </c>
      <c r="G78" s="57">
        <v>0.10015898251192368</v>
      </c>
    </row>
    <row r="79" spans="1:7" ht="15.75" x14ac:dyDescent="0.25">
      <c r="A79" s="54" t="s">
        <v>29</v>
      </c>
      <c r="B79" s="55">
        <v>303</v>
      </c>
      <c r="C79" s="54" t="s">
        <v>43</v>
      </c>
      <c r="D79" s="56">
        <v>6.03</v>
      </c>
      <c r="E79" s="56">
        <v>6.63</v>
      </c>
      <c r="F79" s="56">
        <v>0.59999999999999964</v>
      </c>
      <c r="G79" s="57">
        <v>9.950248756218899E-2</v>
      </c>
    </row>
    <row r="80" spans="1:7" ht="15.75" x14ac:dyDescent="0.25">
      <c r="A80" s="54" t="s">
        <v>29</v>
      </c>
      <c r="B80" s="55">
        <v>304</v>
      </c>
      <c r="C80" s="54" t="s">
        <v>44</v>
      </c>
      <c r="D80" s="56">
        <v>6.29</v>
      </c>
      <c r="E80" s="56">
        <v>6.84</v>
      </c>
      <c r="F80" s="56">
        <v>0.54999999999999982</v>
      </c>
      <c r="G80" s="57">
        <v>8.7440381558028593E-2</v>
      </c>
    </row>
    <row r="81" spans="1:7" ht="15.75" x14ac:dyDescent="0.25">
      <c r="A81" s="54" t="s">
        <v>29</v>
      </c>
      <c r="B81" s="55">
        <v>305</v>
      </c>
      <c r="C81" s="54" t="s">
        <v>45</v>
      </c>
      <c r="D81" s="56">
        <v>6.03</v>
      </c>
      <c r="E81" s="56">
        <v>6.63</v>
      </c>
      <c r="F81" s="56">
        <v>0.59999999999999964</v>
      </c>
      <c r="G81" s="57">
        <v>9.950248756218899E-2</v>
      </c>
    </row>
    <row r="82" spans="1:7" ht="15.75" x14ac:dyDescent="0.25">
      <c r="A82" s="54" t="s">
        <v>29</v>
      </c>
      <c r="B82" s="55">
        <v>306</v>
      </c>
      <c r="C82" s="54" t="s">
        <v>46</v>
      </c>
      <c r="D82" s="56">
        <v>6.03</v>
      </c>
      <c r="E82" s="56">
        <v>6.63</v>
      </c>
      <c r="F82" s="56">
        <v>0.59999999999999964</v>
      </c>
      <c r="G82" s="57">
        <v>9.950248756218899E-2</v>
      </c>
    </row>
    <row r="83" spans="1:7" ht="15.75" x14ac:dyDescent="0.25">
      <c r="A83" s="54" t="s">
        <v>29</v>
      </c>
      <c r="B83" s="55">
        <v>307</v>
      </c>
      <c r="C83" s="54" t="s">
        <v>47</v>
      </c>
      <c r="D83" s="56">
        <v>6.29</v>
      </c>
      <c r="E83" s="56">
        <v>6.92</v>
      </c>
      <c r="F83" s="56">
        <v>0.62999999999999989</v>
      </c>
      <c r="G83" s="57">
        <v>0.10015898251192368</v>
      </c>
    </row>
    <row r="84" spans="1:7" ht="15.75" x14ac:dyDescent="0.25">
      <c r="A84" s="54" t="s">
        <v>29</v>
      </c>
      <c r="B84" s="55">
        <v>308</v>
      </c>
      <c r="C84" s="54" t="s">
        <v>48</v>
      </c>
      <c r="D84" s="56">
        <v>6.03</v>
      </c>
      <c r="E84" s="56">
        <v>6.63</v>
      </c>
      <c r="F84" s="56">
        <v>0.59999999999999964</v>
      </c>
      <c r="G84" s="57">
        <v>9.950248756218899E-2</v>
      </c>
    </row>
    <row r="85" spans="1:7" ht="15.75" x14ac:dyDescent="0.25">
      <c r="A85" s="54" t="s">
        <v>29</v>
      </c>
      <c r="B85" s="55">
        <v>203</v>
      </c>
      <c r="C85" s="54" t="s">
        <v>30</v>
      </c>
      <c r="D85" s="56">
        <v>6.87</v>
      </c>
      <c r="E85" s="56">
        <v>7.56</v>
      </c>
      <c r="F85" s="56">
        <v>0.6899999999999995</v>
      </c>
      <c r="G85" s="57">
        <v>0.10043668122270735</v>
      </c>
    </row>
    <row r="86" spans="1:7" ht="15.75" x14ac:dyDescent="0.25">
      <c r="A86" s="54" t="s">
        <v>29</v>
      </c>
      <c r="B86" s="55">
        <v>310</v>
      </c>
      <c r="C86" s="54" t="s">
        <v>50</v>
      </c>
      <c r="D86" s="56">
        <v>6.29</v>
      </c>
      <c r="E86" s="56">
        <v>6.92</v>
      </c>
      <c r="F86" s="56">
        <v>0.62999999999999989</v>
      </c>
      <c r="G86" s="57">
        <v>0.10015898251192368</v>
      </c>
    </row>
    <row r="87" spans="1:7" ht="15.75" x14ac:dyDescent="0.25">
      <c r="A87" s="54" t="s">
        <v>29</v>
      </c>
      <c r="B87" s="55">
        <v>311</v>
      </c>
      <c r="C87" s="54" t="s">
        <v>51</v>
      </c>
      <c r="D87" s="56">
        <v>6.03</v>
      </c>
      <c r="E87" s="56">
        <v>6.52</v>
      </c>
      <c r="F87" s="56">
        <v>0.48999999999999932</v>
      </c>
      <c r="G87" s="57">
        <v>8.1260364842454275E-2</v>
      </c>
    </row>
    <row r="88" spans="1:7" ht="15.75" x14ac:dyDescent="0.25">
      <c r="A88" s="54" t="s">
        <v>29</v>
      </c>
      <c r="B88" s="55">
        <v>312</v>
      </c>
      <c r="C88" s="54" t="s">
        <v>52</v>
      </c>
      <c r="D88" s="56">
        <v>6.29</v>
      </c>
      <c r="E88" s="56">
        <v>6.87</v>
      </c>
      <c r="F88" s="56">
        <v>0.58000000000000007</v>
      </c>
      <c r="G88" s="57">
        <v>9.2209856915739283E-2</v>
      </c>
    </row>
    <row r="89" spans="1:7" ht="15.75" x14ac:dyDescent="0.25">
      <c r="A89" s="54" t="s">
        <v>29</v>
      </c>
      <c r="B89" s="55">
        <v>313</v>
      </c>
      <c r="C89" s="54" t="s">
        <v>53</v>
      </c>
      <c r="D89" s="56">
        <v>6.29</v>
      </c>
      <c r="E89" s="56">
        <v>6.92</v>
      </c>
      <c r="F89" s="56">
        <v>0.62999999999999989</v>
      </c>
      <c r="G89" s="57">
        <v>0.10015898251192368</v>
      </c>
    </row>
    <row r="90" spans="1:7" ht="15.75" x14ac:dyDescent="0.25">
      <c r="A90" s="54" t="s">
        <v>29</v>
      </c>
      <c r="B90" s="55">
        <v>314</v>
      </c>
      <c r="C90" s="54" t="s">
        <v>54</v>
      </c>
      <c r="D90" s="56">
        <v>6.29</v>
      </c>
      <c r="E90" s="56">
        <v>6.92</v>
      </c>
      <c r="F90" s="56">
        <v>0.62999999999999989</v>
      </c>
      <c r="G90" s="57">
        <v>0.10015898251192368</v>
      </c>
    </row>
    <row r="91" spans="1:7" ht="15.75" x14ac:dyDescent="0.25">
      <c r="A91" s="54" t="s">
        <v>29</v>
      </c>
      <c r="B91" s="55">
        <v>315</v>
      </c>
      <c r="C91" s="54" t="s">
        <v>55</v>
      </c>
      <c r="D91" s="56">
        <v>6.29</v>
      </c>
      <c r="E91" s="56">
        <v>6.92</v>
      </c>
      <c r="F91" s="56">
        <v>0.62999999999999989</v>
      </c>
      <c r="G91" s="57">
        <v>0.10015898251192368</v>
      </c>
    </row>
    <row r="92" spans="1:7" ht="15.75" x14ac:dyDescent="0.25">
      <c r="A92" s="54" t="s">
        <v>29</v>
      </c>
      <c r="B92" s="55">
        <v>317</v>
      </c>
      <c r="C92" s="54" t="s">
        <v>57</v>
      </c>
      <c r="D92" s="56">
        <v>6.03</v>
      </c>
      <c r="E92" s="56">
        <v>6.63</v>
      </c>
      <c r="F92" s="56">
        <v>0.59999999999999964</v>
      </c>
      <c r="G92" s="57">
        <v>9.950248756218899E-2</v>
      </c>
    </row>
    <row r="93" spans="1:7" ht="15.75" x14ac:dyDescent="0.25">
      <c r="A93" s="54" t="s">
        <v>29</v>
      </c>
      <c r="B93" s="55">
        <v>318</v>
      </c>
      <c r="C93" s="54" t="s">
        <v>58</v>
      </c>
      <c r="D93" s="56">
        <v>6.29</v>
      </c>
      <c r="E93" s="56">
        <v>6.92</v>
      </c>
      <c r="F93" s="56">
        <v>0.62999999999999989</v>
      </c>
      <c r="G93" s="57">
        <v>0.10015898251192368</v>
      </c>
    </row>
    <row r="94" spans="1:7" ht="15.75" x14ac:dyDescent="0.25">
      <c r="A94" s="54" t="s">
        <v>29</v>
      </c>
      <c r="B94" s="55">
        <v>319</v>
      </c>
      <c r="C94" s="54" t="s">
        <v>59</v>
      </c>
      <c r="D94" s="56">
        <v>6.29</v>
      </c>
      <c r="E94" s="56">
        <v>6.92</v>
      </c>
      <c r="F94" s="56">
        <v>0.62999999999999989</v>
      </c>
      <c r="G94" s="57">
        <v>0.10015898251192368</v>
      </c>
    </row>
    <row r="95" spans="1:7" ht="15.75" x14ac:dyDescent="0.25">
      <c r="A95" s="54" t="s">
        <v>29</v>
      </c>
      <c r="B95" s="55">
        <v>320</v>
      </c>
      <c r="C95" s="54" t="s">
        <v>60</v>
      </c>
      <c r="D95" s="56">
        <v>6.03</v>
      </c>
      <c r="E95" s="56">
        <v>6.48</v>
      </c>
      <c r="F95" s="56">
        <v>0.45000000000000018</v>
      </c>
      <c r="G95" s="57">
        <v>7.4626865671641812E-2</v>
      </c>
    </row>
    <row r="96" spans="1:7" ht="15.75" x14ac:dyDescent="0.25">
      <c r="A96" s="54" t="s">
        <v>120</v>
      </c>
      <c r="B96" s="55">
        <v>867</v>
      </c>
      <c r="C96" s="54" t="s">
        <v>142</v>
      </c>
      <c r="D96" s="56">
        <v>6.25</v>
      </c>
      <c r="E96" s="56">
        <v>6.87</v>
      </c>
      <c r="F96" s="56">
        <v>0.62000000000000011</v>
      </c>
      <c r="G96" s="57">
        <v>9.920000000000001E-2</v>
      </c>
    </row>
    <row r="97" spans="1:7" ht="15.75" x14ac:dyDescent="0.25">
      <c r="A97" s="54" t="s">
        <v>120</v>
      </c>
      <c r="B97" s="55">
        <v>846</v>
      </c>
      <c r="C97" s="54" t="s">
        <v>131</v>
      </c>
      <c r="D97" s="56">
        <v>5.57</v>
      </c>
      <c r="E97" s="56">
        <v>6.13</v>
      </c>
      <c r="F97" s="56">
        <v>0.55999999999999961</v>
      </c>
      <c r="G97" s="57">
        <v>0.10053859964093349</v>
      </c>
    </row>
    <row r="98" spans="1:7" ht="15.75" x14ac:dyDescent="0.25">
      <c r="A98" s="54" t="s">
        <v>120</v>
      </c>
      <c r="B98" s="55">
        <v>825</v>
      </c>
      <c r="C98" s="54" t="s">
        <v>121</v>
      </c>
      <c r="D98" s="56">
        <v>6.08</v>
      </c>
      <c r="E98" s="56">
        <v>6.69</v>
      </c>
      <c r="F98" s="56">
        <v>0.61000000000000032</v>
      </c>
      <c r="G98" s="57">
        <v>0.1003289473684211</v>
      </c>
    </row>
    <row r="99" spans="1:7" ht="15.75" x14ac:dyDescent="0.25">
      <c r="A99" s="54" t="s">
        <v>120</v>
      </c>
      <c r="B99" s="55">
        <v>845</v>
      </c>
      <c r="C99" s="54" t="s">
        <v>130</v>
      </c>
      <c r="D99" s="56">
        <v>5.57</v>
      </c>
      <c r="E99" s="56">
        <v>6.13</v>
      </c>
      <c r="F99" s="56">
        <v>0.55999999999999961</v>
      </c>
      <c r="G99" s="57">
        <v>0.10053859964093349</v>
      </c>
    </row>
    <row r="100" spans="1:7" ht="15.75" x14ac:dyDescent="0.25">
      <c r="A100" s="54" t="s">
        <v>120</v>
      </c>
      <c r="B100" s="55">
        <v>850</v>
      </c>
      <c r="C100" s="54" t="s">
        <v>132</v>
      </c>
      <c r="D100" s="56">
        <v>5.8</v>
      </c>
      <c r="E100" s="56">
        <v>6.36</v>
      </c>
      <c r="F100" s="56">
        <v>0.5600000000000005</v>
      </c>
      <c r="G100" s="57">
        <v>9.6551724137931116E-2</v>
      </c>
    </row>
    <row r="101" spans="1:7" ht="15.75" x14ac:dyDescent="0.25">
      <c r="A101" s="54" t="s">
        <v>120</v>
      </c>
      <c r="B101" s="55">
        <v>921</v>
      </c>
      <c r="C101" s="54" t="s">
        <v>174</v>
      </c>
      <c r="D101" s="56">
        <v>5.8</v>
      </c>
      <c r="E101" s="56">
        <v>5.9</v>
      </c>
      <c r="F101" s="56">
        <v>0.10000000000000053</v>
      </c>
      <c r="G101" s="57">
        <v>1.7241379310344921E-2</v>
      </c>
    </row>
    <row r="102" spans="1:7" ht="15.75" x14ac:dyDescent="0.25">
      <c r="A102" s="54" t="s">
        <v>120</v>
      </c>
      <c r="B102" s="55">
        <v>886</v>
      </c>
      <c r="C102" s="54" t="s">
        <v>160</v>
      </c>
      <c r="D102" s="56">
        <v>5.65</v>
      </c>
      <c r="E102" s="56">
        <v>5.94</v>
      </c>
      <c r="F102" s="56">
        <v>0.29000000000000004</v>
      </c>
      <c r="G102" s="57">
        <v>5.132743362831859E-2</v>
      </c>
    </row>
    <row r="103" spans="1:7" ht="15.75" x14ac:dyDescent="0.25">
      <c r="A103" s="54" t="s">
        <v>120</v>
      </c>
      <c r="B103" s="55">
        <v>887</v>
      </c>
      <c r="C103" s="54" t="s">
        <v>161</v>
      </c>
      <c r="D103" s="56">
        <v>5.6</v>
      </c>
      <c r="E103" s="56">
        <v>5.76</v>
      </c>
      <c r="F103" s="56">
        <v>0.16000000000000014</v>
      </c>
      <c r="G103" s="57">
        <v>2.8571428571428598E-2</v>
      </c>
    </row>
    <row r="104" spans="1:7" ht="15.75" x14ac:dyDescent="0.25">
      <c r="A104" s="54" t="s">
        <v>120</v>
      </c>
      <c r="B104" s="55">
        <v>826</v>
      </c>
      <c r="C104" s="54" t="s">
        <v>122</v>
      </c>
      <c r="D104" s="56">
        <v>6.09</v>
      </c>
      <c r="E104" s="56">
        <v>6.32</v>
      </c>
      <c r="F104" s="56">
        <v>0.23000000000000043</v>
      </c>
      <c r="G104" s="57">
        <v>3.7766830870279218E-2</v>
      </c>
    </row>
    <row r="105" spans="1:7" ht="15.75" x14ac:dyDescent="0.25">
      <c r="A105" s="54" t="s">
        <v>120</v>
      </c>
      <c r="B105" s="55">
        <v>931</v>
      </c>
      <c r="C105" s="54" t="s">
        <v>178</v>
      </c>
      <c r="D105" s="56">
        <v>5.89</v>
      </c>
      <c r="E105" s="56">
        <v>6.21</v>
      </c>
      <c r="F105" s="56">
        <v>0.32000000000000028</v>
      </c>
      <c r="G105" s="57">
        <v>5.4329371816638418E-2</v>
      </c>
    </row>
    <row r="106" spans="1:7" ht="15.75" x14ac:dyDescent="0.25">
      <c r="A106" s="54" t="s">
        <v>120</v>
      </c>
      <c r="B106" s="55">
        <v>851</v>
      </c>
      <c r="C106" s="54" t="s">
        <v>133</v>
      </c>
      <c r="D106" s="56">
        <v>5.8</v>
      </c>
      <c r="E106" s="56">
        <v>6.38</v>
      </c>
      <c r="F106" s="56">
        <v>0.58000000000000007</v>
      </c>
      <c r="G106" s="57">
        <v>0.10000000000000002</v>
      </c>
    </row>
    <row r="107" spans="1:7" ht="15.75" x14ac:dyDescent="0.25">
      <c r="A107" s="54" t="s">
        <v>120</v>
      </c>
      <c r="B107" s="55">
        <v>870</v>
      </c>
      <c r="C107" s="54" t="s">
        <v>145</v>
      </c>
      <c r="D107" s="56">
        <v>6.11</v>
      </c>
      <c r="E107" s="56">
        <v>6.72</v>
      </c>
      <c r="F107" s="56">
        <v>0.60999999999999943</v>
      </c>
      <c r="G107" s="57">
        <v>9.9836333878886976E-2</v>
      </c>
    </row>
    <row r="108" spans="1:7" ht="15.75" x14ac:dyDescent="0.25">
      <c r="A108" s="54" t="s">
        <v>120</v>
      </c>
      <c r="B108" s="55">
        <v>871</v>
      </c>
      <c r="C108" s="54" t="s">
        <v>146</v>
      </c>
      <c r="D108" s="56">
        <v>6.25</v>
      </c>
      <c r="E108" s="56">
        <v>6.87</v>
      </c>
      <c r="F108" s="56">
        <v>0.62000000000000011</v>
      </c>
      <c r="G108" s="57">
        <v>9.920000000000001E-2</v>
      </c>
    </row>
    <row r="109" spans="1:7" ht="15.75" x14ac:dyDescent="0.25">
      <c r="A109" s="54" t="s">
        <v>120</v>
      </c>
      <c r="B109" s="55">
        <v>852</v>
      </c>
      <c r="C109" s="54" t="s">
        <v>134</v>
      </c>
      <c r="D109" s="56">
        <v>5.8</v>
      </c>
      <c r="E109" s="56">
        <v>6.38</v>
      </c>
      <c r="F109" s="56">
        <v>0.58000000000000007</v>
      </c>
      <c r="G109" s="57">
        <v>0.10000000000000002</v>
      </c>
    </row>
    <row r="110" spans="1:7" ht="15.75" x14ac:dyDescent="0.25">
      <c r="A110" s="54" t="s">
        <v>120</v>
      </c>
      <c r="B110" s="55">
        <v>936</v>
      </c>
      <c r="C110" s="54" t="s">
        <v>181</v>
      </c>
      <c r="D110" s="56">
        <v>6.25</v>
      </c>
      <c r="E110" s="56">
        <v>6.87</v>
      </c>
      <c r="F110" s="56">
        <v>0.62000000000000011</v>
      </c>
      <c r="G110" s="57">
        <v>9.920000000000001E-2</v>
      </c>
    </row>
    <row r="111" spans="1:7" ht="15.75" x14ac:dyDescent="0.25">
      <c r="A111" s="54" t="s">
        <v>120</v>
      </c>
      <c r="B111" s="55">
        <v>869</v>
      </c>
      <c r="C111" s="54" t="s">
        <v>144</v>
      </c>
      <c r="D111" s="56">
        <v>6.11</v>
      </c>
      <c r="E111" s="56">
        <v>6.67</v>
      </c>
      <c r="F111" s="56">
        <v>0.55999999999999961</v>
      </c>
      <c r="G111" s="57">
        <v>9.1653027823240515E-2</v>
      </c>
    </row>
    <row r="112" spans="1:7" ht="15.75" x14ac:dyDescent="0.25">
      <c r="A112" s="54" t="s">
        <v>120</v>
      </c>
      <c r="B112" s="55">
        <v>938</v>
      </c>
      <c r="C112" s="54" t="s">
        <v>183</v>
      </c>
      <c r="D112" s="56">
        <v>5.67</v>
      </c>
      <c r="E112" s="56">
        <v>6.24</v>
      </c>
      <c r="F112" s="56">
        <v>0.57000000000000028</v>
      </c>
      <c r="G112" s="57">
        <v>0.10052910052910058</v>
      </c>
    </row>
    <row r="113" spans="1:7" ht="15.75" x14ac:dyDescent="0.25">
      <c r="A113" s="54" t="s">
        <v>120</v>
      </c>
      <c r="B113" s="55">
        <v>868</v>
      </c>
      <c r="C113" s="54" t="s">
        <v>143</v>
      </c>
      <c r="D113" s="56">
        <v>6.25</v>
      </c>
      <c r="E113" s="56">
        <v>6.87</v>
      </c>
      <c r="F113" s="56">
        <v>0.62000000000000011</v>
      </c>
      <c r="G113" s="57">
        <v>9.920000000000001E-2</v>
      </c>
    </row>
    <row r="114" spans="1:7" ht="15.75" x14ac:dyDescent="0.25">
      <c r="A114" s="54" t="s">
        <v>120</v>
      </c>
      <c r="B114" s="55">
        <v>872</v>
      </c>
      <c r="C114" s="54" t="s">
        <v>147</v>
      </c>
      <c r="D114" s="56">
        <v>6.11</v>
      </c>
      <c r="E114" s="56">
        <v>6.72</v>
      </c>
      <c r="F114" s="56">
        <v>0.60999999999999943</v>
      </c>
      <c r="G114" s="57">
        <v>9.9836333878886976E-2</v>
      </c>
    </row>
    <row r="115" spans="1:7" ht="15.75" x14ac:dyDescent="0.25">
      <c r="A115" s="54" t="s">
        <v>101</v>
      </c>
      <c r="B115" s="55">
        <v>800</v>
      </c>
      <c r="C115" s="54" t="s">
        <v>102</v>
      </c>
      <c r="D115" s="56">
        <v>5.8</v>
      </c>
      <c r="E115" s="56">
        <v>6.01</v>
      </c>
      <c r="F115" s="56">
        <v>0.20999999999999996</v>
      </c>
      <c r="G115" s="57">
        <v>3.6206896551724134E-2</v>
      </c>
    </row>
    <row r="116" spans="1:7" ht="15.75" x14ac:dyDescent="0.25">
      <c r="A116" s="54" t="s">
        <v>101</v>
      </c>
      <c r="B116" s="55">
        <v>839</v>
      </c>
      <c r="C116" s="54" t="s">
        <v>127</v>
      </c>
      <c r="D116" s="56">
        <v>5.6</v>
      </c>
      <c r="E116" s="56">
        <v>5.88</v>
      </c>
      <c r="F116" s="56">
        <v>0.28000000000000025</v>
      </c>
      <c r="G116" s="57">
        <v>5.0000000000000044E-2</v>
      </c>
    </row>
    <row r="117" spans="1:7" ht="15.75" x14ac:dyDescent="0.25">
      <c r="A117" s="54" t="s">
        <v>101</v>
      </c>
      <c r="B117" s="55">
        <v>801</v>
      </c>
      <c r="C117" s="54" t="s">
        <v>103</v>
      </c>
      <c r="D117" s="56">
        <v>5.8</v>
      </c>
      <c r="E117" s="56">
        <v>5.89</v>
      </c>
      <c r="F117" s="56">
        <v>8.9999999999999858E-2</v>
      </c>
      <c r="G117" s="57">
        <v>1.551724137931032E-2</v>
      </c>
    </row>
    <row r="118" spans="1:7" ht="15.75" x14ac:dyDescent="0.25">
      <c r="A118" s="54" t="s">
        <v>101</v>
      </c>
      <c r="B118" s="55">
        <v>908</v>
      </c>
      <c r="C118" s="54" t="s">
        <v>171</v>
      </c>
      <c r="D118" s="56">
        <v>5.57</v>
      </c>
      <c r="E118" s="56">
        <v>5.63</v>
      </c>
      <c r="F118" s="56">
        <v>5.9999999999999609E-2</v>
      </c>
      <c r="G118" s="57">
        <v>1.0771992818671383E-2</v>
      </c>
    </row>
    <row r="119" spans="1:7" ht="15.75" x14ac:dyDescent="0.25">
      <c r="A119" s="54" t="s">
        <v>101</v>
      </c>
      <c r="B119" s="55">
        <v>878</v>
      </c>
      <c r="C119" s="54" t="s">
        <v>152</v>
      </c>
      <c r="D119" s="56">
        <v>5.57</v>
      </c>
      <c r="E119" s="56">
        <v>5.65</v>
      </c>
      <c r="F119" s="56">
        <v>8.0000000000000071E-2</v>
      </c>
      <c r="G119" s="57">
        <v>1.4362657091561952E-2</v>
      </c>
    </row>
    <row r="120" spans="1:7" ht="15.75" x14ac:dyDescent="0.25">
      <c r="A120" s="54" t="s">
        <v>101</v>
      </c>
      <c r="B120" s="55">
        <v>838</v>
      </c>
      <c r="C120" s="54" t="s">
        <v>126</v>
      </c>
      <c r="D120" s="56">
        <v>5.6</v>
      </c>
      <c r="E120" s="56">
        <v>5.68</v>
      </c>
      <c r="F120" s="56">
        <v>8.0000000000000071E-2</v>
      </c>
      <c r="G120" s="57">
        <v>1.4285714285714299E-2</v>
      </c>
    </row>
    <row r="121" spans="1:7" ht="15.75" x14ac:dyDescent="0.25">
      <c r="A121" s="54" t="s">
        <v>101</v>
      </c>
      <c r="B121" s="55">
        <v>916</v>
      </c>
      <c r="C121" s="54" t="s">
        <v>172</v>
      </c>
      <c r="D121" s="56">
        <v>5.65</v>
      </c>
      <c r="E121" s="56">
        <v>5.73</v>
      </c>
      <c r="F121" s="56">
        <v>8.0000000000000071E-2</v>
      </c>
      <c r="G121" s="57">
        <v>1.4159292035398242E-2</v>
      </c>
    </row>
    <row r="122" spans="1:7" ht="15.75" x14ac:dyDescent="0.25">
      <c r="A122" s="54" t="s">
        <v>101</v>
      </c>
      <c r="B122" s="55">
        <v>802</v>
      </c>
      <c r="C122" s="54" t="s">
        <v>104</v>
      </c>
      <c r="D122" s="56">
        <v>5.8</v>
      </c>
      <c r="E122" s="56">
        <v>5.98</v>
      </c>
      <c r="F122" s="56">
        <v>0.1800000000000006</v>
      </c>
      <c r="G122" s="57">
        <v>3.1034482758620793E-2</v>
      </c>
    </row>
    <row r="123" spans="1:7" ht="15.75" x14ac:dyDescent="0.25">
      <c r="A123" s="54" t="s">
        <v>101</v>
      </c>
      <c r="B123" s="55">
        <v>879</v>
      </c>
      <c r="C123" s="54" t="s">
        <v>153</v>
      </c>
      <c r="D123" s="56">
        <v>5.57</v>
      </c>
      <c r="E123" s="56">
        <v>5.8</v>
      </c>
      <c r="F123" s="56">
        <v>0.22999999999999954</v>
      </c>
      <c r="G123" s="57">
        <v>4.1292639138240488E-2</v>
      </c>
    </row>
    <row r="124" spans="1:7" ht="15.75" x14ac:dyDescent="0.25">
      <c r="A124" s="54" t="s">
        <v>101</v>
      </c>
      <c r="B124" s="55">
        <v>933</v>
      </c>
      <c r="C124" s="54" t="s">
        <v>179</v>
      </c>
      <c r="D124" s="56">
        <v>5.57</v>
      </c>
      <c r="E124" s="56">
        <v>5.63</v>
      </c>
      <c r="F124" s="56">
        <v>5.9999999999999609E-2</v>
      </c>
      <c r="G124" s="57">
        <v>1.0771992818671383E-2</v>
      </c>
    </row>
    <row r="125" spans="1:7" ht="15.75" x14ac:dyDescent="0.25">
      <c r="A125" s="54" t="s">
        <v>101</v>
      </c>
      <c r="B125" s="55">
        <v>803</v>
      </c>
      <c r="C125" s="54" t="s">
        <v>105</v>
      </c>
      <c r="D125" s="56">
        <v>5.8</v>
      </c>
      <c r="E125" s="56">
        <v>6.11</v>
      </c>
      <c r="F125" s="56">
        <v>0.3100000000000005</v>
      </c>
      <c r="G125" s="57">
        <v>5.3448275862069052E-2</v>
      </c>
    </row>
    <row r="126" spans="1:7" ht="15.75" x14ac:dyDescent="0.25">
      <c r="A126" s="54" t="s">
        <v>101</v>
      </c>
      <c r="B126" s="55">
        <v>866</v>
      </c>
      <c r="C126" s="54" t="s">
        <v>141</v>
      </c>
      <c r="D126" s="56">
        <v>5.69</v>
      </c>
      <c r="E126" s="56">
        <v>5.96</v>
      </c>
      <c r="F126" s="56">
        <v>0.26999999999999957</v>
      </c>
      <c r="G126" s="57">
        <v>4.7451669595781995E-2</v>
      </c>
    </row>
    <row r="127" spans="1:7" ht="15.75" x14ac:dyDescent="0.25">
      <c r="A127" s="54" t="s">
        <v>101</v>
      </c>
      <c r="B127" s="55">
        <v>880</v>
      </c>
      <c r="C127" s="54" t="s">
        <v>154</v>
      </c>
      <c r="D127" s="56">
        <v>5.57</v>
      </c>
      <c r="E127" s="56">
        <v>5.82</v>
      </c>
      <c r="F127" s="56">
        <v>0.25</v>
      </c>
      <c r="G127" s="57">
        <v>4.4883303411131059E-2</v>
      </c>
    </row>
    <row r="128" spans="1:7" ht="15.75" x14ac:dyDescent="0.25">
      <c r="A128" s="54" t="s">
        <v>101</v>
      </c>
      <c r="B128" s="55">
        <v>865</v>
      </c>
      <c r="C128" s="54" t="s">
        <v>140</v>
      </c>
      <c r="D128" s="56">
        <v>5.69</v>
      </c>
      <c r="E128" s="56">
        <v>5.75</v>
      </c>
      <c r="F128" s="56">
        <v>5.9999999999999609E-2</v>
      </c>
      <c r="G128" s="57">
        <v>1.0544815465729281E-2</v>
      </c>
    </row>
    <row r="129" spans="1:7" ht="15.75" x14ac:dyDescent="0.25">
      <c r="A129" s="54" t="s">
        <v>61</v>
      </c>
      <c r="B129" s="55">
        <v>330</v>
      </c>
      <c r="C129" s="54" t="s">
        <v>62</v>
      </c>
      <c r="D129" s="56">
        <v>5.61</v>
      </c>
      <c r="E129" s="56">
        <v>5.81</v>
      </c>
      <c r="F129" s="56">
        <v>0.19999999999999929</v>
      </c>
      <c r="G129" s="57">
        <v>3.5650623885917873E-2</v>
      </c>
    </row>
    <row r="130" spans="1:7" ht="15.75" x14ac:dyDescent="0.25">
      <c r="A130" s="54" t="s">
        <v>61</v>
      </c>
      <c r="B130" s="55">
        <v>331</v>
      </c>
      <c r="C130" s="54" t="s">
        <v>63</v>
      </c>
      <c r="D130" s="56">
        <v>5.61</v>
      </c>
      <c r="E130" s="56">
        <v>5.88</v>
      </c>
      <c r="F130" s="56">
        <v>0.26999999999999957</v>
      </c>
      <c r="G130" s="57">
        <v>4.8128342245989227E-2</v>
      </c>
    </row>
    <row r="131" spans="1:7" ht="15.75" x14ac:dyDescent="0.25">
      <c r="A131" s="54" t="s">
        <v>61</v>
      </c>
      <c r="B131" s="55">
        <v>332</v>
      </c>
      <c r="C131" s="54" t="s">
        <v>64</v>
      </c>
      <c r="D131" s="56">
        <v>5.61</v>
      </c>
      <c r="E131" s="56">
        <v>5.67</v>
      </c>
      <c r="F131" s="56">
        <v>5.9999999999999609E-2</v>
      </c>
      <c r="G131" s="57">
        <v>1.0695187165775331E-2</v>
      </c>
    </row>
    <row r="132" spans="1:7" ht="15.75" x14ac:dyDescent="0.25">
      <c r="A132" s="54" t="s">
        <v>61</v>
      </c>
      <c r="B132" s="55">
        <v>884</v>
      </c>
      <c r="C132" s="54" t="s">
        <v>158</v>
      </c>
      <c r="D132" s="56">
        <v>5.57</v>
      </c>
      <c r="E132" s="56">
        <v>5.63</v>
      </c>
      <c r="F132" s="56">
        <v>5.9999999999999609E-2</v>
      </c>
      <c r="G132" s="57">
        <v>1.0771992818671383E-2</v>
      </c>
    </row>
    <row r="133" spans="1:7" ht="15.75" x14ac:dyDescent="0.25">
      <c r="A133" s="54" t="s">
        <v>61</v>
      </c>
      <c r="B133" s="55">
        <v>333</v>
      </c>
      <c r="C133" s="54" t="s">
        <v>65</v>
      </c>
      <c r="D133" s="56">
        <v>5.61</v>
      </c>
      <c r="E133" s="56">
        <v>5.83</v>
      </c>
      <c r="F133" s="56">
        <v>0.21999999999999975</v>
      </c>
      <c r="G133" s="57">
        <v>3.9215686274509755E-2</v>
      </c>
    </row>
    <row r="134" spans="1:7" ht="15.75" x14ac:dyDescent="0.25">
      <c r="A134" s="54" t="s">
        <v>61</v>
      </c>
      <c r="B134" s="55">
        <v>893</v>
      </c>
      <c r="C134" s="54" t="s">
        <v>167</v>
      </c>
      <c r="D134" s="56">
        <v>5.57</v>
      </c>
      <c r="E134" s="56">
        <v>5.63</v>
      </c>
      <c r="F134" s="56">
        <v>5.9999999999999609E-2</v>
      </c>
      <c r="G134" s="57">
        <v>1.0771992818671383E-2</v>
      </c>
    </row>
    <row r="135" spans="1:7" ht="15.75" x14ac:dyDescent="0.25">
      <c r="A135" s="54" t="s">
        <v>61</v>
      </c>
      <c r="B135" s="55">
        <v>334</v>
      </c>
      <c r="C135" s="54" t="s">
        <v>66</v>
      </c>
      <c r="D135" s="56">
        <v>5.61</v>
      </c>
      <c r="E135" s="56">
        <v>5.85</v>
      </c>
      <c r="F135" s="56">
        <v>0.23999999999999932</v>
      </c>
      <c r="G135" s="57">
        <v>4.2780748663101484E-2</v>
      </c>
    </row>
    <row r="136" spans="1:7" ht="15.75" x14ac:dyDescent="0.25">
      <c r="A136" s="54" t="s">
        <v>61</v>
      </c>
      <c r="B136" s="55">
        <v>860</v>
      </c>
      <c r="C136" s="54" t="s">
        <v>138</v>
      </c>
      <c r="D136" s="56">
        <v>5.57</v>
      </c>
      <c r="E136" s="56">
        <v>5.77</v>
      </c>
      <c r="F136" s="56">
        <v>0.19999999999999929</v>
      </c>
      <c r="G136" s="57">
        <v>3.5906642728904717E-2</v>
      </c>
    </row>
    <row r="137" spans="1:7" ht="15.75" x14ac:dyDescent="0.25">
      <c r="A137" s="54" t="s">
        <v>61</v>
      </c>
      <c r="B137" s="55">
        <v>861</v>
      </c>
      <c r="C137" s="54" t="s">
        <v>139</v>
      </c>
      <c r="D137" s="56">
        <v>5.57</v>
      </c>
      <c r="E137" s="56">
        <v>5.63</v>
      </c>
      <c r="F137" s="56">
        <v>5.9999999999999609E-2</v>
      </c>
      <c r="G137" s="57">
        <v>1.0771992818671383E-2</v>
      </c>
    </row>
    <row r="138" spans="1:7" ht="15.75" x14ac:dyDescent="0.25">
      <c r="A138" s="54" t="s">
        <v>61</v>
      </c>
      <c r="B138" s="55">
        <v>894</v>
      </c>
      <c r="C138" s="54" t="s">
        <v>168</v>
      </c>
      <c r="D138" s="56">
        <v>5.57</v>
      </c>
      <c r="E138" s="56">
        <v>5.63</v>
      </c>
      <c r="F138" s="56">
        <v>5.9999999999999609E-2</v>
      </c>
      <c r="G138" s="57">
        <v>1.0771992818671383E-2</v>
      </c>
    </row>
    <row r="139" spans="1:7" ht="15.75" x14ac:dyDescent="0.25">
      <c r="A139" s="54" t="s">
        <v>61</v>
      </c>
      <c r="B139" s="55">
        <v>335</v>
      </c>
      <c r="C139" s="54" t="s">
        <v>67</v>
      </c>
      <c r="D139" s="56">
        <v>5.61</v>
      </c>
      <c r="E139" s="56">
        <v>5.67</v>
      </c>
      <c r="F139" s="56">
        <v>5.9999999999999609E-2</v>
      </c>
      <c r="G139" s="57">
        <v>1.0695187165775331E-2</v>
      </c>
    </row>
    <row r="140" spans="1:7" ht="15.75" x14ac:dyDescent="0.25">
      <c r="A140" s="54" t="s">
        <v>61</v>
      </c>
      <c r="B140" s="55">
        <v>937</v>
      </c>
      <c r="C140" s="54" t="s">
        <v>182</v>
      </c>
      <c r="D140" s="56">
        <v>5.66</v>
      </c>
      <c r="E140" s="56">
        <v>5.9</v>
      </c>
      <c r="F140" s="56">
        <v>0.24000000000000021</v>
      </c>
      <c r="G140" s="57">
        <v>4.2402826855123713E-2</v>
      </c>
    </row>
    <row r="141" spans="1:7" ht="15.75" x14ac:dyDescent="0.25">
      <c r="A141" s="54" t="s">
        <v>61</v>
      </c>
      <c r="B141" s="55">
        <v>336</v>
      </c>
      <c r="C141" s="54" t="s">
        <v>68</v>
      </c>
      <c r="D141" s="56">
        <v>5.61</v>
      </c>
      <c r="E141" s="56">
        <v>5.67</v>
      </c>
      <c r="F141" s="56">
        <v>5.9999999999999609E-2</v>
      </c>
      <c r="G141" s="57">
        <v>1.0695187165775331E-2</v>
      </c>
    </row>
    <row r="142" spans="1:7" ht="15.75" x14ac:dyDescent="0.25">
      <c r="A142" s="54" t="s">
        <v>61</v>
      </c>
      <c r="B142" s="55">
        <v>885</v>
      </c>
      <c r="C142" s="54" t="s">
        <v>159</v>
      </c>
      <c r="D142" s="56">
        <v>5.57</v>
      </c>
      <c r="E142" s="56">
        <v>5.63</v>
      </c>
      <c r="F142" s="56">
        <v>5.9999999999999609E-2</v>
      </c>
      <c r="G142" s="57">
        <v>1.0771992818671383E-2</v>
      </c>
    </row>
    <row r="143" spans="1:7" ht="15.75" x14ac:dyDescent="0.25">
      <c r="A143" s="54" t="s">
        <v>85</v>
      </c>
      <c r="B143" s="55">
        <v>370</v>
      </c>
      <c r="C143" s="54" t="s">
        <v>86</v>
      </c>
      <c r="D143" s="56">
        <v>5.57</v>
      </c>
      <c r="E143" s="56">
        <v>5.63</v>
      </c>
      <c r="F143" s="56">
        <v>5.9999999999999609E-2</v>
      </c>
      <c r="G143" s="57">
        <v>1.0771992818671383E-2</v>
      </c>
    </row>
    <row r="144" spans="1:7" ht="15.75" x14ac:dyDescent="0.25">
      <c r="A144" s="54" t="s">
        <v>85</v>
      </c>
      <c r="B144" s="55">
        <v>380</v>
      </c>
      <c r="C144" s="54" t="s">
        <v>90</v>
      </c>
      <c r="D144" s="56">
        <v>5.57</v>
      </c>
      <c r="E144" s="56">
        <v>5.63</v>
      </c>
      <c r="F144" s="56">
        <v>5.9999999999999609E-2</v>
      </c>
      <c r="G144" s="57">
        <v>1.0771992818671383E-2</v>
      </c>
    </row>
    <row r="145" spans="1:7" ht="15.75" x14ac:dyDescent="0.25">
      <c r="A145" s="54" t="s">
        <v>85</v>
      </c>
      <c r="B145" s="55">
        <v>381</v>
      </c>
      <c r="C145" s="54" t="s">
        <v>91</v>
      </c>
      <c r="D145" s="56">
        <v>5.57</v>
      </c>
      <c r="E145" s="56">
        <v>5.63</v>
      </c>
      <c r="F145" s="56">
        <v>5.9999999999999609E-2</v>
      </c>
      <c r="G145" s="57">
        <v>1.0771992818671383E-2</v>
      </c>
    </row>
    <row r="146" spans="1:7" ht="15.75" x14ac:dyDescent="0.25">
      <c r="A146" s="54" t="s">
        <v>85</v>
      </c>
      <c r="B146" s="55">
        <v>371</v>
      </c>
      <c r="C146" s="54" t="s">
        <v>87</v>
      </c>
      <c r="D146" s="56">
        <v>5.57</v>
      </c>
      <c r="E146" s="56">
        <v>5.63</v>
      </c>
      <c r="F146" s="56">
        <v>5.9999999999999609E-2</v>
      </c>
      <c r="G146" s="57">
        <v>1.0771992818671383E-2</v>
      </c>
    </row>
    <row r="147" spans="1:7" ht="15.75" x14ac:dyDescent="0.25">
      <c r="A147" s="54" t="s">
        <v>85</v>
      </c>
      <c r="B147" s="55">
        <v>811</v>
      </c>
      <c r="C147" s="54" t="s">
        <v>111</v>
      </c>
      <c r="D147" s="56">
        <v>5.57</v>
      </c>
      <c r="E147" s="56">
        <v>5.63</v>
      </c>
      <c r="F147" s="56">
        <v>5.9999999999999609E-2</v>
      </c>
      <c r="G147" s="57">
        <v>1.0771992818671383E-2</v>
      </c>
    </row>
    <row r="148" spans="1:7" ht="15.75" x14ac:dyDescent="0.25">
      <c r="A148" s="54" t="s">
        <v>85</v>
      </c>
      <c r="B148" s="55">
        <v>810</v>
      </c>
      <c r="C148" s="54" t="s">
        <v>110</v>
      </c>
      <c r="D148" s="56">
        <v>5.57</v>
      </c>
      <c r="E148" s="56">
        <v>5.63</v>
      </c>
      <c r="F148" s="56">
        <v>5.9999999999999609E-2</v>
      </c>
      <c r="G148" s="57">
        <v>1.0771992818671383E-2</v>
      </c>
    </row>
    <row r="149" spans="1:7" ht="15.75" x14ac:dyDescent="0.25">
      <c r="A149" s="54" t="s">
        <v>85</v>
      </c>
      <c r="B149" s="55">
        <v>382</v>
      </c>
      <c r="C149" s="54" t="s">
        <v>92</v>
      </c>
      <c r="D149" s="56">
        <v>5.57</v>
      </c>
      <c r="E149" s="56">
        <v>5.63</v>
      </c>
      <c r="F149" s="56">
        <v>5.9999999999999609E-2</v>
      </c>
      <c r="G149" s="57">
        <v>1.0771992818671383E-2</v>
      </c>
    </row>
    <row r="150" spans="1:7" ht="15.75" x14ac:dyDescent="0.25">
      <c r="A150" s="54" t="s">
        <v>85</v>
      </c>
      <c r="B150" s="55">
        <v>383</v>
      </c>
      <c r="C150" s="54" t="s">
        <v>93</v>
      </c>
      <c r="D150" s="56">
        <v>5.57</v>
      </c>
      <c r="E150" s="56">
        <v>5.87</v>
      </c>
      <c r="F150" s="56">
        <v>0.29999999999999982</v>
      </c>
      <c r="G150" s="57">
        <v>5.3859964093357235E-2</v>
      </c>
    </row>
    <row r="151" spans="1:7" ht="15.75" x14ac:dyDescent="0.25">
      <c r="A151" s="54" t="s">
        <v>85</v>
      </c>
      <c r="B151" s="55">
        <v>812</v>
      </c>
      <c r="C151" s="54" t="s">
        <v>112</v>
      </c>
      <c r="D151" s="56">
        <v>5.57</v>
      </c>
      <c r="E151" s="56">
        <v>5.63</v>
      </c>
      <c r="F151" s="56">
        <v>5.9999999999999609E-2</v>
      </c>
      <c r="G151" s="57">
        <v>1.0771992818671383E-2</v>
      </c>
    </row>
    <row r="152" spans="1:7" ht="15.75" x14ac:dyDescent="0.25">
      <c r="A152" s="54" t="s">
        <v>85</v>
      </c>
      <c r="B152" s="55">
        <v>813</v>
      </c>
      <c r="C152" s="54" t="s">
        <v>113</v>
      </c>
      <c r="D152" s="56">
        <v>5.57</v>
      </c>
      <c r="E152" s="56">
        <v>5.63</v>
      </c>
      <c r="F152" s="56">
        <v>5.9999999999999609E-2</v>
      </c>
      <c r="G152" s="57">
        <v>1.0771992818671383E-2</v>
      </c>
    </row>
    <row r="153" spans="1:7" ht="15.75" x14ac:dyDescent="0.25">
      <c r="A153" s="54" t="s">
        <v>85</v>
      </c>
      <c r="B153" s="55">
        <v>815</v>
      </c>
      <c r="C153" s="54" t="s">
        <v>114</v>
      </c>
      <c r="D153" s="56">
        <v>5.57</v>
      </c>
      <c r="E153" s="56">
        <v>5.7</v>
      </c>
      <c r="F153" s="56">
        <v>0.12999999999999989</v>
      </c>
      <c r="G153" s="57">
        <v>2.3339317773788129E-2</v>
      </c>
    </row>
    <row r="154" spans="1:7" ht="15.75" x14ac:dyDescent="0.25">
      <c r="A154" s="54" t="s">
        <v>85</v>
      </c>
      <c r="B154" s="55">
        <v>372</v>
      </c>
      <c r="C154" s="54" t="s">
        <v>88</v>
      </c>
      <c r="D154" s="56">
        <v>5.57</v>
      </c>
      <c r="E154" s="56">
        <v>5.63</v>
      </c>
      <c r="F154" s="56">
        <v>5.9999999999999609E-2</v>
      </c>
      <c r="G154" s="57">
        <v>1.0771992818671383E-2</v>
      </c>
    </row>
    <row r="155" spans="1:7" ht="15.75" x14ac:dyDescent="0.25">
      <c r="A155" s="54" t="s">
        <v>85</v>
      </c>
      <c r="B155" s="55">
        <v>373</v>
      </c>
      <c r="C155" s="54" t="s">
        <v>89</v>
      </c>
      <c r="D155" s="56">
        <v>5.57</v>
      </c>
      <c r="E155" s="56">
        <v>5.63</v>
      </c>
      <c r="F155" s="56">
        <v>5.9999999999999609E-2</v>
      </c>
      <c r="G155" s="57">
        <v>1.0771992818671383E-2</v>
      </c>
    </row>
    <row r="156" spans="1:7" ht="15.75" x14ac:dyDescent="0.25">
      <c r="A156" s="54" t="s">
        <v>85</v>
      </c>
      <c r="B156" s="55">
        <v>384</v>
      </c>
      <c r="C156" s="54" t="s">
        <v>94</v>
      </c>
      <c r="D156" s="56">
        <v>5.57</v>
      </c>
      <c r="E156" s="56">
        <v>5.71</v>
      </c>
      <c r="F156" s="56">
        <v>0.13999999999999968</v>
      </c>
      <c r="G156" s="57">
        <v>2.5134649910233335E-2</v>
      </c>
    </row>
    <row r="157" spans="1:7" ht="15.75" x14ac:dyDescent="0.25">
      <c r="A157" s="54" t="s">
        <v>85</v>
      </c>
      <c r="B157" s="55">
        <v>816</v>
      </c>
      <c r="C157" s="54" t="s">
        <v>115</v>
      </c>
      <c r="D157" s="56">
        <v>5.57</v>
      </c>
      <c r="E157" s="56">
        <v>5.77</v>
      </c>
      <c r="F157" s="56">
        <v>0.19999999999999929</v>
      </c>
      <c r="G157" s="57">
        <v>3.5906642728904717E-2</v>
      </c>
    </row>
  </sheetData>
  <sortState xmlns:xlrd2="http://schemas.microsoft.com/office/spreadsheetml/2017/richdata2" ref="A7:G157">
    <sortCondition ref="A7:A157"/>
    <sortCondition ref="C7:C15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theme="6" tint="0.39997558519241921"/>
  </sheetPr>
  <dimension ref="A1:AJ159"/>
  <sheetViews>
    <sheetView showGridLines="0" zoomScaleNormal="100" workbookViewId="0"/>
  </sheetViews>
  <sheetFormatPr defaultColWidth="9" defaultRowHeight="15" x14ac:dyDescent="0.25"/>
  <cols>
    <col min="1" max="1" width="40.42578125" style="3" customWidth="1"/>
    <col min="2" max="2" width="18.85546875" style="3" customWidth="1"/>
    <col min="3" max="3" width="40.140625" style="3" bestFit="1" customWidth="1"/>
    <col min="4" max="4" width="27.85546875" style="3" customWidth="1"/>
    <col min="5" max="5" width="31.140625" style="3" customWidth="1"/>
    <col min="6" max="6" width="27.42578125" style="3" customWidth="1"/>
    <col min="7" max="7" width="28.140625" style="3" customWidth="1"/>
    <col min="8" max="15" width="25.85546875" style="3" customWidth="1"/>
    <col min="16" max="17" width="24.28515625" style="3" customWidth="1"/>
    <col min="18" max="18" width="24.85546875" style="3" customWidth="1"/>
    <col min="19" max="19" width="23.5703125" style="3" customWidth="1"/>
    <col min="20" max="20" width="24.85546875" style="3" customWidth="1"/>
    <col min="21" max="21" width="24" style="3" customWidth="1"/>
    <col min="22" max="22" width="25.5703125" style="3" customWidth="1"/>
    <col min="23" max="23" width="25.140625" style="3" customWidth="1"/>
    <col min="24" max="24" width="24" style="3" customWidth="1"/>
    <col min="25" max="25" width="31" style="3" customWidth="1"/>
    <col min="26" max="27" width="25.85546875" style="3" customWidth="1"/>
    <col min="28" max="28" width="24.85546875" style="3" customWidth="1"/>
    <col min="29" max="30" width="25.85546875" style="3" customWidth="1"/>
    <col min="31" max="31" width="31" style="3" customWidth="1"/>
    <col min="32" max="32" width="27.7109375" style="3" customWidth="1"/>
    <col min="33" max="33" width="6.140625" style="2" customWidth="1"/>
    <col min="34" max="34" width="26.85546875" style="3" customWidth="1"/>
    <col min="35" max="35" width="28.140625" style="3" customWidth="1"/>
    <col min="36" max="36" width="23.28515625" style="2" customWidth="1"/>
    <col min="37" max="16384" width="9" style="2"/>
  </cols>
  <sheetData>
    <row r="1" spans="1:36" s="22" customFormat="1" ht="45" customHeight="1" x14ac:dyDescent="0.25">
      <c r="A1" s="121" t="s">
        <v>453</v>
      </c>
      <c r="B1" s="122"/>
      <c r="C1" s="122"/>
      <c r="D1" s="122"/>
      <c r="E1" s="122"/>
      <c r="F1" s="122"/>
      <c r="G1" s="122"/>
      <c r="H1" s="122"/>
      <c r="I1" s="122"/>
    </row>
    <row r="2" spans="1:36" s="72" customFormat="1" ht="15.75" customHeight="1" x14ac:dyDescent="0.25">
      <c r="A2" s="135" t="s">
        <v>296</v>
      </c>
      <c r="B2" s="103"/>
      <c r="C2" s="103"/>
      <c r="D2" s="103"/>
      <c r="E2" s="104"/>
      <c r="AF2" s="192"/>
      <c r="AI2" s="192"/>
    </row>
    <row r="3" spans="1:36" s="72" customFormat="1" ht="15.75" customHeight="1" x14ac:dyDescent="0.25">
      <c r="A3" s="139" t="s">
        <v>454</v>
      </c>
      <c r="B3" s="105"/>
      <c r="C3" s="105"/>
      <c r="D3" s="105"/>
      <c r="E3" s="106"/>
    </row>
    <row r="4" spans="1:36" s="72" customFormat="1" ht="15.75" customHeight="1" x14ac:dyDescent="0.25"/>
    <row r="5" spans="1:36" s="4" customFormat="1" ht="260.25" customHeight="1" x14ac:dyDescent="0.25">
      <c r="A5" s="218" t="s">
        <v>188</v>
      </c>
      <c r="B5" s="221" t="s">
        <v>189</v>
      </c>
      <c r="C5" s="221" t="s">
        <v>190</v>
      </c>
      <c r="D5" s="147" t="s">
        <v>302</v>
      </c>
      <c r="E5" s="147" t="s">
        <v>303</v>
      </c>
      <c r="F5" s="149" t="s">
        <v>304</v>
      </c>
      <c r="G5" s="149" t="s">
        <v>367</v>
      </c>
      <c r="H5" s="149" t="s">
        <v>323</v>
      </c>
      <c r="I5" s="149" t="s">
        <v>305</v>
      </c>
      <c r="J5" s="149" t="s">
        <v>306</v>
      </c>
      <c r="K5" s="149" t="s">
        <v>307</v>
      </c>
      <c r="L5" s="149" t="s">
        <v>308</v>
      </c>
      <c r="M5" s="149" t="s">
        <v>309</v>
      </c>
      <c r="N5" s="149" t="s">
        <v>310</v>
      </c>
      <c r="O5" s="149" t="s">
        <v>311</v>
      </c>
      <c r="P5" s="149" t="s">
        <v>312</v>
      </c>
      <c r="Q5" s="149" t="s">
        <v>313</v>
      </c>
      <c r="R5" s="149" t="s">
        <v>314</v>
      </c>
      <c r="S5" s="149" t="s">
        <v>315</v>
      </c>
      <c r="T5" s="149" t="s">
        <v>322</v>
      </c>
      <c r="U5" s="149" t="s">
        <v>316</v>
      </c>
      <c r="V5" s="149" t="s">
        <v>317</v>
      </c>
      <c r="W5" s="149" t="s">
        <v>397</v>
      </c>
      <c r="X5" s="149" t="s">
        <v>318</v>
      </c>
      <c r="Y5" s="149" t="s">
        <v>418</v>
      </c>
      <c r="Z5" s="149" t="s">
        <v>319</v>
      </c>
      <c r="AA5" s="149" t="s">
        <v>417</v>
      </c>
      <c r="AB5" s="149" t="s">
        <v>320</v>
      </c>
      <c r="AC5" s="149" t="s">
        <v>321</v>
      </c>
      <c r="AD5" s="149" t="s">
        <v>396</v>
      </c>
      <c r="AE5" s="150" t="s">
        <v>368</v>
      </c>
      <c r="AF5" s="150" t="s">
        <v>375</v>
      </c>
      <c r="AG5" s="59"/>
      <c r="AH5" s="150" t="s">
        <v>369</v>
      </c>
      <c r="AI5" s="150" t="s">
        <v>376</v>
      </c>
    </row>
    <row r="6" spans="1:36" s="4" customFormat="1" ht="38.450000000000003" customHeight="1" x14ac:dyDescent="0.25">
      <c r="A6" s="219"/>
      <c r="B6" s="222"/>
      <c r="C6" s="222"/>
      <c r="D6" s="145" t="s">
        <v>191</v>
      </c>
      <c r="E6" s="145" t="s">
        <v>192</v>
      </c>
      <c r="F6" s="134" t="s">
        <v>193</v>
      </c>
      <c r="G6" s="134" t="s">
        <v>194</v>
      </c>
      <c r="H6" s="134" t="s">
        <v>195</v>
      </c>
      <c r="I6" s="134" t="s">
        <v>196</v>
      </c>
      <c r="J6" s="134" t="s">
        <v>197</v>
      </c>
      <c r="K6" s="134" t="s">
        <v>198</v>
      </c>
      <c r="L6" s="134" t="s">
        <v>199</v>
      </c>
      <c r="M6" s="134" t="s">
        <v>200</v>
      </c>
      <c r="N6" s="134" t="s">
        <v>201</v>
      </c>
      <c r="O6" s="134" t="s">
        <v>202</v>
      </c>
      <c r="P6" s="134" t="s">
        <v>203</v>
      </c>
      <c r="Q6" s="134" t="s">
        <v>204</v>
      </c>
      <c r="R6" s="134" t="s">
        <v>205</v>
      </c>
      <c r="S6" s="134" t="s">
        <v>206</v>
      </c>
      <c r="T6" s="134" t="s">
        <v>207</v>
      </c>
      <c r="U6" s="134" t="s">
        <v>208</v>
      </c>
      <c r="V6" s="134" t="s">
        <v>209</v>
      </c>
      <c r="W6" s="134" t="s">
        <v>210</v>
      </c>
      <c r="X6" s="134" t="s">
        <v>211</v>
      </c>
      <c r="Y6" s="134" t="s">
        <v>212</v>
      </c>
      <c r="Z6" s="134" t="s">
        <v>213</v>
      </c>
      <c r="AA6" s="134" t="s">
        <v>214</v>
      </c>
      <c r="AB6" s="134" t="s">
        <v>215</v>
      </c>
      <c r="AC6" s="134" t="s">
        <v>216</v>
      </c>
      <c r="AD6" s="134" t="s">
        <v>217</v>
      </c>
      <c r="AE6" s="151" t="s">
        <v>218</v>
      </c>
      <c r="AF6" s="151" t="s">
        <v>219</v>
      </c>
      <c r="AG6" s="60"/>
      <c r="AH6" s="151" t="s">
        <v>220</v>
      </c>
      <c r="AI6" s="151" t="s">
        <v>221</v>
      </c>
    </row>
    <row r="7" spans="1:36" s="4" customFormat="1" ht="42.95" customHeight="1" x14ac:dyDescent="0.25">
      <c r="A7" s="220"/>
      <c r="B7" s="223"/>
      <c r="C7" s="223"/>
      <c r="D7" s="148" t="s">
        <v>222</v>
      </c>
      <c r="E7" s="145"/>
      <c r="F7" s="134"/>
      <c r="G7" s="134"/>
      <c r="H7" s="134"/>
      <c r="I7" s="134"/>
      <c r="J7" s="134"/>
      <c r="K7" s="152" t="s">
        <v>421</v>
      </c>
      <c r="L7" s="152" t="s">
        <v>422</v>
      </c>
      <c r="M7" s="152" t="s">
        <v>423</v>
      </c>
      <c r="N7" s="152" t="s">
        <v>424</v>
      </c>
      <c r="O7" s="152" t="s">
        <v>223</v>
      </c>
      <c r="P7" s="152" t="s">
        <v>224</v>
      </c>
      <c r="Q7" s="152" t="s">
        <v>225</v>
      </c>
      <c r="R7" s="152" t="s">
        <v>226</v>
      </c>
      <c r="S7" s="152" t="s">
        <v>227</v>
      </c>
      <c r="T7" s="152" t="s">
        <v>228</v>
      </c>
      <c r="U7" s="152" t="s">
        <v>229</v>
      </c>
      <c r="V7" s="152" t="s">
        <v>230</v>
      </c>
      <c r="W7" s="152" t="s">
        <v>231</v>
      </c>
      <c r="X7" s="152" t="s">
        <v>391</v>
      </c>
      <c r="Y7" s="134"/>
      <c r="Z7" s="134"/>
      <c r="AA7" s="134"/>
      <c r="AB7" s="152" t="s">
        <v>392</v>
      </c>
      <c r="AC7" s="152" t="s">
        <v>232</v>
      </c>
      <c r="AD7" s="152" t="s">
        <v>233</v>
      </c>
      <c r="AE7" s="153" t="s">
        <v>393</v>
      </c>
      <c r="AF7" s="153" t="s">
        <v>394</v>
      </c>
      <c r="AG7" s="60"/>
      <c r="AH7" s="151"/>
      <c r="AI7" s="153" t="s">
        <v>395</v>
      </c>
    </row>
    <row r="8" spans="1:36" s="166" customFormat="1" ht="15.75" x14ac:dyDescent="0.25">
      <c r="A8" s="160" t="s">
        <v>234</v>
      </c>
      <c r="B8" s="161"/>
      <c r="C8" s="160"/>
      <c r="D8" s="162">
        <f>SUM(D9:D159)</f>
        <v>2324251972</v>
      </c>
      <c r="E8" s="163">
        <f>SUMPRODUCT(E9:E159,G9:G159)/(SUM(G9:G159))</f>
        <v>5.1400170687039726</v>
      </c>
      <c r="F8" s="157" t="s">
        <v>235</v>
      </c>
      <c r="G8" s="164">
        <f>SUM(G9:G159)</f>
        <v>793311.54999999946</v>
      </c>
      <c r="H8" s="164">
        <f>SUM(H9:H159)</f>
        <v>186952.82898049278</v>
      </c>
      <c r="I8" s="164">
        <f>SUM(I9:I159)</f>
        <v>170582.33021913664</v>
      </c>
      <c r="J8" s="164">
        <f>SUM(J9:J159)</f>
        <v>21926.11594280702</v>
      </c>
      <c r="K8" s="157">
        <f>O8/(G8*15*38)</f>
        <v>4.7383691877489262</v>
      </c>
      <c r="L8" s="157">
        <f>P8/(H8*15*38)</f>
        <v>1.797246238092558</v>
      </c>
      <c r="M8" s="157">
        <f>Q8/(I8*15*38)</f>
        <v>0.36932342452429706</v>
      </c>
      <c r="N8" s="157">
        <f>R8/(J8*15*38)</f>
        <v>1.9155254712142644</v>
      </c>
      <c r="O8" s="165">
        <f>SUM(O9:O159)</f>
        <v>2142631712.7390432</v>
      </c>
      <c r="P8" s="165">
        <f>SUM(P9:P159)</f>
        <v>191520153.09399262</v>
      </c>
      <c r="Q8" s="165">
        <f>SUM(Q9:Q159)</f>
        <v>35910028.705123641</v>
      </c>
      <c r="R8" s="165">
        <f>SUM(R9:R159)</f>
        <v>23940019.136749089</v>
      </c>
      <c r="S8" s="157">
        <f>O8/($G$8*15*38)</f>
        <v>4.7383691877489262</v>
      </c>
      <c r="T8" s="157">
        <f>P8/($G$8*15*38)</f>
        <v>0.42354137991051838</v>
      </c>
      <c r="U8" s="157">
        <f>Q8/($G$8*15*38)</f>
        <v>7.9414008733222241E-2</v>
      </c>
      <c r="V8" s="157">
        <f>R8/($G$8*15*38)</f>
        <v>5.2942672488814818E-2</v>
      </c>
      <c r="W8" s="158">
        <f>X8/(G8*15*38)</f>
        <v>5.2942672488814813</v>
      </c>
      <c r="X8" s="165">
        <f>SUM(X9:X159)</f>
        <v>2394001913.6749086</v>
      </c>
      <c r="Y8" s="157">
        <f>(SUMPRODUCT($G$9:$G$159,Y9:Y159)*15*38)/($G$8*15*38)</f>
        <v>1.5638564503736463E-2</v>
      </c>
      <c r="Z8" s="157">
        <f>(SUMPRODUCT($G$9:$G$159,Z9:Z159)*15*38)/($G$8*15*38)</f>
        <v>7.2448677680757828E-2</v>
      </c>
      <c r="AA8" s="157">
        <f>(SUMPRODUCT($G$9:$G$159,AA9:AA159)*15*38)/($G$8*15*38)</f>
        <v>6.8389984816617289E-2</v>
      </c>
      <c r="AB8" s="162">
        <f>SUM(AB9:AB159)</f>
        <v>7071564.6923534609</v>
      </c>
      <c r="AC8" s="165">
        <f>SUM(AC9:AC159)</f>
        <v>32760392.488232248</v>
      </c>
      <c r="AD8" s="165">
        <f>SUM(AD9:AD159)</f>
        <v>30925101.969827838</v>
      </c>
      <c r="AE8" s="159">
        <f>AF8/(G8*15*38)</f>
        <v>5.3138618897968959</v>
      </c>
      <c r="AF8" s="165">
        <f>SUM(AF9:AF159)</f>
        <v>2402862367</v>
      </c>
      <c r="AH8" s="164">
        <f>SUM(AH9:AH159)</f>
        <v>315112.31999999995</v>
      </c>
      <c r="AI8" s="165">
        <f>SUM(AI9:AI159)</f>
        <v>939546186</v>
      </c>
      <c r="AJ8" s="167"/>
    </row>
    <row r="9" spans="1:36" s="4" customFormat="1" ht="15.75" x14ac:dyDescent="0.25">
      <c r="A9" s="58" t="s">
        <v>123</v>
      </c>
      <c r="B9" s="55">
        <v>831</v>
      </c>
      <c r="C9" s="54" t="s">
        <v>125</v>
      </c>
      <c r="D9" s="66">
        <f t="shared" ref="D9:D40" si="0">ROUNDUP(E9*G9*15*38,0)</f>
        <v>11291924</v>
      </c>
      <c r="E9" s="67">
        <v>5.01</v>
      </c>
      <c r="F9" s="68">
        <v>1.0512244378734055</v>
      </c>
      <c r="G9" s="68">
        <v>3954.17</v>
      </c>
      <c r="H9" s="68">
        <v>1287.781092989497</v>
      </c>
      <c r="I9" s="68">
        <v>1204.2266944772293</v>
      </c>
      <c r="J9" s="80">
        <v>116.13982803226298</v>
      </c>
      <c r="K9" s="67">
        <f>F9*'National Details'!$E$25</f>
        <v>4.4273781125432663</v>
      </c>
      <c r="L9" s="67">
        <f>F9*'National Details'!$E$26</f>
        <v>1.6879726127340833</v>
      </c>
      <c r="M9" s="67">
        <f>F9*'National Details'!$E$27</f>
        <v>0.33249430576736411</v>
      </c>
      <c r="N9" s="67">
        <f>F9*'National Details'!$E$28</f>
        <v>1.8062044092674294</v>
      </c>
      <c r="O9" s="66">
        <f t="shared" ref="O9:O40" si="1">G9*K9*38*15</f>
        <v>9978765.2554268669</v>
      </c>
      <c r="P9" s="66">
        <f t="shared" ref="P9:P40" si="2">H9*L9*38*15</f>
        <v>1239031.3532129298</v>
      </c>
      <c r="Q9" s="66">
        <f t="shared" ref="Q9:Q40" si="3">I9*M9*38*15</f>
        <v>228227.15569703843</v>
      </c>
      <c r="R9" s="66">
        <f t="shared" ref="R9:R40" si="4">J9*N9*38*15</f>
        <v>119570.19360555761</v>
      </c>
      <c r="S9" s="67">
        <f t="shared" ref="S9:S40" si="5">O9/($G9*15*38)</f>
        <v>4.4273781125432663</v>
      </c>
      <c r="T9" s="67">
        <f t="shared" ref="T9:T40" si="6">P9/($G9*15*38)</f>
        <v>0.54973337417537305</v>
      </c>
      <c r="U9" s="67">
        <f t="shared" ref="U9:U40" si="7">Q9/($G9*15*38)</f>
        <v>0.10125981401071125</v>
      </c>
      <c r="V9" s="67">
        <f t="shared" ref="V9:V40" si="8">R9/($G9*15*38)</f>
        <v>5.305089803509571E-2</v>
      </c>
      <c r="W9" s="67">
        <f t="shared" ref="W9:W40" si="9">SUM(S9:V9)</f>
        <v>5.1314221987644464</v>
      </c>
      <c r="X9" s="66">
        <f t="shared" ref="X9:X40" si="10">W9*G9*15*38</f>
        <v>11565593.957942395</v>
      </c>
      <c r="Y9" s="67">
        <v>0</v>
      </c>
      <c r="Z9" s="67">
        <v>0</v>
      </c>
      <c r="AA9" s="67">
        <v>0</v>
      </c>
      <c r="AB9" s="67">
        <f t="shared" ref="AB9:AB40" si="11">Y9*G9*15*38</f>
        <v>0</v>
      </c>
      <c r="AC9" s="67">
        <f t="shared" ref="AC9:AC40" si="12">Z9*$G9*15*38</f>
        <v>0</v>
      </c>
      <c r="AD9" s="67">
        <f t="shared" ref="AD9:AD40" si="13">AA9*$G9*15*38</f>
        <v>0</v>
      </c>
      <c r="AE9" s="67">
        <f t="shared" ref="AE9:AE40" si="14">ROUND(W9+Y9+Z9-AA9,2)</f>
        <v>5.13</v>
      </c>
      <c r="AF9" s="66">
        <f t="shared" ref="AF9:AF40" si="15">ROUNDUP(AE9*G9*15*38,0)</f>
        <v>11562389</v>
      </c>
      <c r="AG9" s="5"/>
      <c r="AH9" s="69">
        <v>1485.3</v>
      </c>
      <c r="AI9" s="70">
        <f t="shared" ref="AI9:AI40" si="16">ROUNDUP(AE9*AH9*15*38,0)</f>
        <v>4343166</v>
      </c>
      <c r="AJ9" s="38"/>
    </row>
    <row r="10" spans="1:36" s="4" customFormat="1" ht="15.75" x14ac:dyDescent="0.25">
      <c r="A10" s="54" t="s">
        <v>123</v>
      </c>
      <c r="B10" s="55">
        <v>830</v>
      </c>
      <c r="C10" s="54" t="s">
        <v>124</v>
      </c>
      <c r="D10" s="66">
        <f t="shared" si="0"/>
        <v>25074667</v>
      </c>
      <c r="E10" s="67">
        <v>4.6800000000000006</v>
      </c>
      <c r="F10" s="68">
        <v>1.034976442684812</v>
      </c>
      <c r="G10" s="68">
        <v>9399.7099999999991</v>
      </c>
      <c r="H10" s="68">
        <v>2539.1222830519328</v>
      </c>
      <c r="I10" s="68">
        <v>295.05202648942355</v>
      </c>
      <c r="J10" s="80">
        <v>254.04621621621621</v>
      </c>
      <c r="K10" s="67">
        <f>F10*'National Details'!$E$25</f>
        <v>4.3589474181273236</v>
      </c>
      <c r="L10" s="67">
        <f>F10*'National Details'!$E$26</f>
        <v>1.6618828740426359</v>
      </c>
      <c r="M10" s="67">
        <f>F10*'National Details'!$E$27</f>
        <v>0.32735518829091759</v>
      </c>
      <c r="N10" s="67">
        <f>F10*'National Details'!$E$28</f>
        <v>1.7782872495305782</v>
      </c>
      <c r="O10" s="66">
        <f t="shared" si="1"/>
        <v>23354519.732317977</v>
      </c>
      <c r="P10" s="66">
        <f t="shared" si="2"/>
        <v>2405242.5872633057</v>
      </c>
      <c r="Q10" s="66">
        <f t="shared" si="3"/>
        <v>55054.48266162537</v>
      </c>
      <c r="R10" s="66">
        <f t="shared" si="4"/>
        <v>257507.27384060787</v>
      </c>
      <c r="S10" s="67">
        <f t="shared" si="5"/>
        <v>4.3589474181273218</v>
      </c>
      <c r="T10" s="67">
        <f t="shared" si="6"/>
        <v>0.44892064088190431</v>
      </c>
      <c r="U10" s="67">
        <f t="shared" si="7"/>
        <v>1.0275509743073143E-2</v>
      </c>
      <c r="V10" s="67">
        <f t="shared" si="8"/>
        <v>4.8061817554880495E-2</v>
      </c>
      <c r="W10" s="67">
        <f t="shared" si="9"/>
        <v>4.8662053863071799</v>
      </c>
      <c r="X10" s="66">
        <f t="shared" si="10"/>
        <v>26072324.076083511</v>
      </c>
      <c r="Y10" s="67">
        <v>3.794613692818416E-3</v>
      </c>
      <c r="Z10" s="67">
        <v>0</v>
      </c>
      <c r="AA10" s="67">
        <v>0</v>
      </c>
      <c r="AB10" s="67">
        <f t="shared" si="11"/>
        <v>20330.912916477646</v>
      </c>
      <c r="AC10" s="67">
        <f t="shared" si="12"/>
        <v>0</v>
      </c>
      <c r="AD10" s="67">
        <f t="shared" si="13"/>
        <v>0</v>
      </c>
      <c r="AE10" s="67">
        <f t="shared" si="14"/>
        <v>4.87</v>
      </c>
      <c r="AF10" s="66">
        <f t="shared" si="15"/>
        <v>26092655</v>
      </c>
      <c r="AG10" s="5"/>
      <c r="AH10" s="69">
        <v>4405.54</v>
      </c>
      <c r="AI10" s="66">
        <f t="shared" si="16"/>
        <v>12229339</v>
      </c>
      <c r="AJ10" s="38"/>
    </row>
    <row r="11" spans="1:36" s="4" customFormat="1" ht="15.75" x14ac:dyDescent="0.25">
      <c r="A11" s="54" t="s">
        <v>123</v>
      </c>
      <c r="B11" s="55">
        <v>856</v>
      </c>
      <c r="C11" s="54" t="s">
        <v>136</v>
      </c>
      <c r="D11" s="66">
        <f t="shared" si="0"/>
        <v>15875495</v>
      </c>
      <c r="E11" s="67">
        <v>4.9799999999999995</v>
      </c>
      <c r="F11" s="68">
        <v>1.0293371384035532</v>
      </c>
      <c r="G11" s="68">
        <v>5592.72</v>
      </c>
      <c r="H11" s="68">
        <v>1417.7989897100094</v>
      </c>
      <c r="I11" s="68">
        <v>3147.4957964335804</v>
      </c>
      <c r="J11" s="80">
        <v>133.63186392629342</v>
      </c>
      <c r="K11" s="67">
        <f>F11*'National Details'!$E$25</f>
        <v>4.3351967028230591</v>
      </c>
      <c r="L11" s="67">
        <f>F11*'National Details'!$E$26</f>
        <v>1.6528277276450734</v>
      </c>
      <c r="M11" s="67">
        <f>F11*'National Details'!$E$27</f>
        <v>0.32557151917664051</v>
      </c>
      <c r="N11" s="67">
        <f>F11*'National Details'!$E$28</f>
        <v>1.7685978474475981</v>
      </c>
      <c r="O11" s="66">
        <f t="shared" si="1"/>
        <v>13819958.543173172</v>
      </c>
      <c r="P11" s="66">
        <f t="shared" si="2"/>
        <v>1335725.1649793291</v>
      </c>
      <c r="Q11" s="66">
        <f t="shared" si="3"/>
        <v>584098.94318677345</v>
      </c>
      <c r="R11" s="66">
        <f t="shared" si="4"/>
        <v>134714.38532755812</v>
      </c>
      <c r="S11" s="67">
        <f t="shared" si="5"/>
        <v>4.33519670282306</v>
      </c>
      <c r="T11" s="67">
        <f t="shared" si="6"/>
        <v>0.41900497118036945</v>
      </c>
      <c r="U11" s="67">
        <f t="shared" si="7"/>
        <v>0.18322658528354199</v>
      </c>
      <c r="V11" s="67">
        <f t="shared" si="8"/>
        <v>4.2258691100296966E-2</v>
      </c>
      <c r="W11" s="67">
        <f t="shared" si="9"/>
        <v>4.9796869503872685</v>
      </c>
      <c r="X11" s="66">
        <f t="shared" si="10"/>
        <v>15874497.036666835</v>
      </c>
      <c r="Y11" s="67">
        <v>0</v>
      </c>
      <c r="Z11" s="67">
        <v>5.0113049612732219E-2</v>
      </c>
      <c r="AA11" s="67">
        <v>0</v>
      </c>
      <c r="AB11" s="67">
        <f t="shared" si="11"/>
        <v>0</v>
      </c>
      <c r="AC11" s="67">
        <f t="shared" si="12"/>
        <v>159752.90525316825</v>
      </c>
      <c r="AD11" s="67">
        <f t="shared" si="13"/>
        <v>0</v>
      </c>
      <c r="AE11" s="67">
        <f t="shared" si="14"/>
        <v>5.03</v>
      </c>
      <c r="AF11" s="66">
        <f t="shared" si="15"/>
        <v>16034888</v>
      </c>
      <c r="AG11" s="5"/>
      <c r="AH11" s="69">
        <v>1439.58</v>
      </c>
      <c r="AI11" s="66">
        <f t="shared" si="16"/>
        <v>4127420</v>
      </c>
      <c r="AJ11" s="38"/>
    </row>
    <row r="12" spans="1:36" s="4" customFormat="1" ht="15.75" x14ac:dyDescent="0.25">
      <c r="A12" s="54" t="s">
        <v>123</v>
      </c>
      <c r="B12" s="55">
        <v>855</v>
      </c>
      <c r="C12" s="54" t="s">
        <v>135</v>
      </c>
      <c r="D12" s="66">
        <f t="shared" si="0"/>
        <v>24060562</v>
      </c>
      <c r="E12" s="67">
        <v>4.6100000000000003</v>
      </c>
      <c r="F12" s="68">
        <v>1.0368197548355966</v>
      </c>
      <c r="G12" s="68">
        <v>9156.51</v>
      </c>
      <c r="H12" s="68">
        <v>1299.9264959328927</v>
      </c>
      <c r="I12" s="68">
        <v>796.2255017187756</v>
      </c>
      <c r="J12" s="80">
        <v>215.37093375434978</v>
      </c>
      <c r="K12" s="67">
        <f>F12*'National Details'!$E$25</f>
        <v>4.3667107839481165</v>
      </c>
      <c r="L12" s="67">
        <f>F12*'National Details'!$E$26</f>
        <v>1.6648427181207841</v>
      </c>
      <c r="M12" s="67">
        <f>F12*'National Details'!$E$27</f>
        <v>0.32793821392446121</v>
      </c>
      <c r="N12" s="67">
        <f>F12*'National Details'!$E$28</f>
        <v>1.7814544119503739</v>
      </c>
      <c r="O12" s="66">
        <f t="shared" si="1"/>
        <v>22790783.6473874</v>
      </c>
      <c r="P12" s="66">
        <f t="shared" si="2"/>
        <v>1233578.7016823019</v>
      </c>
      <c r="Q12" s="66">
        <f t="shared" si="3"/>
        <v>148834.27828141509</v>
      </c>
      <c r="R12" s="66">
        <f t="shared" si="4"/>
        <v>218693.89508125812</v>
      </c>
      <c r="S12" s="67">
        <f t="shared" si="5"/>
        <v>4.3667107839481165</v>
      </c>
      <c r="T12" s="67">
        <f t="shared" si="6"/>
        <v>0.23635349722177376</v>
      </c>
      <c r="U12" s="67">
        <f t="shared" si="7"/>
        <v>2.8516625757495299E-2</v>
      </c>
      <c r="V12" s="67">
        <f t="shared" si="8"/>
        <v>4.1901718028217967E-2</v>
      </c>
      <c r="W12" s="67">
        <f t="shared" si="9"/>
        <v>4.6734826249556036</v>
      </c>
      <c r="X12" s="66">
        <f t="shared" si="10"/>
        <v>24391890.522432376</v>
      </c>
      <c r="Y12" s="67">
        <v>0.19651737504439559</v>
      </c>
      <c r="Z12" s="67">
        <v>0</v>
      </c>
      <c r="AA12" s="67">
        <v>0</v>
      </c>
      <c r="AB12" s="67">
        <f t="shared" si="11"/>
        <v>1025665.5865676224</v>
      </c>
      <c r="AC12" s="67">
        <f t="shared" si="12"/>
        <v>0</v>
      </c>
      <c r="AD12" s="67">
        <f t="shared" si="13"/>
        <v>0</v>
      </c>
      <c r="AE12" s="67">
        <f t="shared" si="14"/>
        <v>4.87</v>
      </c>
      <c r="AF12" s="66">
        <f t="shared" si="15"/>
        <v>25417557</v>
      </c>
      <c r="AG12" s="5"/>
      <c r="AH12" s="69">
        <v>3549.92</v>
      </c>
      <c r="AI12" s="66">
        <f t="shared" si="16"/>
        <v>9854223</v>
      </c>
      <c r="AJ12" s="38"/>
    </row>
    <row r="13" spans="1:36" s="4" customFormat="1" ht="15.75" x14ac:dyDescent="0.25">
      <c r="A13" s="54" t="s">
        <v>123</v>
      </c>
      <c r="B13" s="55">
        <v>925</v>
      </c>
      <c r="C13" s="54" t="s">
        <v>175</v>
      </c>
      <c r="D13" s="66">
        <f t="shared" si="0"/>
        <v>24354165</v>
      </c>
      <c r="E13" s="67">
        <v>4.6400000000000006</v>
      </c>
      <c r="F13" s="68">
        <v>1.0412296905538603</v>
      </c>
      <c r="G13" s="68">
        <v>9208.32</v>
      </c>
      <c r="H13" s="68">
        <v>2343.6551474052394</v>
      </c>
      <c r="I13" s="68">
        <v>1047.939419279907</v>
      </c>
      <c r="J13" s="80">
        <v>287.90085168869308</v>
      </c>
      <c r="K13" s="67">
        <f>F13*'National Details'!$E$25</f>
        <v>4.385283842348719</v>
      </c>
      <c r="L13" s="67">
        <f>F13*'National Details'!$E$26</f>
        <v>1.6719238422348748</v>
      </c>
      <c r="M13" s="67">
        <f>F13*'National Details'!$E$27</f>
        <v>0.3293330430991796</v>
      </c>
      <c r="N13" s="67">
        <f>F13*'National Details'!$E$28</f>
        <v>1.7890315239846291</v>
      </c>
      <c r="O13" s="66">
        <f t="shared" si="1"/>
        <v>23017225.239370633</v>
      </c>
      <c r="P13" s="66">
        <f t="shared" si="2"/>
        <v>2233495.3637862862</v>
      </c>
      <c r="Q13" s="66">
        <f t="shared" si="3"/>
        <v>196719.01442297213</v>
      </c>
      <c r="R13" s="66">
        <f t="shared" si="4"/>
        <v>293586.30868826434</v>
      </c>
      <c r="S13" s="67">
        <f t="shared" si="5"/>
        <v>4.385283842348719</v>
      </c>
      <c r="T13" s="67">
        <f t="shared" si="6"/>
        <v>0.42552962092143948</v>
      </c>
      <c r="U13" s="67">
        <f t="shared" si="7"/>
        <v>3.7479266352064097E-2</v>
      </c>
      <c r="V13" s="67">
        <f t="shared" si="8"/>
        <v>5.5934600388897797E-2</v>
      </c>
      <c r="W13" s="67">
        <f t="shared" si="9"/>
        <v>4.9042273300111203</v>
      </c>
      <c r="X13" s="66">
        <f t="shared" si="10"/>
        <v>25741025.926268157</v>
      </c>
      <c r="Y13" s="67">
        <v>0</v>
      </c>
      <c r="Z13" s="67">
        <v>0</v>
      </c>
      <c r="AA13" s="67">
        <v>3.4227330011120216E-2</v>
      </c>
      <c r="AB13" s="67">
        <f t="shared" si="11"/>
        <v>0</v>
      </c>
      <c r="AC13" s="67">
        <f t="shared" si="12"/>
        <v>0</v>
      </c>
      <c r="AD13" s="67">
        <f t="shared" si="13"/>
        <v>179650.43826815914</v>
      </c>
      <c r="AE13" s="67">
        <f t="shared" si="14"/>
        <v>4.87</v>
      </c>
      <c r="AF13" s="66">
        <f t="shared" si="15"/>
        <v>25561376</v>
      </c>
      <c r="AG13" s="5"/>
      <c r="AH13" s="69">
        <v>4152.8999999999996</v>
      </c>
      <c r="AI13" s="66">
        <f t="shared" si="16"/>
        <v>11528036</v>
      </c>
      <c r="AJ13" s="38"/>
    </row>
    <row r="14" spans="1:36" s="4" customFormat="1" ht="15.75" x14ac:dyDescent="0.25">
      <c r="A14" s="54" t="s">
        <v>123</v>
      </c>
      <c r="B14" s="55">
        <v>940</v>
      </c>
      <c r="C14" s="54" t="s">
        <v>184</v>
      </c>
      <c r="D14" s="66">
        <f t="shared" si="0"/>
        <v>13057737</v>
      </c>
      <c r="E14" s="67">
        <v>4.7099999999999991</v>
      </c>
      <c r="F14" s="68">
        <v>1.0694726578907747</v>
      </c>
      <c r="G14" s="68">
        <v>4863.76</v>
      </c>
      <c r="H14" s="68">
        <v>896.29226077812825</v>
      </c>
      <c r="I14" s="68">
        <v>844.21580267941954</v>
      </c>
      <c r="J14" s="80">
        <v>129.32604661688165</v>
      </c>
      <c r="K14" s="67">
        <f>F14*'National Details'!$E$25</f>
        <v>4.5042330323748621</v>
      </c>
      <c r="L14" s="67">
        <f>F14*'National Details'!$E$26</f>
        <v>1.717274153404863</v>
      </c>
      <c r="M14" s="67">
        <f>F14*'National Details'!$E$27</f>
        <v>0.33826607916566859</v>
      </c>
      <c r="N14" s="67">
        <f>F14*'National Details'!$E$28</f>
        <v>1.8375583373813265</v>
      </c>
      <c r="O14" s="66">
        <f t="shared" si="1"/>
        <v>12487279.818519831</v>
      </c>
      <c r="P14" s="66">
        <f t="shared" si="2"/>
        <v>877332.33399872179</v>
      </c>
      <c r="Q14" s="66">
        <f t="shared" si="3"/>
        <v>162774.65463897702</v>
      </c>
      <c r="R14" s="66">
        <f t="shared" si="4"/>
        <v>135457.16846480768</v>
      </c>
      <c r="S14" s="67">
        <f t="shared" si="5"/>
        <v>4.5042330323748621</v>
      </c>
      <c r="T14" s="67">
        <f t="shared" si="6"/>
        <v>0.31645877537771</v>
      </c>
      <c r="U14" s="67">
        <f t="shared" si="7"/>
        <v>5.8713746061085439E-2</v>
      </c>
      <c r="V14" s="67">
        <f t="shared" si="8"/>
        <v>4.8860173035145026E-2</v>
      </c>
      <c r="W14" s="67">
        <f t="shared" si="9"/>
        <v>4.928265726848803</v>
      </c>
      <c r="X14" s="66">
        <f t="shared" si="10"/>
        <v>13662843.975622337</v>
      </c>
      <c r="Y14" s="67">
        <v>0</v>
      </c>
      <c r="Z14" s="67">
        <v>0</v>
      </c>
      <c r="AA14" s="67">
        <v>0</v>
      </c>
      <c r="AB14" s="67">
        <f t="shared" si="11"/>
        <v>0</v>
      </c>
      <c r="AC14" s="67">
        <f t="shared" si="12"/>
        <v>0</v>
      </c>
      <c r="AD14" s="67">
        <f t="shared" si="13"/>
        <v>0</v>
      </c>
      <c r="AE14" s="67">
        <f t="shared" si="14"/>
        <v>4.93</v>
      </c>
      <c r="AF14" s="66">
        <f t="shared" si="15"/>
        <v>13667652</v>
      </c>
      <c r="AG14" s="5"/>
      <c r="AH14" s="69">
        <v>2192.11</v>
      </c>
      <c r="AI14" s="66">
        <f t="shared" si="16"/>
        <v>6160049</v>
      </c>
      <c r="AJ14" s="38"/>
    </row>
    <row r="15" spans="1:36" s="4" customFormat="1" ht="15.75" x14ac:dyDescent="0.25">
      <c r="A15" s="54" t="s">
        <v>123</v>
      </c>
      <c r="B15" s="55">
        <v>892</v>
      </c>
      <c r="C15" s="54" t="s">
        <v>166</v>
      </c>
      <c r="D15" s="66">
        <f t="shared" si="0"/>
        <v>13927762</v>
      </c>
      <c r="E15" s="67">
        <v>5.38</v>
      </c>
      <c r="F15" s="68">
        <v>1.0410400194433778</v>
      </c>
      <c r="G15" s="68">
        <v>4541.76</v>
      </c>
      <c r="H15" s="68">
        <v>1647.8906941993619</v>
      </c>
      <c r="I15" s="68">
        <v>1496.3969199566388</v>
      </c>
      <c r="J15" s="80">
        <v>135.23986980108501</v>
      </c>
      <c r="K15" s="67">
        <f>F15*'National Details'!$E$25</f>
        <v>4.3844850160535165</v>
      </c>
      <c r="L15" s="67">
        <f>F15*'National Details'!$E$26</f>
        <v>1.6716192834476296</v>
      </c>
      <c r="M15" s="67">
        <f>F15*'National Details'!$E$27</f>
        <v>0.32927305156746484</v>
      </c>
      <c r="N15" s="67">
        <f>F15*'National Details'!$E$28</f>
        <v>1.7887056327822164</v>
      </c>
      <c r="O15" s="66">
        <f t="shared" si="1"/>
        <v>11350568.839911396</v>
      </c>
      <c r="P15" s="66">
        <f t="shared" si="2"/>
        <v>1570148.1410194058</v>
      </c>
      <c r="Q15" s="66">
        <f t="shared" si="3"/>
        <v>280852.21270845842</v>
      </c>
      <c r="R15" s="66">
        <f t="shared" si="4"/>
        <v>137885.46062726257</v>
      </c>
      <c r="S15" s="67">
        <f t="shared" si="5"/>
        <v>4.3844850160535165</v>
      </c>
      <c r="T15" s="67">
        <f t="shared" si="6"/>
        <v>0.60651506496106222</v>
      </c>
      <c r="U15" s="67">
        <f t="shared" si="7"/>
        <v>0.10848727810150204</v>
      </c>
      <c r="V15" s="67">
        <f t="shared" si="8"/>
        <v>5.3262241265486135E-2</v>
      </c>
      <c r="W15" s="67">
        <f t="shared" si="9"/>
        <v>5.1527496003815667</v>
      </c>
      <c r="X15" s="66">
        <f t="shared" si="10"/>
        <v>13339454.654266521</v>
      </c>
      <c r="Y15" s="67">
        <v>0</v>
      </c>
      <c r="Z15" s="67">
        <v>0.28105039961843303</v>
      </c>
      <c r="AA15" s="67">
        <v>0</v>
      </c>
      <c r="AB15" s="67">
        <f t="shared" si="11"/>
        <v>0</v>
      </c>
      <c r="AC15" s="67">
        <f t="shared" si="12"/>
        <v>727584.17389347835</v>
      </c>
      <c r="AD15" s="67">
        <f t="shared" si="13"/>
        <v>0</v>
      </c>
      <c r="AE15" s="67">
        <f t="shared" si="14"/>
        <v>5.43</v>
      </c>
      <c r="AF15" s="66">
        <f t="shared" si="15"/>
        <v>14057202</v>
      </c>
      <c r="AG15" s="5"/>
      <c r="AH15" s="69">
        <v>1351.1</v>
      </c>
      <c r="AI15" s="66">
        <f t="shared" si="16"/>
        <v>4181790</v>
      </c>
      <c r="AJ15" s="38"/>
    </row>
    <row r="16" spans="1:36" s="4" customFormat="1" ht="15.75" x14ac:dyDescent="0.25">
      <c r="A16" s="54" t="s">
        <v>123</v>
      </c>
      <c r="B16" s="55">
        <v>891</v>
      </c>
      <c r="C16" s="54" t="s">
        <v>165</v>
      </c>
      <c r="D16" s="66">
        <f t="shared" si="0"/>
        <v>30097601</v>
      </c>
      <c r="E16" s="67">
        <v>4.7</v>
      </c>
      <c r="F16" s="68">
        <v>1.0478129658297843</v>
      </c>
      <c r="G16" s="68">
        <v>11234.64</v>
      </c>
      <c r="H16" s="68">
        <v>2340.6593970553868</v>
      </c>
      <c r="I16" s="68">
        <v>1074.7005363047765</v>
      </c>
      <c r="J16" s="80">
        <v>272.25656234954261</v>
      </c>
      <c r="K16" s="67">
        <f>F16*'National Details'!$E$25</f>
        <v>4.4130102229534502</v>
      </c>
      <c r="L16" s="67">
        <f>F16*'National Details'!$E$26</f>
        <v>1.6824947421944774</v>
      </c>
      <c r="M16" s="67">
        <f>F16*'National Details'!$E$27</f>
        <v>0.33141528306971518</v>
      </c>
      <c r="N16" s="67">
        <f>F16*'National Details'!$E$28</f>
        <v>1.8003428485718407</v>
      </c>
      <c r="O16" s="66">
        <f t="shared" si="1"/>
        <v>28259791.267584994</v>
      </c>
      <c r="P16" s="66">
        <f t="shared" si="2"/>
        <v>2244743.8634238569</v>
      </c>
      <c r="Q16" s="66">
        <f t="shared" si="3"/>
        <v>203018.14399913466</v>
      </c>
      <c r="R16" s="66">
        <f t="shared" si="4"/>
        <v>279388.43835156894</v>
      </c>
      <c r="S16" s="67">
        <f t="shared" si="5"/>
        <v>4.4130102229534502</v>
      </c>
      <c r="T16" s="67">
        <f t="shared" si="6"/>
        <v>0.35053612121205352</v>
      </c>
      <c r="U16" s="67">
        <f t="shared" si="7"/>
        <v>3.1703034761649887E-2</v>
      </c>
      <c r="V16" s="67">
        <f t="shared" si="8"/>
        <v>4.3628915123471036E-2</v>
      </c>
      <c r="W16" s="67">
        <f t="shared" si="9"/>
        <v>4.838878294050625</v>
      </c>
      <c r="X16" s="66">
        <f t="shared" si="10"/>
        <v>30986941.713359561</v>
      </c>
      <c r="Y16" s="67">
        <v>3.112170594937691E-2</v>
      </c>
      <c r="Z16" s="67">
        <v>0</v>
      </c>
      <c r="AA16" s="67">
        <v>0</v>
      </c>
      <c r="AB16" s="67">
        <f t="shared" si="11"/>
        <v>199295.46264045144</v>
      </c>
      <c r="AC16" s="67">
        <f t="shared" si="12"/>
        <v>0</v>
      </c>
      <c r="AD16" s="67">
        <f t="shared" si="13"/>
        <v>0</v>
      </c>
      <c r="AE16" s="67">
        <f t="shared" si="14"/>
        <v>4.87</v>
      </c>
      <c r="AF16" s="66">
        <f t="shared" si="15"/>
        <v>31186238</v>
      </c>
      <c r="AG16" s="5"/>
      <c r="AH16" s="69">
        <v>5694.65</v>
      </c>
      <c r="AI16" s="66">
        <f t="shared" si="16"/>
        <v>15807779</v>
      </c>
      <c r="AJ16" s="38"/>
    </row>
    <row r="17" spans="1:36" s="4" customFormat="1" ht="15.75" x14ac:dyDescent="0.25">
      <c r="A17" s="54" t="s">
        <v>123</v>
      </c>
      <c r="B17" s="55">
        <v>857</v>
      </c>
      <c r="C17" s="54" t="s">
        <v>137</v>
      </c>
      <c r="D17" s="66">
        <f t="shared" si="0"/>
        <v>1065194</v>
      </c>
      <c r="E17" s="67">
        <v>4.6400000000000006</v>
      </c>
      <c r="F17" s="68">
        <v>1.0263710720587824</v>
      </c>
      <c r="G17" s="68">
        <v>402.75</v>
      </c>
      <c r="H17" s="68">
        <v>40.977054429028811</v>
      </c>
      <c r="I17" s="68">
        <v>18.183167436900106</v>
      </c>
      <c r="J17" s="80">
        <v>6.1022727272727275</v>
      </c>
      <c r="K17" s="67">
        <f>F17*'National Details'!$E$25</f>
        <v>4.322704701360693</v>
      </c>
      <c r="L17" s="67">
        <f>F17*'National Details'!$E$26</f>
        <v>1.6480650541596151</v>
      </c>
      <c r="M17" s="67">
        <f>F17*'National Details'!$E$27</f>
        <v>0.32463337491873157</v>
      </c>
      <c r="N17" s="67">
        <f>F17*'National Details'!$E$28</f>
        <v>1.7635015788325508</v>
      </c>
      <c r="O17" s="66">
        <f t="shared" si="1"/>
        <v>992352.51152962074</v>
      </c>
      <c r="P17" s="66">
        <f t="shared" si="2"/>
        <v>38493.725313320952</v>
      </c>
      <c r="Q17" s="66">
        <f t="shared" si="3"/>
        <v>3364.6319166993599</v>
      </c>
      <c r="R17" s="66">
        <f t="shared" si="4"/>
        <v>6133.9795257369942</v>
      </c>
      <c r="S17" s="67">
        <f t="shared" si="5"/>
        <v>4.3227047013606921</v>
      </c>
      <c r="T17" s="67">
        <f t="shared" si="6"/>
        <v>0.16767933315177869</v>
      </c>
      <c r="U17" s="67">
        <f t="shared" si="7"/>
        <v>1.4656394815029828E-2</v>
      </c>
      <c r="V17" s="67">
        <f t="shared" si="8"/>
        <v>2.6719720891402284E-2</v>
      </c>
      <c r="W17" s="67">
        <f t="shared" si="9"/>
        <v>4.5317601502189033</v>
      </c>
      <c r="X17" s="66">
        <f t="shared" si="10"/>
        <v>1040344.8482853781</v>
      </c>
      <c r="Y17" s="67">
        <v>0.33823984978109678</v>
      </c>
      <c r="Z17" s="67">
        <v>0</v>
      </c>
      <c r="AA17" s="67">
        <v>0</v>
      </c>
      <c r="AB17" s="67">
        <f t="shared" si="11"/>
        <v>77648.876714621932</v>
      </c>
      <c r="AC17" s="67">
        <f t="shared" si="12"/>
        <v>0</v>
      </c>
      <c r="AD17" s="67">
        <f t="shared" si="13"/>
        <v>0</v>
      </c>
      <c r="AE17" s="67">
        <f t="shared" si="14"/>
        <v>4.87</v>
      </c>
      <c r="AF17" s="66">
        <f t="shared" si="15"/>
        <v>1117994</v>
      </c>
      <c r="AG17" s="5"/>
      <c r="AH17" s="69">
        <v>200.84</v>
      </c>
      <c r="AI17" s="66">
        <f t="shared" si="16"/>
        <v>557512</v>
      </c>
      <c r="AJ17" s="38"/>
    </row>
    <row r="18" spans="1:36" s="4" customFormat="1" ht="15.75" x14ac:dyDescent="0.25">
      <c r="A18" s="54" t="s">
        <v>123</v>
      </c>
      <c r="B18" s="55">
        <v>941</v>
      </c>
      <c r="C18" s="54" t="s">
        <v>185</v>
      </c>
      <c r="D18" s="66">
        <f t="shared" si="0"/>
        <v>16232383</v>
      </c>
      <c r="E18" s="67">
        <v>4.6999999999999993</v>
      </c>
      <c r="F18" s="68">
        <v>1.0858626723104015</v>
      </c>
      <c r="G18" s="68">
        <v>6059.12</v>
      </c>
      <c r="H18" s="68">
        <v>919.14343645173312</v>
      </c>
      <c r="I18" s="68">
        <v>1296.9819897785349</v>
      </c>
      <c r="J18" s="80">
        <v>154.43806287170773</v>
      </c>
      <c r="K18" s="67">
        <f>F18*'National Details'!$E$25</f>
        <v>4.5732618605597546</v>
      </c>
      <c r="L18" s="67">
        <f>F18*'National Details'!$E$26</f>
        <v>1.743591935284643</v>
      </c>
      <c r="M18" s="67">
        <f>F18*'National Details'!$E$27</f>
        <v>0.3434501162462707</v>
      </c>
      <c r="N18" s="67">
        <f>F18*'National Details'!$E$28</f>
        <v>1.8657195132883229</v>
      </c>
      <c r="O18" s="66">
        <f t="shared" si="1"/>
        <v>15794667.170596248</v>
      </c>
      <c r="P18" s="66">
        <f t="shared" si="2"/>
        <v>913488.31740522117</v>
      </c>
      <c r="Q18" s="66">
        <f t="shared" si="3"/>
        <v>253905.71064049166</v>
      </c>
      <c r="R18" s="66">
        <f t="shared" si="4"/>
        <v>164238.72127169056</v>
      </c>
      <c r="S18" s="67">
        <f t="shared" si="5"/>
        <v>4.5732618605597546</v>
      </c>
      <c r="T18" s="67">
        <f t="shared" si="6"/>
        <v>0.26449568306405136</v>
      </c>
      <c r="U18" s="67">
        <f t="shared" si="7"/>
        <v>7.3517047881335465E-2</v>
      </c>
      <c r="V18" s="67">
        <f t="shared" si="8"/>
        <v>4.7554448087212993E-2</v>
      </c>
      <c r="W18" s="67">
        <f t="shared" si="9"/>
        <v>4.9588290395923549</v>
      </c>
      <c r="X18" s="66">
        <f t="shared" si="10"/>
        <v>17126299.919913653</v>
      </c>
      <c r="Y18" s="67">
        <v>0</v>
      </c>
      <c r="Z18" s="67">
        <v>0</v>
      </c>
      <c r="AA18" s="67">
        <v>2.8613818775152566E-2</v>
      </c>
      <c r="AB18" s="67">
        <f t="shared" si="11"/>
        <v>0</v>
      </c>
      <c r="AC18" s="67">
        <f t="shared" si="12"/>
        <v>0</v>
      </c>
      <c r="AD18" s="67">
        <f t="shared" si="13"/>
        <v>98823.500121634366</v>
      </c>
      <c r="AE18" s="67">
        <f t="shared" si="14"/>
        <v>4.93</v>
      </c>
      <c r="AF18" s="66">
        <f t="shared" si="15"/>
        <v>17026734</v>
      </c>
      <c r="AG18" s="5"/>
      <c r="AH18" s="69">
        <v>2779.53</v>
      </c>
      <c r="AI18" s="66">
        <f t="shared" si="16"/>
        <v>7810758</v>
      </c>
      <c r="AJ18" s="38"/>
    </row>
    <row r="19" spans="1:36" s="4" customFormat="1" ht="15.75" x14ac:dyDescent="0.25">
      <c r="A19" s="54" t="s">
        <v>116</v>
      </c>
      <c r="B19" s="55">
        <v>822</v>
      </c>
      <c r="C19" s="54" t="s">
        <v>118</v>
      </c>
      <c r="D19" s="66">
        <f t="shared" si="0"/>
        <v>8122450</v>
      </c>
      <c r="E19" s="67">
        <v>4.9499999999999993</v>
      </c>
      <c r="F19" s="68">
        <v>1.1227314361690064</v>
      </c>
      <c r="G19" s="68">
        <v>2878.77</v>
      </c>
      <c r="H19" s="68">
        <v>557.44968208092484</v>
      </c>
      <c r="I19" s="68">
        <v>792.10651106977855</v>
      </c>
      <c r="J19" s="80">
        <v>63.83756071805702</v>
      </c>
      <c r="K19" s="67">
        <f>F19*'National Details'!$E$25</f>
        <v>4.7285397938565943</v>
      </c>
      <c r="L19" s="67">
        <f>F19*'National Details'!$E$26</f>
        <v>1.80279286461671</v>
      </c>
      <c r="M19" s="67">
        <f>F19*'National Details'!$E$27</f>
        <v>0.35511142624061082</v>
      </c>
      <c r="N19" s="67">
        <f>F19*'National Details'!$E$28</f>
        <v>1.9290670929739384</v>
      </c>
      <c r="O19" s="66">
        <f t="shared" si="1"/>
        <v>7759055.7463455126</v>
      </c>
      <c r="P19" s="66">
        <f t="shared" si="2"/>
        <v>572830.79626585648</v>
      </c>
      <c r="Q19" s="66">
        <f t="shared" si="3"/>
        <v>160333.06154186404</v>
      </c>
      <c r="R19" s="66">
        <f t="shared" si="4"/>
        <v>70193.754475849841</v>
      </c>
      <c r="S19" s="67">
        <f t="shared" si="5"/>
        <v>4.7285397938565943</v>
      </c>
      <c r="T19" s="67">
        <f t="shared" si="6"/>
        <v>0.34909572811942063</v>
      </c>
      <c r="U19" s="67">
        <f t="shared" si="7"/>
        <v>9.771050583424977E-2</v>
      </c>
      <c r="V19" s="67">
        <f t="shared" si="8"/>
        <v>4.2777622969855017E-2</v>
      </c>
      <c r="W19" s="67">
        <f t="shared" si="9"/>
        <v>5.2181236507801199</v>
      </c>
      <c r="X19" s="66">
        <f t="shared" si="10"/>
        <v>8562413.3586290833</v>
      </c>
      <c r="Y19" s="67">
        <v>0</v>
      </c>
      <c r="Z19" s="67">
        <v>0</v>
      </c>
      <c r="AA19" s="67">
        <v>2.5662939493917847E-2</v>
      </c>
      <c r="AB19" s="67">
        <f t="shared" si="11"/>
        <v>0</v>
      </c>
      <c r="AC19" s="67">
        <f t="shared" si="12"/>
        <v>0</v>
      </c>
      <c r="AD19" s="67">
        <f t="shared" si="13"/>
        <v>42110.289186336355</v>
      </c>
      <c r="AE19" s="67">
        <f t="shared" si="14"/>
        <v>5.19</v>
      </c>
      <c r="AF19" s="66">
        <f t="shared" si="15"/>
        <v>8516266</v>
      </c>
      <c r="AG19" s="5"/>
      <c r="AH19" s="69">
        <v>1144.78</v>
      </c>
      <c r="AI19" s="66">
        <f t="shared" si="16"/>
        <v>3386603</v>
      </c>
      <c r="AJ19" s="38"/>
    </row>
    <row r="20" spans="1:36" s="4" customFormat="1" ht="15.75" x14ac:dyDescent="0.25">
      <c r="A20" s="54" t="s">
        <v>116</v>
      </c>
      <c r="B20" s="55">
        <v>873</v>
      </c>
      <c r="C20" s="54" t="s">
        <v>148</v>
      </c>
      <c r="D20" s="66">
        <f t="shared" si="0"/>
        <v>24170353</v>
      </c>
      <c r="E20" s="67">
        <v>4.76</v>
      </c>
      <c r="F20" s="68">
        <v>1.1404408405821016</v>
      </c>
      <c r="G20" s="68">
        <v>8908.43</v>
      </c>
      <c r="H20" s="68">
        <v>1803.6554661049554</v>
      </c>
      <c r="I20" s="68">
        <v>1444.4809068754439</v>
      </c>
      <c r="J20" s="80">
        <v>204.47281462750439</v>
      </c>
      <c r="K20" s="67">
        <f>F20*'National Details'!$E$25</f>
        <v>4.8031254167358792</v>
      </c>
      <c r="L20" s="67">
        <f>F20*'National Details'!$E$26</f>
        <v>1.831229218034834</v>
      </c>
      <c r="M20" s="67">
        <f>F20*'National Details'!$E$27</f>
        <v>0.36071277635552768</v>
      </c>
      <c r="N20" s="67">
        <f>F20*'National Details'!$E$28</f>
        <v>1.959495232944829</v>
      </c>
      <c r="O20" s="66">
        <f t="shared" si="1"/>
        <v>24389334.737041075</v>
      </c>
      <c r="P20" s="66">
        <f t="shared" si="2"/>
        <v>1882656.7556157899</v>
      </c>
      <c r="Q20" s="66">
        <f t="shared" si="3"/>
        <v>296994.34943760734</v>
      </c>
      <c r="R20" s="66">
        <f t="shared" si="4"/>
        <v>228378.19815176175</v>
      </c>
      <c r="S20" s="67">
        <f t="shared" si="5"/>
        <v>4.8031254167358792</v>
      </c>
      <c r="T20" s="67">
        <f t="shared" si="6"/>
        <v>0.37076191750955345</v>
      </c>
      <c r="U20" s="67">
        <f t="shared" si="7"/>
        <v>5.8488725657786136E-2</v>
      </c>
      <c r="V20" s="67">
        <f t="shared" si="8"/>
        <v>4.4975770762009301E-2</v>
      </c>
      <c r="W20" s="67">
        <f t="shared" si="9"/>
        <v>5.2773518306652276</v>
      </c>
      <c r="X20" s="66">
        <f t="shared" si="10"/>
        <v>26797364.04024623</v>
      </c>
      <c r="Y20" s="67">
        <v>0</v>
      </c>
      <c r="Z20" s="67">
        <v>0</v>
      </c>
      <c r="AA20" s="67">
        <v>0.2841976921354652</v>
      </c>
      <c r="AB20" s="67">
        <f t="shared" si="11"/>
        <v>0</v>
      </c>
      <c r="AC20" s="67">
        <f t="shared" si="12"/>
        <v>0</v>
      </c>
      <c r="AD20" s="67">
        <f t="shared" si="13"/>
        <v>1443100.4905336951</v>
      </c>
      <c r="AE20" s="67">
        <f t="shared" si="14"/>
        <v>4.99</v>
      </c>
      <c r="AF20" s="66">
        <f t="shared" si="15"/>
        <v>25338248</v>
      </c>
      <c r="AG20" s="5"/>
      <c r="AH20" s="69">
        <v>3701.4</v>
      </c>
      <c r="AI20" s="66">
        <f t="shared" si="16"/>
        <v>10527893</v>
      </c>
      <c r="AJ20" s="38"/>
    </row>
    <row r="21" spans="1:36" s="4" customFormat="1" ht="15.75" x14ac:dyDescent="0.25">
      <c r="A21" s="54" t="s">
        <v>116</v>
      </c>
      <c r="B21" s="55">
        <v>823</v>
      </c>
      <c r="C21" s="54" t="s">
        <v>119</v>
      </c>
      <c r="D21" s="66">
        <f t="shared" si="0"/>
        <v>12215385</v>
      </c>
      <c r="E21" s="67">
        <v>4.7200000000000006</v>
      </c>
      <c r="F21" s="68">
        <v>1.1104783979776867</v>
      </c>
      <c r="G21" s="68">
        <v>4540.3599999999997</v>
      </c>
      <c r="H21" s="68">
        <v>560.96206433435077</v>
      </c>
      <c r="I21" s="68">
        <v>404.87783032227611</v>
      </c>
      <c r="J21" s="80">
        <v>103.59829596412555</v>
      </c>
      <c r="K21" s="67">
        <f>F21*'National Details'!$E$25</f>
        <v>4.6769344171682921</v>
      </c>
      <c r="L21" s="67">
        <f>F21*'National Details'!$E$26</f>
        <v>1.7831179102068095</v>
      </c>
      <c r="M21" s="67">
        <f>F21*'National Details'!$E$27</f>
        <v>0.35123588332115058</v>
      </c>
      <c r="N21" s="67">
        <f>F21*'National Details'!$E$28</f>
        <v>1.9080140325515083</v>
      </c>
      <c r="O21" s="66">
        <f t="shared" si="1"/>
        <v>12103930.591690509</v>
      </c>
      <c r="P21" s="66">
        <f t="shared" si="2"/>
        <v>570149.05720086419</v>
      </c>
      <c r="Q21" s="66">
        <f t="shared" si="3"/>
        <v>81058.344751125478</v>
      </c>
      <c r="R21" s="66">
        <f t="shared" si="4"/>
        <v>112670.19139534624</v>
      </c>
      <c r="S21" s="67">
        <f t="shared" si="5"/>
        <v>4.6769344171682921</v>
      </c>
      <c r="T21" s="67">
        <f t="shared" si="6"/>
        <v>0.22030444807485869</v>
      </c>
      <c r="U21" s="67">
        <f t="shared" si="7"/>
        <v>3.1320781253115521E-2</v>
      </c>
      <c r="V21" s="67">
        <f t="shared" si="8"/>
        <v>4.3535535166369162E-2</v>
      </c>
      <c r="W21" s="67">
        <f t="shared" si="9"/>
        <v>4.9720951816626355</v>
      </c>
      <c r="X21" s="66">
        <f t="shared" si="10"/>
        <v>12867808.185037844</v>
      </c>
      <c r="Y21" s="67">
        <v>0</v>
      </c>
      <c r="Z21" s="67">
        <v>0</v>
      </c>
      <c r="AA21" s="67">
        <v>2.0900321607910222E-2</v>
      </c>
      <c r="AB21" s="67">
        <f t="shared" si="11"/>
        <v>0</v>
      </c>
      <c r="AC21" s="67">
        <f t="shared" si="12"/>
        <v>0</v>
      </c>
      <c r="AD21" s="67">
        <f t="shared" si="13"/>
        <v>54090.141002944016</v>
      </c>
      <c r="AE21" s="67">
        <f t="shared" si="14"/>
        <v>4.95</v>
      </c>
      <c r="AF21" s="66">
        <f t="shared" si="15"/>
        <v>12810626</v>
      </c>
      <c r="AG21" s="5"/>
      <c r="AH21" s="69">
        <v>1985.52</v>
      </c>
      <c r="AI21" s="66">
        <f t="shared" si="16"/>
        <v>5602145</v>
      </c>
      <c r="AJ21" s="38"/>
    </row>
    <row r="22" spans="1:36" s="4" customFormat="1" ht="15.75" x14ac:dyDescent="0.25">
      <c r="A22" s="54" t="s">
        <v>116</v>
      </c>
      <c r="B22" s="55">
        <v>881</v>
      </c>
      <c r="C22" s="54" t="s">
        <v>155</v>
      </c>
      <c r="D22" s="66">
        <f t="shared" si="0"/>
        <v>60222349</v>
      </c>
      <c r="E22" s="67">
        <v>4.8199999999999994</v>
      </c>
      <c r="F22" s="68">
        <v>1.0989904283872933</v>
      </c>
      <c r="G22" s="68">
        <v>21919.759999999998</v>
      </c>
      <c r="H22" s="68">
        <v>4152.4824274696102</v>
      </c>
      <c r="I22" s="68">
        <v>2049.7118284368821</v>
      </c>
      <c r="J22" s="80">
        <v>667.84502351251649</v>
      </c>
      <c r="K22" s="67">
        <f>F22*'National Details'!$E$25</f>
        <v>4.6285512334354619</v>
      </c>
      <c r="L22" s="67">
        <f>F22*'National Details'!$E$26</f>
        <v>1.7646714421207612</v>
      </c>
      <c r="M22" s="67">
        <f>F22*'National Details'!$E$27</f>
        <v>0.34760232578955297</v>
      </c>
      <c r="N22" s="67">
        <f>F22*'National Details'!$E$28</f>
        <v>1.8882755061435088</v>
      </c>
      <c r="O22" s="66">
        <f t="shared" si="1"/>
        <v>57830337.345227301</v>
      </c>
      <c r="P22" s="66">
        <f t="shared" si="2"/>
        <v>4176827.2775884322</v>
      </c>
      <c r="Q22" s="66">
        <f t="shared" si="3"/>
        <v>406116.2212949199</v>
      </c>
      <c r="R22" s="66">
        <f t="shared" si="4"/>
        <v>718812.97788515675</v>
      </c>
      <c r="S22" s="67">
        <f t="shared" si="5"/>
        <v>4.6285512334354619</v>
      </c>
      <c r="T22" s="67">
        <f t="shared" si="6"/>
        <v>0.33429960700591232</v>
      </c>
      <c r="U22" s="67">
        <f t="shared" si="7"/>
        <v>3.2504215318188583E-2</v>
      </c>
      <c r="V22" s="67">
        <f t="shared" si="8"/>
        <v>5.7531441940902671E-2</v>
      </c>
      <c r="W22" s="67">
        <f t="shared" si="9"/>
        <v>5.0528864977004657</v>
      </c>
      <c r="X22" s="66">
        <f t="shared" si="10"/>
        <v>63132093.821995802</v>
      </c>
      <c r="Y22" s="67">
        <v>0</v>
      </c>
      <c r="Z22" s="67">
        <v>0</v>
      </c>
      <c r="AA22" s="67">
        <v>0</v>
      </c>
      <c r="AB22" s="67">
        <f t="shared" si="11"/>
        <v>0</v>
      </c>
      <c r="AC22" s="67">
        <f t="shared" si="12"/>
        <v>0</v>
      </c>
      <c r="AD22" s="67">
        <f t="shared" si="13"/>
        <v>0</v>
      </c>
      <c r="AE22" s="67">
        <f t="shared" si="14"/>
        <v>5.05</v>
      </c>
      <c r="AF22" s="66">
        <f t="shared" si="15"/>
        <v>63096030</v>
      </c>
      <c r="AG22" s="5"/>
      <c r="AH22" s="69">
        <v>7873.85</v>
      </c>
      <c r="AI22" s="66">
        <f t="shared" si="16"/>
        <v>22664878</v>
      </c>
      <c r="AJ22" s="38"/>
    </row>
    <row r="23" spans="1:36" s="4" customFormat="1" ht="15.75" x14ac:dyDescent="0.25">
      <c r="A23" s="54" t="s">
        <v>116</v>
      </c>
      <c r="B23" s="55">
        <v>919</v>
      </c>
      <c r="C23" s="54" t="s">
        <v>173</v>
      </c>
      <c r="D23" s="66">
        <f t="shared" si="0"/>
        <v>60213362</v>
      </c>
      <c r="E23" s="67">
        <v>5.7799999999999994</v>
      </c>
      <c r="F23" s="68">
        <v>1.1932342722701148</v>
      </c>
      <c r="G23" s="68">
        <v>18276.38</v>
      </c>
      <c r="H23" s="68">
        <v>2754.9606348476827</v>
      </c>
      <c r="I23" s="68">
        <v>3345.1379544364972</v>
      </c>
      <c r="J23" s="80">
        <v>372.00186319600749</v>
      </c>
      <c r="K23" s="67">
        <f>F23*'National Details'!$E$25</f>
        <v>5.0254723062492168</v>
      </c>
      <c r="L23" s="67">
        <f>F23*'National Details'!$E$26</f>
        <v>1.9160007126948027</v>
      </c>
      <c r="M23" s="67">
        <f>F23*'National Details'!$E$27</f>
        <v>0.37741093783823915</v>
      </c>
      <c r="N23" s="67">
        <f>F23*'National Details'!$E$28</f>
        <v>2.0502044341960382</v>
      </c>
      <c r="O23" s="66">
        <f t="shared" si="1"/>
        <v>52353041.682637632</v>
      </c>
      <c r="P23" s="66">
        <f t="shared" si="2"/>
        <v>3008748.7276941431</v>
      </c>
      <c r="Q23" s="66">
        <f t="shared" si="3"/>
        <v>719620.24197183526</v>
      </c>
      <c r="R23" s="66">
        <f t="shared" si="4"/>
        <v>434727.52558857622</v>
      </c>
      <c r="S23" s="67">
        <f t="shared" si="5"/>
        <v>5.0254723062492177</v>
      </c>
      <c r="T23" s="67">
        <f t="shared" si="6"/>
        <v>0.28881575781496588</v>
      </c>
      <c r="U23" s="67">
        <f t="shared" si="7"/>
        <v>6.9077774295684763E-2</v>
      </c>
      <c r="V23" s="67">
        <f t="shared" si="8"/>
        <v>4.1730357404127214E-2</v>
      </c>
      <c r="W23" s="67">
        <f t="shared" si="9"/>
        <v>5.4250961957639952</v>
      </c>
      <c r="X23" s="66">
        <f t="shared" si="10"/>
        <v>56516138.177892193</v>
      </c>
      <c r="Y23" s="67">
        <v>0</v>
      </c>
      <c r="Z23" s="67">
        <v>0.41270380423600539</v>
      </c>
      <c r="AA23" s="67">
        <v>0</v>
      </c>
      <c r="AB23" s="67">
        <f t="shared" si="11"/>
        <v>0</v>
      </c>
      <c r="AC23" s="67">
        <f t="shared" si="12"/>
        <v>4299356.9855878213</v>
      </c>
      <c r="AD23" s="67">
        <f t="shared" si="13"/>
        <v>0</v>
      </c>
      <c r="AE23" s="67">
        <f t="shared" si="14"/>
        <v>5.84</v>
      </c>
      <c r="AF23" s="66">
        <f t="shared" si="15"/>
        <v>60838414</v>
      </c>
      <c r="AG23" s="5"/>
      <c r="AH23" s="69">
        <v>7689.27</v>
      </c>
      <c r="AI23" s="66">
        <f t="shared" si="16"/>
        <v>25596042</v>
      </c>
      <c r="AJ23" s="38"/>
    </row>
    <row r="24" spans="1:36" s="4" customFormat="1" ht="15.75" x14ac:dyDescent="0.25">
      <c r="A24" s="54" t="s">
        <v>116</v>
      </c>
      <c r="B24" s="55">
        <v>821</v>
      </c>
      <c r="C24" s="54" t="s">
        <v>117</v>
      </c>
      <c r="D24" s="66">
        <f t="shared" si="0"/>
        <v>11361618</v>
      </c>
      <c r="E24" s="67">
        <v>5.1499999999999995</v>
      </c>
      <c r="F24" s="68">
        <v>1.102094664207564</v>
      </c>
      <c r="G24" s="68">
        <v>3870.42</v>
      </c>
      <c r="H24" s="68">
        <v>976.38634674657544</v>
      </c>
      <c r="I24" s="68">
        <v>2045.1896930616458</v>
      </c>
      <c r="J24" s="80">
        <v>105.38406736842106</v>
      </c>
      <c r="K24" s="67">
        <f>F24*'National Details'!$E$25</f>
        <v>4.6416251548852347</v>
      </c>
      <c r="L24" s="67">
        <f>F24*'National Details'!$E$26</f>
        <v>1.7696559771632352</v>
      </c>
      <c r="M24" s="67">
        <f>F24*'National Details'!$E$27</f>
        <v>0.34858417200318081</v>
      </c>
      <c r="N24" s="67">
        <f>F24*'National Details'!$E$28</f>
        <v>1.893609176313241</v>
      </c>
      <c r="O24" s="66">
        <f t="shared" si="1"/>
        <v>10240072.134223418</v>
      </c>
      <c r="P24" s="66">
        <f t="shared" si="2"/>
        <v>984884.7226881719</v>
      </c>
      <c r="Q24" s="66">
        <f t="shared" si="3"/>
        <v>406364.83077483997</v>
      </c>
      <c r="R24" s="66">
        <f t="shared" si="4"/>
        <v>113747.05509345129</v>
      </c>
      <c r="S24" s="67">
        <f t="shared" si="5"/>
        <v>4.6416251548852347</v>
      </c>
      <c r="T24" s="67">
        <f t="shared" si="6"/>
        <v>0.44642905280063988</v>
      </c>
      <c r="U24" s="67">
        <f t="shared" si="7"/>
        <v>0.18419725914638033</v>
      </c>
      <c r="V24" s="67">
        <f t="shared" si="8"/>
        <v>5.1559323537511408E-2</v>
      </c>
      <c r="W24" s="67">
        <f t="shared" si="9"/>
        <v>5.323810790369766</v>
      </c>
      <c r="X24" s="66">
        <f t="shared" si="10"/>
        <v>11745068.742779881</v>
      </c>
      <c r="Y24" s="67">
        <v>0</v>
      </c>
      <c r="Z24" s="67">
        <v>0</v>
      </c>
      <c r="AA24" s="67">
        <v>0</v>
      </c>
      <c r="AB24" s="67">
        <f t="shared" si="11"/>
        <v>0</v>
      </c>
      <c r="AC24" s="67">
        <f t="shared" si="12"/>
        <v>0</v>
      </c>
      <c r="AD24" s="67">
        <f t="shared" si="13"/>
        <v>0</v>
      </c>
      <c r="AE24" s="67">
        <f t="shared" si="14"/>
        <v>5.32</v>
      </c>
      <c r="AF24" s="66">
        <f t="shared" si="15"/>
        <v>11736662</v>
      </c>
      <c r="AG24" s="5"/>
      <c r="AH24" s="69">
        <v>966.34</v>
      </c>
      <c r="AI24" s="66">
        <f t="shared" si="16"/>
        <v>2930330</v>
      </c>
      <c r="AJ24" s="38"/>
    </row>
    <row r="25" spans="1:36" s="4" customFormat="1" ht="15.75" x14ac:dyDescent="0.25">
      <c r="A25" s="54" t="s">
        <v>116</v>
      </c>
      <c r="B25" s="55">
        <v>926</v>
      </c>
      <c r="C25" s="54" t="s">
        <v>176</v>
      </c>
      <c r="D25" s="66">
        <f t="shared" si="0"/>
        <v>28766595</v>
      </c>
      <c r="E25" s="67">
        <v>4.67</v>
      </c>
      <c r="F25" s="68">
        <v>1.0611577545557076</v>
      </c>
      <c r="G25" s="68">
        <v>10806.79</v>
      </c>
      <c r="H25" s="68">
        <v>2435.6364145956973</v>
      </c>
      <c r="I25" s="68">
        <v>1385.4110501358066</v>
      </c>
      <c r="J25" s="80">
        <v>266.38838938792566</v>
      </c>
      <c r="K25" s="67">
        <f>F25*'National Details'!$E$25</f>
        <v>4.4692136590542981</v>
      </c>
      <c r="L25" s="67">
        <f>F25*'National Details'!$E$26</f>
        <v>1.7039227428007511</v>
      </c>
      <c r="M25" s="67">
        <f>F25*'National Details'!$E$27</f>
        <v>0.33563613839154738</v>
      </c>
      <c r="N25" s="67">
        <f>F25*'National Details'!$E$28</f>
        <v>1.8232717449797908</v>
      </c>
      <c r="O25" s="66">
        <f t="shared" si="1"/>
        <v>27529776.482762899</v>
      </c>
      <c r="P25" s="66">
        <f t="shared" si="2"/>
        <v>2365577.6796132741</v>
      </c>
      <c r="Q25" s="66">
        <f t="shared" si="3"/>
        <v>265046.58852295956</v>
      </c>
      <c r="R25" s="66">
        <f t="shared" si="4"/>
        <v>276848.10143015708</v>
      </c>
      <c r="S25" s="67">
        <f t="shared" si="5"/>
        <v>4.469213659054299</v>
      </c>
      <c r="T25" s="67">
        <f t="shared" si="6"/>
        <v>0.38403043642222046</v>
      </c>
      <c r="U25" s="67">
        <f t="shared" si="7"/>
        <v>4.3027949553249449E-2</v>
      </c>
      <c r="V25" s="67">
        <f t="shared" si="8"/>
        <v>4.494381990967522E-2</v>
      </c>
      <c r="W25" s="67">
        <f t="shared" si="9"/>
        <v>4.9412158649394442</v>
      </c>
      <c r="X25" s="66">
        <f t="shared" si="10"/>
        <v>30437248.852329299</v>
      </c>
      <c r="Y25" s="67">
        <v>0</v>
      </c>
      <c r="Z25" s="67">
        <v>0</v>
      </c>
      <c r="AA25" s="67">
        <v>4.2470102978517943E-2</v>
      </c>
      <c r="AB25" s="67">
        <f t="shared" si="11"/>
        <v>0</v>
      </c>
      <c r="AC25" s="67">
        <f t="shared" si="12"/>
        <v>0</v>
      </c>
      <c r="AD25" s="67">
        <f t="shared" si="13"/>
        <v>261610.32597531422</v>
      </c>
      <c r="AE25" s="67">
        <f t="shared" si="14"/>
        <v>4.9000000000000004</v>
      </c>
      <c r="AF25" s="66">
        <f t="shared" si="15"/>
        <v>30183365</v>
      </c>
      <c r="AG25" s="5"/>
      <c r="AH25" s="69">
        <v>3889.4</v>
      </c>
      <c r="AI25" s="66">
        <f t="shared" si="16"/>
        <v>10863095</v>
      </c>
      <c r="AJ25" s="38"/>
    </row>
    <row r="26" spans="1:36" s="4" customFormat="1" ht="15.75" x14ac:dyDescent="0.25">
      <c r="A26" s="54" t="s">
        <v>116</v>
      </c>
      <c r="B26" s="55">
        <v>874</v>
      </c>
      <c r="C26" s="54" t="s">
        <v>149</v>
      </c>
      <c r="D26" s="66">
        <f t="shared" si="0"/>
        <v>10841427</v>
      </c>
      <c r="E26" s="67">
        <v>5.2399999999999993</v>
      </c>
      <c r="F26" s="68">
        <v>1.1194586541375382</v>
      </c>
      <c r="G26" s="68">
        <v>3629.78</v>
      </c>
      <c r="H26" s="68">
        <v>1031.7818902115766</v>
      </c>
      <c r="I26" s="68">
        <v>1424.8622451698868</v>
      </c>
      <c r="J26" s="80">
        <v>123.50098116790632</v>
      </c>
      <c r="K26" s="67">
        <f>F26*'National Details'!$E$25</f>
        <v>4.7147560165667892</v>
      </c>
      <c r="L26" s="67">
        <f>F26*'National Details'!$E$26</f>
        <v>1.7975376914704861</v>
      </c>
      <c r="M26" s="67">
        <f>F26*'National Details'!$E$27</f>
        <v>0.35407627014047083</v>
      </c>
      <c r="N26" s="67">
        <f>F26*'National Details'!$E$28</f>
        <v>1.9234438282144477</v>
      </c>
      <c r="O26" s="66">
        <f t="shared" si="1"/>
        <v>9754710.4434738662</v>
      </c>
      <c r="P26" s="66">
        <f t="shared" si="2"/>
        <v>1057160.0971082242</v>
      </c>
      <c r="Q26" s="66">
        <f t="shared" si="3"/>
        <v>287570.64826322644</v>
      </c>
      <c r="R26" s="66">
        <f t="shared" si="4"/>
        <v>135401.90400332771</v>
      </c>
      <c r="S26" s="67">
        <f t="shared" si="5"/>
        <v>4.7147560165667892</v>
      </c>
      <c r="T26" s="67">
        <f t="shared" si="6"/>
        <v>0.51095847049462284</v>
      </c>
      <c r="U26" s="67">
        <f t="shared" si="7"/>
        <v>0.13899186981958425</v>
      </c>
      <c r="V26" s="67">
        <f t="shared" si="8"/>
        <v>6.5443966302596329E-2</v>
      </c>
      <c r="W26" s="67">
        <f t="shared" si="9"/>
        <v>5.4301503231835921</v>
      </c>
      <c r="X26" s="66">
        <f t="shared" si="10"/>
        <v>11234843.092848644</v>
      </c>
      <c r="Y26" s="67">
        <v>0</v>
      </c>
      <c r="Z26" s="67">
        <v>0</v>
      </c>
      <c r="AA26" s="67">
        <v>0</v>
      </c>
      <c r="AB26" s="67">
        <f t="shared" si="11"/>
        <v>0</v>
      </c>
      <c r="AC26" s="67">
        <f t="shared" si="12"/>
        <v>0</v>
      </c>
      <c r="AD26" s="67">
        <f t="shared" si="13"/>
        <v>0</v>
      </c>
      <c r="AE26" s="67">
        <f t="shared" si="14"/>
        <v>5.43</v>
      </c>
      <c r="AF26" s="66">
        <f t="shared" si="15"/>
        <v>11234533</v>
      </c>
      <c r="AG26" s="5"/>
      <c r="AH26" s="69">
        <v>1448</v>
      </c>
      <c r="AI26" s="66">
        <f t="shared" si="16"/>
        <v>4481705</v>
      </c>
      <c r="AJ26" s="38"/>
    </row>
    <row r="27" spans="1:36" s="4" customFormat="1" ht="15.75" x14ac:dyDescent="0.25">
      <c r="A27" s="54" t="s">
        <v>116</v>
      </c>
      <c r="B27" s="55">
        <v>882</v>
      </c>
      <c r="C27" s="54" t="s">
        <v>156</v>
      </c>
      <c r="D27" s="66">
        <f t="shared" si="0"/>
        <v>6770468</v>
      </c>
      <c r="E27" s="67">
        <v>4.78</v>
      </c>
      <c r="F27" s="68">
        <v>1.0625076326979603</v>
      </c>
      <c r="G27" s="68">
        <v>2484.94</v>
      </c>
      <c r="H27" s="68">
        <v>628.06891042430595</v>
      </c>
      <c r="I27" s="68">
        <v>362.73957111040409</v>
      </c>
      <c r="J27" s="80">
        <v>80.141768319438341</v>
      </c>
      <c r="K27" s="67">
        <f>F27*'National Details'!$E$25</f>
        <v>4.4748988588330434</v>
      </c>
      <c r="L27" s="67">
        <f>F27*'National Details'!$E$26</f>
        <v>1.7060902697841043</v>
      </c>
      <c r="M27" s="67">
        <f>F27*'National Details'!$E$27</f>
        <v>0.33606309459576844</v>
      </c>
      <c r="N27" s="67">
        <f>F27*'National Details'!$E$28</f>
        <v>1.8255910935077255</v>
      </c>
      <c r="O27" s="66">
        <f t="shared" si="1"/>
        <v>6338317.4470530925</v>
      </c>
      <c r="P27" s="66">
        <f t="shared" si="2"/>
        <v>610779.08639242314</v>
      </c>
      <c r="Q27" s="66">
        <f t="shared" si="3"/>
        <v>69484.928195831395</v>
      </c>
      <c r="R27" s="66">
        <f t="shared" si="4"/>
        <v>83394.476123297965</v>
      </c>
      <c r="S27" s="67">
        <f t="shared" si="5"/>
        <v>4.4748988588330434</v>
      </c>
      <c r="T27" s="67">
        <f t="shared" si="6"/>
        <v>0.43121453911515467</v>
      </c>
      <c r="U27" s="67">
        <f t="shared" si="7"/>
        <v>4.9056871715093403E-2</v>
      </c>
      <c r="V27" s="67">
        <f t="shared" si="8"/>
        <v>5.8877115126291277E-2</v>
      </c>
      <c r="W27" s="67">
        <f t="shared" si="9"/>
        <v>5.014047384789583</v>
      </c>
      <c r="X27" s="66">
        <f t="shared" si="10"/>
        <v>7101975.9377646446</v>
      </c>
      <c r="Y27" s="67">
        <v>0</v>
      </c>
      <c r="Z27" s="67">
        <v>0</v>
      </c>
      <c r="AA27" s="67">
        <v>0</v>
      </c>
      <c r="AB27" s="67">
        <f t="shared" si="11"/>
        <v>0</v>
      </c>
      <c r="AC27" s="67">
        <f t="shared" si="12"/>
        <v>0</v>
      </c>
      <c r="AD27" s="67">
        <f t="shared" si="13"/>
        <v>0</v>
      </c>
      <c r="AE27" s="67">
        <f t="shared" si="14"/>
        <v>5.01</v>
      </c>
      <c r="AF27" s="66">
        <f t="shared" si="15"/>
        <v>7096244</v>
      </c>
      <c r="AG27" s="5"/>
      <c r="AH27" s="69">
        <v>781.55</v>
      </c>
      <c r="AI27" s="66">
        <f t="shared" si="16"/>
        <v>2231873</v>
      </c>
      <c r="AJ27" s="38"/>
    </row>
    <row r="28" spans="1:36" s="4" customFormat="1" ht="15.75" x14ac:dyDescent="0.25">
      <c r="A28" s="54" t="s">
        <v>116</v>
      </c>
      <c r="B28" s="55">
        <v>935</v>
      </c>
      <c r="C28" s="54" t="s">
        <v>180</v>
      </c>
      <c r="D28" s="66">
        <f t="shared" si="0"/>
        <v>25269653</v>
      </c>
      <c r="E28" s="67">
        <v>4.66</v>
      </c>
      <c r="F28" s="68">
        <v>1.0663035060927113</v>
      </c>
      <c r="G28" s="68">
        <v>9513.4599999999991</v>
      </c>
      <c r="H28" s="68">
        <v>1989.3273068623216</v>
      </c>
      <c r="I28" s="68">
        <v>986.35649217409571</v>
      </c>
      <c r="J28" s="80">
        <v>281.43629042904286</v>
      </c>
      <c r="K28" s="67">
        <f>F28*'National Details'!$E$25</f>
        <v>4.4908857082444822</v>
      </c>
      <c r="L28" s="67">
        <f>F28*'National Details'!$E$26</f>
        <v>1.7121853814471355</v>
      </c>
      <c r="M28" s="67">
        <f>F28*'National Details'!$E$27</f>
        <v>0.33726370052129445</v>
      </c>
      <c r="N28" s="67">
        <f>F28*'National Details'!$E$28</f>
        <v>1.8321131291602546</v>
      </c>
      <c r="O28" s="66">
        <f t="shared" si="1"/>
        <v>24352601.083474662</v>
      </c>
      <c r="P28" s="66">
        <f t="shared" si="2"/>
        <v>1941475.3662222621</v>
      </c>
      <c r="Q28" s="66">
        <f t="shared" si="3"/>
        <v>189617.4771327881</v>
      </c>
      <c r="R28" s="66">
        <f t="shared" si="4"/>
        <v>293905.17994880851</v>
      </c>
      <c r="S28" s="67">
        <f t="shared" si="5"/>
        <v>4.4908857082444813</v>
      </c>
      <c r="T28" s="67">
        <f t="shared" si="6"/>
        <v>0.35802926944805219</v>
      </c>
      <c r="U28" s="67">
        <f t="shared" si="7"/>
        <v>3.4967534481023597E-2</v>
      </c>
      <c r="V28" s="67">
        <f t="shared" si="8"/>
        <v>5.4199326293189638E-2</v>
      </c>
      <c r="W28" s="67">
        <f t="shared" si="9"/>
        <v>4.9380818384667471</v>
      </c>
      <c r="X28" s="66">
        <f t="shared" si="10"/>
        <v>26777599.106778517</v>
      </c>
      <c r="Y28" s="67">
        <v>0</v>
      </c>
      <c r="Z28" s="67">
        <v>0</v>
      </c>
      <c r="AA28" s="67">
        <v>4.9825896124583657E-2</v>
      </c>
      <c r="AB28" s="67">
        <f t="shared" si="11"/>
        <v>0</v>
      </c>
      <c r="AC28" s="67">
        <f t="shared" si="12"/>
        <v>0</v>
      </c>
      <c r="AD28" s="67">
        <f t="shared" si="13"/>
        <v>270189.5017548675</v>
      </c>
      <c r="AE28" s="67">
        <f t="shared" si="14"/>
        <v>4.8899999999999997</v>
      </c>
      <c r="AF28" s="66">
        <f t="shared" si="15"/>
        <v>26516868</v>
      </c>
      <c r="AG28" s="5"/>
      <c r="AH28" s="69">
        <v>3297.02</v>
      </c>
      <c r="AI28" s="66">
        <f t="shared" si="16"/>
        <v>9189784</v>
      </c>
      <c r="AJ28" s="38"/>
    </row>
    <row r="29" spans="1:36" s="4" customFormat="1" ht="15.75" x14ac:dyDescent="0.25">
      <c r="A29" s="54" t="s">
        <v>116</v>
      </c>
      <c r="B29" s="55">
        <v>883</v>
      </c>
      <c r="C29" s="54" t="s">
        <v>157</v>
      </c>
      <c r="D29" s="66">
        <f t="shared" si="0"/>
        <v>8160234</v>
      </c>
      <c r="E29" s="67">
        <v>4.8599999999999994</v>
      </c>
      <c r="F29" s="68">
        <v>1.1303438182968242</v>
      </c>
      <c r="G29" s="68">
        <v>2945.72</v>
      </c>
      <c r="H29" s="68">
        <v>629.5012448776165</v>
      </c>
      <c r="I29" s="68">
        <v>701.84321681321035</v>
      </c>
      <c r="J29" s="80">
        <v>74.731717466690995</v>
      </c>
      <c r="K29" s="67">
        <f>F29*'National Details'!$E$25</f>
        <v>4.7606004012804437</v>
      </c>
      <c r="L29" s="67">
        <f>F29*'National Details'!$E$26</f>
        <v>1.8150162225281918</v>
      </c>
      <c r="M29" s="67">
        <f>F29*'National Details'!$E$27</f>
        <v>0.357519164892449</v>
      </c>
      <c r="N29" s="67">
        <f>F29*'National Details'!$E$28</f>
        <v>1.9421466197323802</v>
      </c>
      <c r="O29" s="66">
        <f t="shared" si="1"/>
        <v>7993335.6140141021</v>
      </c>
      <c r="P29" s="66">
        <f t="shared" si="2"/>
        <v>651256.33378610259</v>
      </c>
      <c r="Q29" s="66">
        <f t="shared" si="3"/>
        <v>143025.76843347872</v>
      </c>
      <c r="R29" s="66">
        <f t="shared" si="4"/>
        <v>82729.772904895639</v>
      </c>
      <c r="S29" s="67">
        <f t="shared" si="5"/>
        <v>4.7606004012804437</v>
      </c>
      <c r="T29" s="67">
        <f t="shared" si="6"/>
        <v>0.387869509510261</v>
      </c>
      <c r="U29" s="67">
        <f t="shared" si="7"/>
        <v>8.5182027063159096E-2</v>
      </c>
      <c r="V29" s="67">
        <f t="shared" si="8"/>
        <v>4.9271469272276117E-2</v>
      </c>
      <c r="W29" s="67">
        <f t="shared" si="9"/>
        <v>5.2829234071261402</v>
      </c>
      <c r="X29" s="66">
        <f t="shared" si="10"/>
        <v>8870347.489138579</v>
      </c>
      <c r="Y29" s="67">
        <v>0</v>
      </c>
      <c r="Z29" s="67">
        <v>0</v>
      </c>
      <c r="AA29" s="67">
        <v>0.18487107240877698</v>
      </c>
      <c r="AB29" s="67">
        <f t="shared" si="11"/>
        <v>0</v>
      </c>
      <c r="AC29" s="67">
        <f t="shared" si="12"/>
        <v>0</v>
      </c>
      <c r="AD29" s="67">
        <f t="shared" si="13"/>
        <v>310409.69678711001</v>
      </c>
      <c r="AE29" s="67">
        <f t="shared" si="14"/>
        <v>5.0999999999999996</v>
      </c>
      <c r="AF29" s="66">
        <f t="shared" si="15"/>
        <v>8563209</v>
      </c>
      <c r="AG29" s="5"/>
      <c r="AH29" s="69">
        <v>1118.21</v>
      </c>
      <c r="AI29" s="66">
        <f t="shared" si="16"/>
        <v>3250637</v>
      </c>
      <c r="AJ29" s="38"/>
    </row>
    <row r="30" spans="1:36" s="4" customFormat="1" ht="15.75" x14ac:dyDescent="0.25">
      <c r="A30" s="54" t="s">
        <v>27</v>
      </c>
      <c r="B30" s="55">
        <v>202</v>
      </c>
      <c r="C30" s="54" t="s">
        <v>28</v>
      </c>
      <c r="D30" s="66">
        <f t="shared" si="0"/>
        <v>11427506</v>
      </c>
      <c r="E30" s="67">
        <v>8.64</v>
      </c>
      <c r="F30" s="68">
        <v>1.4728630907703095</v>
      </c>
      <c r="G30" s="68">
        <v>2320.4</v>
      </c>
      <c r="H30" s="68">
        <v>943.39870117991416</v>
      </c>
      <c r="I30" s="68">
        <v>1273.6944088158252</v>
      </c>
      <c r="J30" s="80">
        <v>52.402209585702678</v>
      </c>
      <c r="K30" s="67">
        <f>F30*'National Details'!$E$25</f>
        <v>6.2031680161858853</v>
      </c>
      <c r="L30" s="67">
        <f>F30*'National Details'!$E$26</f>
        <v>2.3650064343600747</v>
      </c>
      <c r="M30" s="67">
        <f>F30*'National Details'!$E$27</f>
        <v>0.46585540938025927</v>
      </c>
      <c r="N30" s="67">
        <f>F30*'National Details'!$E$28</f>
        <v>2.5306601644252824</v>
      </c>
      <c r="O30" s="66">
        <f t="shared" si="1"/>
        <v>8204483.7069119057</v>
      </c>
      <c r="P30" s="66">
        <f t="shared" si="2"/>
        <v>1271752.0791207375</v>
      </c>
      <c r="Q30" s="66">
        <f t="shared" si="3"/>
        <v>338213.73523921886</v>
      </c>
      <c r="R30" s="66">
        <f t="shared" si="4"/>
        <v>75588.945066049389</v>
      </c>
      <c r="S30" s="67">
        <f t="shared" si="5"/>
        <v>6.2031680161858853</v>
      </c>
      <c r="T30" s="67">
        <f t="shared" si="6"/>
        <v>0.96153421757345037</v>
      </c>
      <c r="U30" s="67">
        <f t="shared" si="7"/>
        <v>0.2557134245148438</v>
      </c>
      <c r="V30" s="67">
        <f t="shared" si="8"/>
        <v>5.7150570731943816E-2</v>
      </c>
      <c r="W30" s="67">
        <f t="shared" si="9"/>
        <v>7.4775662290061229</v>
      </c>
      <c r="X30" s="66">
        <f t="shared" si="10"/>
        <v>9890038.4663379099</v>
      </c>
      <c r="Y30" s="67">
        <v>0</v>
      </c>
      <c r="Z30" s="67">
        <v>1.248833770993877</v>
      </c>
      <c r="AA30" s="67">
        <v>0</v>
      </c>
      <c r="AB30" s="67">
        <f t="shared" si="11"/>
        <v>0</v>
      </c>
      <c r="AC30" s="67">
        <f t="shared" si="12"/>
        <v>1651742.5128620896</v>
      </c>
      <c r="AD30" s="67">
        <f t="shared" si="13"/>
        <v>0</v>
      </c>
      <c r="AE30" s="67">
        <f t="shared" si="14"/>
        <v>8.73</v>
      </c>
      <c r="AF30" s="66">
        <f t="shared" si="15"/>
        <v>11546543</v>
      </c>
      <c r="AG30" s="5"/>
      <c r="AH30" s="69">
        <v>467.7</v>
      </c>
      <c r="AI30" s="66">
        <f t="shared" si="16"/>
        <v>2327322</v>
      </c>
      <c r="AJ30" s="38"/>
    </row>
    <row r="31" spans="1:36" s="4" customFormat="1" ht="15.75" x14ac:dyDescent="0.25">
      <c r="A31" s="54" t="s">
        <v>27</v>
      </c>
      <c r="B31" s="55">
        <v>204</v>
      </c>
      <c r="C31" s="54" t="s">
        <v>31</v>
      </c>
      <c r="D31" s="66">
        <f t="shared" si="0"/>
        <v>17784371</v>
      </c>
      <c r="E31" s="67">
        <v>6.2299999999999995</v>
      </c>
      <c r="F31" s="68">
        <v>1.372945052913038</v>
      </c>
      <c r="G31" s="68">
        <v>5008.13</v>
      </c>
      <c r="H31" s="68">
        <v>1856.4265345667525</v>
      </c>
      <c r="I31" s="68">
        <v>2263.7032707817198</v>
      </c>
      <c r="J31" s="80">
        <v>150.1021726267044</v>
      </c>
      <c r="K31" s="67">
        <f>F31*'National Details'!$E$25</f>
        <v>5.7823492852662879</v>
      </c>
      <c r="L31" s="67">
        <f>F31*'National Details'!$E$26</f>
        <v>2.2045659942934481</v>
      </c>
      <c r="M31" s="67">
        <f>F31*'National Details'!$E$27</f>
        <v>0.43425209287232291</v>
      </c>
      <c r="N31" s="67">
        <f>F31*'National Details'!$E$28</f>
        <v>2.3589818871315735</v>
      </c>
      <c r="O31" s="66">
        <f t="shared" si="1"/>
        <v>16506491.447831774</v>
      </c>
      <c r="P31" s="66">
        <f t="shared" si="2"/>
        <v>2332790.4411356389</v>
      </c>
      <c r="Q31" s="66">
        <f t="shared" si="3"/>
        <v>560320.19329796417</v>
      </c>
      <c r="R31" s="66">
        <f t="shared" si="4"/>
        <v>201830.33467393066</v>
      </c>
      <c r="S31" s="67">
        <f t="shared" si="5"/>
        <v>5.7823492852662879</v>
      </c>
      <c r="T31" s="67">
        <f t="shared" si="6"/>
        <v>0.81719420402623189</v>
      </c>
      <c r="U31" s="67">
        <f t="shared" si="7"/>
        <v>0.19628441813189443</v>
      </c>
      <c r="V31" s="67">
        <f t="shared" si="8"/>
        <v>7.0702698701010633E-2</v>
      </c>
      <c r="W31" s="67">
        <f t="shared" si="9"/>
        <v>6.8665306061254254</v>
      </c>
      <c r="X31" s="66">
        <f t="shared" si="10"/>
        <v>19601432.416939307</v>
      </c>
      <c r="Y31" s="67">
        <v>0</v>
      </c>
      <c r="Z31" s="67">
        <v>0</v>
      </c>
      <c r="AA31" s="67">
        <v>0.33137298363793999</v>
      </c>
      <c r="AB31" s="67">
        <f t="shared" si="11"/>
        <v>0</v>
      </c>
      <c r="AC31" s="67">
        <f t="shared" si="12"/>
        <v>0</v>
      </c>
      <c r="AD31" s="67">
        <f t="shared" si="13"/>
        <v>945948.61891160556</v>
      </c>
      <c r="AE31" s="67">
        <f t="shared" si="14"/>
        <v>6.54</v>
      </c>
      <c r="AF31" s="66">
        <f t="shared" si="15"/>
        <v>18669308</v>
      </c>
      <c r="AG31" s="5"/>
      <c r="AH31" s="69">
        <v>2037.36</v>
      </c>
      <c r="AI31" s="66">
        <f t="shared" si="16"/>
        <v>7594871</v>
      </c>
      <c r="AJ31" s="38"/>
    </row>
    <row r="32" spans="1:36" s="4" customFormat="1" ht="15.75" x14ac:dyDescent="0.25">
      <c r="A32" s="54" t="s">
        <v>27</v>
      </c>
      <c r="B32" s="55">
        <v>205</v>
      </c>
      <c r="C32" s="54" t="s">
        <v>32</v>
      </c>
      <c r="D32" s="66">
        <f t="shared" si="0"/>
        <v>10995492</v>
      </c>
      <c r="E32" s="67">
        <v>8.34</v>
      </c>
      <c r="F32" s="68">
        <v>1.4811186702291013</v>
      </c>
      <c r="G32" s="68">
        <v>2312.9899999999998</v>
      </c>
      <c r="H32" s="68">
        <v>706.80024160099538</v>
      </c>
      <c r="I32" s="68">
        <v>1093.8064859813082</v>
      </c>
      <c r="J32" s="80">
        <v>57.87596767050487</v>
      </c>
      <c r="K32" s="67">
        <f>F32*'National Details'!$E$25</f>
        <v>6.2379375387401339</v>
      </c>
      <c r="L32" s="67">
        <f>F32*'National Details'!$E$26</f>
        <v>2.378262587400886</v>
      </c>
      <c r="M32" s="67">
        <f>F32*'National Details'!$E$27</f>
        <v>0.4684665864628727</v>
      </c>
      <c r="N32" s="67">
        <f>F32*'National Details'!$E$28</f>
        <v>2.5448448270741952</v>
      </c>
      <c r="O32" s="66">
        <f t="shared" si="1"/>
        <v>8224123.6742064096</v>
      </c>
      <c r="P32" s="66">
        <f t="shared" si="2"/>
        <v>958145.24567836628</v>
      </c>
      <c r="Q32" s="66">
        <f t="shared" si="3"/>
        <v>292074.72072100971</v>
      </c>
      <c r="R32" s="66">
        <f t="shared" si="4"/>
        <v>83952.653454772677</v>
      </c>
      <c r="S32" s="67">
        <f t="shared" si="5"/>
        <v>6.2379375387401339</v>
      </c>
      <c r="T32" s="67">
        <f t="shared" si="6"/>
        <v>0.72674614735280085</v>
      </c>
      <c r="U32" s="67">
        <f t="shared" si="7"/>
        <v>0.2215365352805734</v>
      </c>
      <c r="V32" s="67">
        <f t="shared" si="8"/>
        <v>6.3677472422361395E-2</v>
      </c>
      <c r="W32" s="67">
        <f t="shared" si="9"/>
        <v>7.2498976937958686</v>
      </c>
      <c r="X32" s="66">
        <f t="shared" si="10"/>
        <v>9558296.2940605562</v>
      </c>
      <c r="Y32" s="67">
        <v>0</v>
      </c>
      <c r="Z32" s="67">
        <v>1.1735023062041279</v>
      </c>
      <c r="AA32" s="67">
        <v>0</v>
      </c>
      <c r="AB32" s="67">
        <f t="shared" si="11"/>
        <v>0</v>
      </c>
      <c r="AC32" s="67">
        <f t="shared" si="12"/>
        <v>1547150.4865594388</v>
      </c>
      <c r="AD32" s="67">
        <f t="shared" si="13"/>
        <v>0</v>
      </c>
      <c r="AE32" s="67">
        <f t="shared" si="14"/>
        <v>8.42</v>
      </c>
      <c r="AF32" s="66">
        <f t="shared" si="15"/>
        <v>11100965</v>
      </c>
      <c r="AG32" s="5"/>
      <c r="AH32" s="69">
        <v>470.21</v>
      </c>
      <c r="AI32" s="66">
        <f t="shared" si="16"/>
        <v>2256726</v>
      </c>
      <c r="AJ32" s="38"/>
    </row>
    <row r="33" spans="1:36" s="4" customFormat="1" ht="15.75" x14ac:dyDescent="0.25">
      <c r="A33" s="54" t="s">
        <v>27</v>
      </c>
      <c r="B33" s="55">
        <v>309</v>
      </c>
      <c r="C33" s="54" t="s">
        <v>49</v>
      </c>
      <c r="D33" s="66">
        <f t="shared" si="0"/>
        <v>12446339</v>
      </c>
      <c r="E33" s="67">
        <v>6.1</v>
      </c>
      <c r="F33" s="68">
        <v>1.2300239130120108</v>
      </c>
      <c r="G33" s="68">
        <v>3579.62</v>
      </c>
      <c r="H33" s="68">
        <v>858.24475984889364</v>
      </c>
      <c r="I33" s="68">
        <v>1828.4939207507821</v>
      </c>
      <c r="J33" s="80">
        <v>96.135134281200635</v>
      </c>
      <c r="K33" s="67">
        <f>F33*'National Details'!$E$25</f>
        <v>5.1804170015214313</v>
      </c>
      <c r="L33" s="67">
        <f>F33*'National Details'!$E$26</f>
        <v>1.9750745924176452</v>
      </c>
      <c r="M33" s="67">
        <f>F33*'National Details'!$E$27</f>
        <v>0.38904722179169543</v>
      </c>
      <c r="N33" s="67">
        <f>F33*'National Details'!$E$28</f>
        <v>2.1134160652515366</v>
      </c>
      <c r="O33" s="66">
        <f t="shared" si="1"/>
        <v>10570036.8549821</v>
      </c>
      <c r="P33" s="66">
        <f t="shared" si="2"/>
        <v>966205.52897428593</v>
      </c>
      <c r="Q33" s="66">
        <f t="shared" si="3"/>
        <v>405481.17356072488</v>
      </c>
      <c r="R33" s="66">
        <f t="shared" si="4"/>
        <v>115808.9162182518</v>
      </c>
      <c r="S33" s="67">
        <f t="shared" si="5"/>
        <v>5.1804170015214304</v>
      </c>
      <c r="T33" s="67">
        <f t="shared" si="6"/>
        <v>0.47354116337855229</v>
      </c>
      <c r="U33" s="67">
        <f t="shared" si="7"/>
        <v>0.19872793199588121</v>
      </c>
      <c r="V33" s="67">
        <f t="shared" si="8"/>
        <v>5.6758409335349334E-2</v>
      </c>
      <c r="W33" s="67">
        <f t="shared" si="9"/>
        <v>5.9094445062312131</v>
      </c>
      <c r="X33" s="66">
        <f t="shared" si="10"/>
        <v>12057532.473735364</v>
      </c>
      <c r="Y33" s="67">
        <v>0</v>
      </c>
      <c r="Z33" s="67">
        <v>0.2515554937687865</v>
      </c>
      <c r="AA33" s="67">
        <v>0</v>
      </c>
      <c r="AB33" s="67">
        <f t="shared" si="11"/>
        <v>0</v>
      </c>
      <c r="AC33" s="67">
        <f t="shared" si="12"/>
        <v>513269.65366463544</v>
      </c>
      <c r="AD33" s="67">
        <f t="shared" si="13"/>
        <v>0</v>
      </c>
      <c r="AE33" s="67">
        <f t="shared" si="14"/>
        <v>6.16</v>
      </c>
      <c r="AF33" s="66">
        <f t="shared" si="15"/>
        <v>12568762</v>
      </c>
      <c r="AG33" s="5"/>
      <c r="AH33" s="69">
        <v>1186.1199999999999</v>
      </c>
      <c r="AI33" s="66">
        <f t="shared" si="16"/>
        <v>4164705</v>
      </c>
      <c r="AJ33" s="38"/>
    </row>
    <row r="34" spans="1:36" s="4" customFormat="1" ht="15.75" x14ac:dyDescent="0.25">
      <c r="A34" s="54" t="s">
        <v>27</v>
      </c>
      <c r="B34" s="55">
        <v>206</v>
      </c>
      <c r="C34" s="54" t="s">
        <v>33</v>
      </c>
      <c r="D34" s="66">
        <f t="shared" si="0"/>
        <v>12249385</v>
      </c>
      <c r="E34" s="67">
        <v>7.97</v>
      </c>
      <c r="F34" s="68">
        <v>1.4017837196209291</v>
      </c>
      <c r="G34" s="68">
        <v>2696.38</v>
      </c>
      <c r="H34" s="68">
        <v>1096.235803843015</v>
      </c>
      <c r="I34" s="68">
        <v>1076.4098907646476</v>
      </c>
      <c r="J34" s="80">
        <v>108.23165794066318</v>
      </c>
      <c r="K34" s="67">
        <f>F34*'National Details'!$E$25</f>
        <v>5.903807346149784</v>
      </c>
      <c r="L34" s="67">
        <f>F34*'National Details'!$E$26</f>
        <v>2.2508728321454696</v>
      </c>
      <c r="M34" s="67">
        <f>F34*'National Details'!$E$27</f>
        <v>0.44337354412558166</v>
      </c>
      <c r="N34" s="67">
        <f>F34*'National Details'!$E$28</f>
        <v>2.4085322258494974</v>
      </c>
      <c r="O34" s="66">
        <f t="shared" si="1"/>
        <v>9073777.5896464735</v>
      </c>
      <c r="P34" s="66">
        <f t="shared" si="2"/>
        <v>1406467.8114423738</v>
      </c>
      <c r="Q34" s="66">
        <f t="shared" si="3"/>
        <v>272033.45087408659</v>
      </c>
      <c r="R34" s="66">
        <f t="shared" si="4"/>
        <v>148587.27852410797</v>
      </c>
      <c r="S34" s="67">
        <f t="shared" si="5"/>
        <v>5.9038073461497849</v>
      </c>
      <c r="T34" s="67">
        <f t="shared" si="6"/>
        <v>0.91511114475533584</v>
      </c>
      <c r="U34" s="67">
        <f t="shared" si="7"/>
        <v>0.17699718444735232</v>
      </c>
      <c r="V34" s="67">
        <f t="shared" si="8"/>
        <v>9.6677558803732022E-2</v>
      </c>
      <c r="W34" s="67">
        <f t="shared" si="9"/>
        <v>7.0925932341562055</v>
      </c>
      <c r="X34" s="66">
        <f t="shared" si="10"/>
        <v>10900866.130487043</v>
      </c>
      <c r="Y34" s="67">
        <v>0</v>
      </c>
      <c r="Z34" s="67">
        <v>0.95710676584379506</v>
      </c>
      <c r="AA34" s="67">
        <v>0</v>
      </c>
      <c r="AB34" s="67">
        <f t="shared" si="11"/>
        <v>0</v>
      </c>
      <c r="AC34" s="67">
        <f t="shared" si="12"/>
        <v>1471012.4185329585</v>
      </c>
      <c r="AD34" s="67">
        <f t="shared" si="13"/>
        <v>0</v>
      </c>
      <c r="AE34" s="67">
        <f t="shared" si="14"/>
        <v>8.0500000000000007</v>
      </c>
      <c r="AF34" s="66">
        <f t="shared" si="15"/>
        <v>12372340</v>
      </c>
      <c r="AG34" s="5"/>
      <c r="AH34" s="69">
        <v>738.33</v>
      </c>
      <c r="AI34" s="66">
        <f t="shared" si="16"/>
        <v>3387828</v>
      </c>
      <c r="AJ34" s="38"/>
    </row>
    <row r="35" spans="1:36" s="4" customFormat="1" ht="15.75" x14ac:dyDescent="0.25">
      <c r="A35" s="54" t="s">
        <v>27</v>
      </c>
      <c r="B35" s="55">
        <v>207</v>
      </c>
      <c r="C35" s="54" t="s">
        <v>34</v>
      </c>
      <c r="D35" s="66">
        <f t="shared" si="0"/>
        <v>9800344</v>
      </c>
      <c r="E35" s="67">
        <v>8.2799999999999994</v>
      </c>
      <c r="F35" s="68">
        <v>1.4976785072954459</v>
      </c>
      <c r="G35" s="68">
        <v>2076.52</v>
      </c>
      <c r="H35" s="68">
        <v>688.85262029067314</v>
      </c>
      <c r="I35" s="68">
        <v>1135.9349950035689</v>
      </c>
      <c r="J35" s="80">
        <v>24.617901600474212</v>
      </c>
      <c r="K35" s="67">
        <f>F35*'National Details'!$E$25</f>
        <v>6.3076815986510066</v>
      </c>
      <c r="L35" s="67">
        <f>F35*'National Details'!$E$26</f>
        <v>2.4048530569830766</v>
      </c>
      <c r="M35" s="67">
        <f>F35*'National Details'!$E$27</f>
        <v>0.47370433715684773</v>
      </c>
      <c r="N35" s="67">
        <f>F35*'National Details'!$E$28</f>
        <v>2.5732977907310235</v>
      </c>
      <c r="O35" s="66">
        <f t="shared" si="1"/>
        <v>7465875.3861415489</v>
      </c>
      <c r="P35" s="66">
        <f t="shared" si="2"/>
        <v>944255.91793859168</v>
      </c>
      <c r="Q35" s="66">
        <f t="shared" si="3"/>
        <v>306715.48030101665</v>
      </c>
      <c r="R35" s="66">
        <f t="shared" si="4"/>
        <v>36109.039326532387</v>
      </c>
      <c r="S35" s="67">
        <f t="shared" si="5"/>
        <v>6.3076815986510066</v>
      </c>
      <c r="T35" s="67">
        <f t="shared" si="6"/>
        <v>0.79777191152352378</v>
      </c>
      <c r="U35" s="67">
        <f t="shared" si="7"/>
        <v>0.25913419271735055</v>
      </c>
      <c r="V35" s="67">
        <f t="shared" si="8"/>
        <v>3.0507383411156174E-2</v>
      </c>
      <c r="W35" s="67">
        <f t="shared" si="9"/>
        <v>7.395095086303038</v>
      </c>
      <c r="X35" s="66">
        <f t="shared" si="10"/>
        <v>8752955.8237076905</v>
      </c>
      <c r="Y35" s="67">
        <v>0</v>
      </c>
      <c r="Z35" s="67">
        <v>0.96770491369696376</v>
      </c>
      <c r="AA35" s="67">
        <v>0</v>
      </c>
      <c r="AB35" s="67">
        <f t="shared" si="11"/>
        <v>0</v>
      </c>
      <c r="AC35" s="67">
        <f t="shared" si="12"/>
        <v>1145391.4062123108</v>
      </c>
      <c r="AD35" s="67">
        <f t="shared" si="13"/>
        <v>0</v>
      </c>
      <c r="AE35" s="67">
        <f t="shared" si="14"/>
        <v>8.36</v>
      </c>
      <c r="AF35" s="66">
        <f t="shared" si="15"/>
        <v>9895034</v>
      </c>
      <c r="AG35" s="5"/>
      <c r="AH35" s="69">
        <v>295.39999999999998</v>
      </c>
      <c r="AI35" s="66">
        <f t="shared" si="16"/>
        <v>1407641</v>
      </c>
      <c r="AJ35" s="38"/>
    </row>
    <row r="36" spans="1:36" s="4" customFormat="1" ht="15.75" x14ac:dyDescent="0.25">
      <c r="A36" s="54" t="s">
        <v>27</v>
      </c>
      <c r="B36" s="55">
        <v>208</v>
      </c>
      <c r="C36" s="54" t="s">
        <v>35</v>
      </c>
      <c r="D36" s="66">
        <f t="shared" si="0"/>
        <v>16661265</v>
      </c>
      <c r="E36" s="67">
        <v>7.4300000000000006</v>
      </c>
      <c r="F36" s="68">
        <v>1.4095918305213668</v>
      </c>
      <c r="G36" s="68">
        <v>3934.09</v>
      </c>
      <c r="H36" s="68">
        <v>1404.8198489045581</v>
      </c>
      <c r="I36" s="68">
        <v>1823.7670115735041</v>
      </c>
      <c r="J36" s="80">
        <v>90.862940929451284</v>
      </c>
      <c r="K36" s="67">
        <f>F36*'National Details'!$E$25</f>
        <v>5.9366922925565113</v>
      </c>
      <c r="L36" s="67">
        <f>F36*'National Details'!$E$26</f>
        <v>2.2634104757563733</v>
      </c>
      <c r="M36" s="67">
        <f>F36*'National Details'!$E$27</f>
        <v>0.44584319030166142</v>
      </c>
      <c r="N36" s="67">
        <f>F36*'National Details'!$E$28</f>
        <v>2.4219480520311545</v>
      </c>
      <c r="O36" s="66">
        <f t="shared" si="1"/>
        <v>13312624.61529748</v>
      </c>
      <c r="P36" s="66">
        <f t="shared" si="2"/>
        <v>1812419.8586598055</v>
      </c>
      <c r="Q36" s="66">
        <f t="shared" si="3"/>
        <v>463475.03859990917</v>
      </c>
      <c r="R36" s="66">
        <f t="shared" si="4"/>
        <v>125437.23398796664</v>
      </c>
      <c r="S36" s="67">
        <f t="shared" si="5"/>
        <v>5.9366922925565113</v>
      </c>
      <c r="T36" s="67">
        <f t="shared" si="6"/>
        <v>0.80823874455364819</v>
      </c>
      <c r="U36" s="67">
        <f t="shared" si="7"/>
        <v>0.20668416401425949</v>
      </c>
      <c r="V36" s="67">
        <f t="shared" si="8"/>
        <v>5.5938049913933426E-2</v>
      </c>
      <c r="W36" s="67">
        <f t="shared" si="9"/>
        <v>7.0075532510383525</v>
      </c>
      <c r="X36" s="66">
        <f t="shared" si="10"/>
        <v>15713956.74654516</v>
      </c>
      <c r="Y36" s="67">
        <v>0</v>
      </c>
      <c r="Z36" s="67">
        <v>0.49674674896164817</v>
      </c>
      <c r="AA36" s="67">
        <v>0</v>
      </c>
      <c r="AB36" s="67">
        <f t="shared" si="11"/>
        <v>0</v>
      </c>
      <c r="AC36" s="67">
        <f t="shared" si="12"/>
        <v>1113920.4580448424</v>
      </c>
      <c r="AD36" s="67">
        <f t="shared" si="13"/>
        <v>0</v>
      </c>
      <c r="AE36" s="67">
        <f t="shared" si="14"/>
        <v>7.5</v>
      </c>
      <c r="AF36" s="66">
        <f t="shared" si="15"/>
        <v>16818235</v>
      </c>
      <c r="AG36" s="5"/>
      <c r="AH36" s="69">
        <v>1476.2</v>
      </c>
      <c r="AI36" s="66">
        <f t="shared" si="16"/>
        <v>6310755</v>
      </c>
      <c r="AJ36" s="38"/>
    </row>
    <row r="37" spans="1:36" s="4" customFormat="1" ht="15.75" x14ac:dyDescent="0.25">
      <c r="A37" s="54" t="s">
        <v>27</v>
      </c>
      <c r="B37" s="55">
        <v>209</v>
      </c>
      <c r="C37" s="54" t="s">
        <v>36</v>
      </c>
      <c r="D37" s="66">
        <f t="shared" si="0"/>
        <v>15193770</v>
      </c>
      <c r="E37" s="67">
        <v>6.0299999999999994</v>
      </c>
      <c r="F37" s="68">
        <v>1.3691971526427511</v>
      </c>
      <c r="G37" s="68">
        <v>4420.5200000000004</v>
      </c>
      <c r="H37" s="68">
        <v>1057.9562064654403</v>
      </c>
      <c r="I37" s="68">
        <v>1651.8765345432755</v>
      </c>
      <c r="J37" s="80">
        <v>125.73254892427374</v>
      </c>
      <c r="K37" s="67">
        <f>F37*'National Details'!$E$25</f>
        <v>5.766564481349219</v>
      </c>
      <c r="L37" s="67">
        <f>F37*'National Details'!$E$26</f>
        <v>2.1985479140590298</v>
      </c>
      <c r="M37" s="67">
        <f>F37*'National Details'!$E$27</f>
        <v>0.43306666048171438</v>
      </c>
      <c r="N37" s="67">
        <f>F37*'National Details'!$E$28</f>
        <v>2.3525422784716175</v>
      </c>
      <c r="O37" s="66">
        <f t="shared" si="1"/>
        <v>14529991.764023496</v>
      </c>
      <c r="P37" s="66">
        <f t="shared" si="2"/>
        <v>1325801.424207527</v>
      </c>
      <c r="Q37" s="66">
        <f t="shared" si="3"/>
        <v>407762.41297537531</v>
      </c>
      <c r="R37" s="66">
        <f t="shared" si="4"/>
        <v>168600.9481608824</v>
      </c>
      <c r="S37" s="67">
        <f t="shared" si="5"/>
        <v>5.7665644813492198</v>
      </c>
      <c r="T37" s="67">
        <f t="shared" si="6"/>
        <v>0.52617506784052515</v>
      </c>
      <c r="U37" s="67">
        <f t="shared" si="7"/>
        <v>0.16182997799868878</v>
      </c>
      <c r="V37" s="67">
        <f t="shared" si="8"/>
        <v>6.6913199606461485E-2</v>
      </c>
      <c r="W37" s="67">
        <f t="shared" si="9"/>
        <v>6.521482726794896</v>
      </c>
      <c r="X37" s="66">
        <f t="shared" si="10"/>
        <v>16432156.549367286</v>
      </c>
      <c r="Y37" s="67">
        <v>0</v>
      </c>
      <c r="Z37" s="67">
        <v>0</v>
      </c>
      <c r="AA37" s="67">
        <v>0.19612149668260948</v>
      </c>
      <c r="AB37" s="67">
        <f t="shared" si="11"/>
        <v>0</v>
      </c>
      <c r="AC37" s="67">
        <f t="shared" si="12"/>
        <v>0</v>
      </c>
      <c r="AD37" s="67">
        <f t="shared" si="13"/>
        <v>494166.62915378308</v>
      </c>
      <c r="AE37" s="67">
        <f t="shared" si="14"/>
        <v>6.33</v>
      </c>
      <c r="AF37" s="66">
        <f t="shared" si="15"/>
        <v>15949679</v>
      </c>
      <c r="AG37" s="5"/>
      <c r="AH37" s="69">
        <v>1722.46</v>
      </c>
      <c r="AI37" s="66">
        <f t="shared" si="16"/>
        <v>6214808</v>
      </c>
      <c r="AJ37" s="38"/>
    </row>
    <row r="38" spans="1:36" s="4" customFormat="1" ht="15.75" x14ac:dyDescent="0.25">
      <c r="A38" s="54" t="s">
        <v>27</v>
      </c>
      <c r="B38" s="55">
        <v>316</v>
      </c>
      <c r="C38" s="54" t="s">
        <v>56</v>
      </c>
      <c r="D38" s="66">
        <f t="shared" si="0"/>
        <v>20488519</v>
      </c>
      <c r="E38" s="67">
        <v>6.06</v>
      </c>
      <c r="F38" s="68">
        <v>1.1743619241963785</v>
      </c>
      <c r="G38" s="68">
        <v>5931.48</v>
      </c>
      <c r="H38" s="68">
        <v>1786.060419167321</v>
      </c>
      <c r="I38" s="68">
        <v>4241.2928793898436</v>
      </c>
      <c r="J38" s="80">
        <v>153.25828116317834</v>
      </c>
      <c r="K38" s="67">
        <f>F38*'National Details'!$E$25</f>
        <v>4.9459887841927968</v>
      </c>
      <c r="L38" s="67">
        <f>F38*'National Details'!$E$26</f>
        <v>1.885696996819537</v>
      </c>
      <c r="M38" s="67">
        <f>F38*'National Details'!$E$27</f>
        <v>0.37144175747588853</v>
      </c>
      <c r="N38" s="67">
        <f>F38*'National Details'!$E$28</f>
        <v>2.0177781348484225</v>
      </c>
      <c r="O38" s="66">
        <f t="shared" si="1"/>
        <v>16722109.125588415</v>
      </c>
      <c r="P38" s="66">
        <f t="shared" si="2"/>
        <v>1919742.1980803746</v>
      </c>
      <c r="Q38" s="66">
        <f t="shared" si="3"/>
        <v>897974.17022160511</v>
      </c>
      <c r="R38" s="66">
        <f t="shared" si="4"/>
        <v>176267.48896784248</v>
      </c>
      <c r="S38" s="67">
        <f t="shared" si="5"/>
        <v>4.9459887841927959</v>
      </c>
      <c r="T38" s="67">
        <f t="shared" si="6"/>
        <v>0.56781254738481135</v>
      </c>
      <c r="U38" s="67">
        <f t="shared" si="7"/>
        <v>0.26559868381761975</v>
      </c>
      <c r="V38" s="67">
        <f t="shared" si="8"/>
        <v>5.213558988911926E-2</v>
      </c>
      <c r="W38" s="67">
        <f t="shared" si="9"/>
        <v>5.8315356052843468</v>
      </c>
      <c r="X38" s="66">
        <f t="shared" si="10"/>
        <v>19716092.982858241</v>
      </c>
      <c r="Y38" s="67">
        <v>0</v>
      </c>
      <c r="Z38" s="67">
        <v>0.28906439471565193</v>
      </c>
      <c r="AA38" s="67">
        <v>0</v>
      </c>
      <c r="AB38" s="67">
        <f t="shared" si="11"/>
        <v>0</v>
      </c>
      <c r="AC38" s="67">
        <f t="shared" si="12"/>
        <v>977310.41530175717</v>
      </c>
      <c r="AD38" s="67">
        <f t="shared" si="13"/>
        <v>0</v>
      </c>
      <c r="AE38" s="67">
        <f t="shared" si="14"/>
        <v>6.12</v>
      </c>
      <c r="AF38" s="66">
        <f t="shared" si="15"/>
        <v>20691375</v>
      </c>
      <c r="AG38" s="5"/>
      <c r="AH38" s="69">
        <v>1316.66</v>
      </c>
      <c r="AI38" s="66">
        <f t="shared" si="16"/>
        <v>4593037</v>
      </c>
      <c r="AJ38" s="38"/>
    </row>
    <row r="39" spans="1:36" s="4" customFormat="1" ht="15.75" x14ac:dyDescent="0.25">
      <c r="A39" s="54" t="s">
        <v>27</v>
      </c>
      <c r="B39" s="55">
        <v>210</v>
      </c>
      <c r="C39" s="54" t="s">
        <v>37</v>
      </c>
      <c r="D39" s="66">
        <f t="shared" si="0"/>
        <v>15165720</v>
      </c>
      <c r="E39" s="67">
        <v>6.99</v>
      </c>
      <c r="F39" s="68">
        <v>1.3889000093163033</v>
      </c>
      <c r="G39" s="68">
        <v>3806.37</v>
      </c>
      <c r="H39" s="68">
        <v>1326.0226221300013</v>
      </c>
      <c r="I39" s="68">
        <v>1481.3454581515271</v>
      </c>
      <c r="J39" s="80">
        <v>114.13834698248708</v>
      </c>
      <c r="K39" s="67">
        <f>F39*'National Details'!$E$25</f>
        <v>5.8495458060295409</v>
      </c>
      <c r="L39" s="67">
        <f>F39*'National Details'!$E$26</f>
        <v>2.2301851946048101</v>
      </c>
      <c r="M39" s="67">
        <f>F39*'National Details'!$E$27</f>
        <v>0.43929852440656691</v>
      </c>
      <c r="N39" s="67">
        <f>F39*'National Details'!$E$28</f>
        <v>2.3863955502533565</v>
      </c>
      <c r="O39" s="66">
        <f t="shared" si="1"/>
        <v>12691355.331727099</v>
      </c>
      <c r="P39" s="66">
        <f t="shared" si="2"/>
        <v>1685647.331163665</v>
      </c>
      <c r="Q39" s="66">
        <f t="shared" si="3"/>
        <v>370929.13812433131</v>
      </c>
      <c r="R39" s="66">
        <f t="shared" si="4"/>
        <v>155256.16871080006</v>
      </c>
      <c r="S39" s="67">
        <f t="shared" si="5"/>
        <v>5.8495458060295418</v>
      </c>
      <c r="T39" s="67">
        <f t="shared" si="6"/>
        <v>0.77692815453709896</v>
      </c>
      <c r="U39" s="67">
        <f t="shared" si="7"/>
        <v>0.17096416635858722</v>
      </c>
      <c r="V39" s="67">
        <f t="shared" si="8"/>
        <v>7.1558793115824484E-2</v>
      </c>
      <c r="W39" s="67">
        <f t="shared" si="9"/>
        <v>6.8689969200410514</v>
      </c>
      <c r="X39" s="66">
        <f t="shared" si="10"/>
        <v>14903187.969725894</v>
      </c>
      <c r="Y39" s="67">
        <v>0</v>
      </c>
      <c r="Z39" s="67">
        <v>0.19090307995894928</v>
      </c>
      <c r="AA39" s="67">
        <v>0</v>
      </c>
      <c r="AB39" s="67">
        <f t="shared" si="11"/>
        <v>0</v>
      </c>
      <c r="AC39" s="67">
        <f t="shared" si="12"/>
        <v>414189.22118410707</v>
      </c>
      <c r="AD39" s="67">
        <f t="shared" si="13"/>
        <v>0</v>
      </c>
      <c r="AE39" s="67">
        <f t="shared" si="14"/>
        <v>7.06</v>
      </c>
      <c r="AF39" s="66">
        <f t="shared" si="15"/>
        <v>15317595</v>
      </c>
      <c r="AG39" s="5"/>
      <c r="AH39" s="69">
        <v>1197.5</v>
      </c>
      <c r="AI39" s="66">
        <f t="shared" si="16"/>
        <v>4818980</v>
      </c>
      <c r="AJ39" s="38"/>
    </row>
    <row r="40" spans="1:36" s="4" customFormat="1" ht="15.75" x14ac:dyDescent="0.25">
      <c r="A40" s="54" t="s">
        <v>27</v>
      </c>
      <c r="B40" s="55">
        <v>211</v>
      </c>
      <c r="C40" s="54" t="s">
        <v>38</v>
      </c>
      <c r="D40" s="66">
        <f t="shared" si="0"/>
        <v>20779266</v>
      </c>
      <c r="E40" s="67">
        <v>8.25</v>
      </c>
      <c r="F40" s="68">
        <v>1.3335524397865888</v>
      </c>
      <c r="G40" s="68">
        <v>4418.7700000000004</v>
      </c>
      <c r="H40" s="68">
        <v>1616.9425037037038</v>
      </c>
      <c r="I40" s="68">
        <v>3016.1142530570919</v>
      </c>
      <c r="J40" s="80">
        <v>130.72112057373377</v>
      </c>
      <c r="K40" s="67">
        <f>F40*'National Details'!$E$25</f>
        <v>5.616441809309257</v>
      </c>
      <c r="L40" s="67">
        <f>F40*'National Details'!$E$26</f>
        <v>2.1413124684945326</v>
      </c>
      <c r="M40" s="67">
        <f>F40*'National Details'!$E$27</f>
        <v>0.42179250852291644</v>
      </c>
      <c r="N40" s="67">
        <f>F40*'National Details'!$E$28</f>
        <v>2.2912978522498357</v>
      </c>
      <c r="O40" s="66">
        <f t="shared" si="1"/>
        <v>14146125.807021236</v>
      </c>
      <c r="P40" s="66">
        <f t="shared" si="2"/>
        <v>1973556.1120911194</v>
      </c>
      <c r="Q40" s="66">
        <f t="shared" si="3"/>
        <v>725139.40616954374</v>
      </c>
      <c r="R40" s="66">
        <f t="shared" si="4"/>
        <v>170726.98300414419</v>
      </c>
      <c r="S40" s="67">
        <f t="shared" si="5"/>
        <v>5.6164418093092578</v>
      </c>
      <c r="T40" s="67">
        <f t="shared" si="6"/>
        <v>0.78356174773059195</v>
      </c>
      <c r="U40" s="67">
        <f t="shared" si="7"/>
        <v>0.28790237934734625</v>
      </c>
      <c r="V40" s="67">
        <f t="shared" si="8"/>
        <v>6.778380020102609E-2</v>
      </c>
      <c r="W40" s="67">
        <f t="shared" si="9"/>
        <v>6.7556897365882218</v>
      </c>
      <c r="X40" s="66">
        <f t="shared" si="10"/>
        <v>17015548.308286048</v>
      </c>
      <c r="Y40" s="67">
        <v>0</v>
      </c>
      <c r="Z40" s="67">
        <v>1.5768102634117787</v>
      </c>
      <c r="AA40" s="67">
        <v>0</v>
      </c>
      <c r="AB40" s="67">
        <f t="shared" si="11"/>
        <v>0</v>
      </c>
      <c r="AC40" s="67">
        <f t="shared" si="12"/>
        <v>3971510.2759639574</v>
      </c>
      <c r="AD40" s="67">
        <f t="shared" si="13"/>
        <v>0</v>
      </c>
      <c r="AE40" s="67">
        <f t="shared" si="14"/>
        <v>8.33</v>
      </c>
      <c r="AF40" s="66">
        <f t="shared" si="15"/>
        <v>20980762</v>
      </c>
      <c r="AG40" s="5"/>
      <c r="AH40" s="69">
        <v>946.06</v>
      </c>
      <c r="AI40" s="66">
        <f t="shared" si="16"/>
        <v>4491988</v>
      </c>
      <c r="AJ40" s="38"/>
    </row>
    <row r="41" spans="1:36" s="4" customFormat="1" ht="15.75" x14ac:dyDescent="0.25">
      <c r="A41" s="54" t="s">
        <v>27</v>
      </c>
      <c r="B41" s="55">
        <v>212</v>
      </c>
      <c r="C41" s="54" t="s">
        <v>39</v>
      </c>
      <c r="D41" s="66">
        <f t="shared" ref="D41:D72" si="17">ROUNDUP(E41*G41*15*38,0)</f>
        <v>19060892</v>
      </c>
      <c r="E41" s="67">
        <v>6.9</v>
      </c>
      <c r="F41" s="68">
        <v>1.4520885361088007</v>
      </c>
      <c r="G41" s="68">
        <v>4846.3999999999996</v>
      </c>
      <c r="H41" s="68">
        <v>1236.1294852466076</v>
      </c>
      <c r="I41" s="68">
        <v>1985.817427385892</v>
      </c>
      <c r="J41" s="80">
        <v>111.20184533203836</v>
      </c>
      <c r="K41" s="67">
        <f>F41*'National Details'!$E$25</f>
        <v>6.1156730861857191</v>
      </c>
      <c r="L41" s="67">
        <f>F41*'National Details'!$E$26</f>
        <v>2.3316483064028204</v>
      </c>
      <c r="M41" s="67">
        <f>F41*'National Details'!$E$27</f>
        <v>0.45928457552124241</v>
      </c>
      <c r="N41" s="67">
        <f>F41*'National Details'!$E$28</f>
        <v>2.4949655107639837</v>
      </c>
      <c r="O41" s="66">
        <f t="shared" ref="O41:O72" si="18">G41*K41*38*15</f>
        <v>16894228.885587566</v>
      </c>
      <c r="P41" s="66">
        <f t="shared" ref="P41:P72" si="19">H41*L41*38*15</f>
        <v>1642864.9558388104</v>
      </c>
      <c r="Q41" s="66">
        <f t="shared" ref="Q41:Q72" si="20">I41*M41*38*15</f>
        <v>519871.52909378061</v>
      </c>
      <c r="R41" s="66">
        <f t="shared" ref="R41:R72" si="21">J41*N41*38*15</f>
        <v>158143.51823694559</v>
      </c>
      <c r="S41" s="67">
        <f t="shared" ref="S41:S72" si="22">O41/($G41*15*38)</f>
        <v>6.1156730861857183</v>
      </c>
      <c r="T41" s="67">
        <f t="shared" ref="T41:T72" si="23">P41/($G41*15*38)</f>
        <v>0.59471344106343738</v>
      </c>
      <c r="U41" s="67">
        <f t="shared" ref="U41:U72" si="24">Q41/($G41*15*38)</f>
        <v>0.18819233125611073</v>
      </c>
      <c r="V41" s="67">
        <f t="shared" ref="V41:V72" si="25">R41/($G41*15*38)</f>
        <v>5.7247600040596452E-2</v>
      </c>
      <c r="W41" s="67">
        <f t="shared" ref="W41:W72" si="26">SUM(S41:V41)</f>
        <v>6.9558264585458627</v>
      </c>
      <c r="X41" s="66">
        <f t="shared" ref="X41:X72" si="27">W41*G41*15*38</f>
        <v>19215108.888757098</v>
      </c>
      <c r="Y41" s="67">
        <v>0</v>
      </c>
      <c r="Z41" s="67">
        <v>1.3173541454135851E-2</v>
      </c>
      <c r="AA41" s="67">
        <v>0</v>
      </c>
      <c r="AB41" s="67">
        <f t="shared" ref="AB41:AB72" si="28">Y41*G41*15*38</f>
        <v>0</v>
      </c>
      <c r="AC41" s="67">
        <f t="shared" ref="AC41:AC72" si="29">Z41*$G41*15*38</f>
        <v>36391.223242894674</v>
      </c>
      <c r="AD41" s="67">
        <f t="shared" ref="AD41:AD72" si="30">AA41*$G41*15*38</f>
        <v>0</v>
      </c>
      <c r="AE41" s="67">
        <f t="shared" ref="AE41:AE72" si="31">ROUND(W41+Y41+Z41-AA41,2)</f>
        <v>6.97</v>
      </c>
      <c r="AF41" s="66">
        <f t="shared" ref="AF41:AF72" si="32">ROUNDUP(AE41*G41*15*38,0)</f>
        <v>19254263</v>
      </c>
      <c r="AG41" s="5"/>
      <c r="AH41" s="69">
        <v>1039.0999999999999</v>
      </c>
      <c r="AI41" s="66">
        <f t="shared" ref="AI41:AI72" si="33">ROUNDUP(AE41*AH41*15*38,0)</f>
        <v>4128241</v>
      </c>
      <c r="AJ41" s="38"/>
    </row>
    <row r="42" spans="1:36" s="4" customFormat="1" ht="15.75" x14ac:dyDescent="0.25">
      <c r="A42" s="54" t="s">
        <v>27</v>
      </c>
      <c r="B42" s="55">
        <v>213</v>
      </c>
      <c r="C42" s="54" t="s">
        <v>40</v>
      </c>
      <c r="D42" s="66">
        <f t="shared" si="17"/>
        <v>8504667</v>
      </c>
      <c r="E42" s="67">
        <v>8.01</v>
      </c>
      <c r="F42" s="68">
        <v>1.5132100053430679</v>
      </c>
      <c r="G42" s="68">
        <v>1862.73</v>
      </c>
      <c r="H42" s="68">
        <v>654.44467149220486</v>
      </c>
      <c r="I42" s="68">
        <v>1121.077789663326</v>
      </c>
      <c r="J42" s="80">
        <v>28.609017721518988</v>
      </c>
      <c r="K42" s="67">
        <f>F42*'National Details'!$E$25</f>
        <v>6.3730946655790905</v>
      </c>
      <c r="L42" s="67">
        <f>F42*'National Details'!$E$26</f>
        <v>2.4297923015388392</v>
      </c>
      <c r="M42" s="67">
        <f>F42*'National Details'!$E$27</f>
        <v>0.47861683202932059</v>
      </c>
      <c r="N42" s="67">
        <f>F42*'National Details'!$E$28</f>
        <v>2.599983871500696</v>
      </c>
      <c r="O42" s="66">
        <f t="shared" si="18"/>
        <v>6766672.1370560592</v>
      </c>
      <c r="P42" s="66">
        <f t="shared" si="19"/>
        <v>906393.8360076783</v>
      </c>
      <c r="Q42" s="66">
        <f t="shared" si="20"/>
        <v>305843.01908384368</v>
      </c>
      <c r="R42" s="66">
        <f t="shared" si="21"/>
        <v>42398.301253593374</v>
      </c>
      <c r="S42" s="67">
        <f t="shared" si="22"/>
        <v>6.3730946655790897</v>
      </c>
      <c r="T42" s="67">
        <f t="shared" si="23"/>
        <v>0.85367424402617342</v>
      </c>
      <c r="U42" s="67">
        <f t="shared" si="24"/>
        <v>0.28805393167399146</v>
      </c>
      <c r="V42" s="67">
        <f t="shared" si="25"/>
        <v>3.9932241739504368E-2</v>
      </c>
      <c r="W42" s="67">
        <f t="shared" si="26"/>
        <v>7.5547550830187591</v>
      </c>
      <c r="X42" s="66">
        <f t="shared" si="27"/>
        <v>8021307.2934011752</v>
      </c>
      <c r="Y42" s="67">
        <v>0</v>
      </c>
      <c r="Z42" s="67">
        <v>0.53534491698123787</v>
      </c>
      <c r="AA42" s="67">
        <v>0</v>
      </c>
      <c r="AB42" s="67">
        <f t="shared" si="28"/>
        <v>0</v>
      </c>
      <c r="AC42" s="67">
        <f t="shared" si="29"/>
        <v>568405.73120882292</v>
      </c>
      <c r="AD42" s="67">
        <f t="shared" si="30"/>
        <v>0</v>
      </c>
      <c r="AE42" s="67">
        <f t="shared" si="31"/>
        <v>8.09</v>
      </c>
      <c r="AF42" s="66">
        <f t="shared" si="32"/>
        <v>8589607</v>
      </c>
      <c r="AG42" s="5"/>
      <c r="AH42" s="69">
        <v>291.92</v>
      </c>
      <c r="AI42" s="66">
        <f t="shared" si="33"/>
        <v>1346131</v>
      </c>
      <c r="AJ42" s="38"/>
    </row>
    <row r="43" spans="1:36" s="4" customFormat="1" ht="15.75" x14ac:dyDescent="0.25">
      <c r="A43" s="54" t="s">
        <v>95</v>
      </c>
      <c r="B43" s="55">
        <v>841</v>
      </c>
      <c r="C43" s="54" t="s">
        <v>129</v>
      </c>
      <c r="D43" s="66">
        <f t="shared" si="17"/>
        <v>4130200</v>
      </c>
      <c r="E43" s="67">
        <v>4.84</v>
      </c>
      <c r="F43" s="68">
        <v>1.0468407034819698</v>
      </c>
      <c r="G43" s="68">
        <v>1497.1</v>
      </c>
      <c r="H43" s="68">
        <v>418.60660194174756</v>
      </c>
      <c r="I43" s="68">
        <v>124.25527553763439</v>
      </c>
      <c r="J43" s="80">
        <v>49.074797786292038</v>
      </c>
      <c r="K43" s="67">
        <f>F43*'National Details'!$E$25</f>
        <v>4.4089154046793704</v>
      </c>
      <c r="L43" s="67">
        <f>F43*'National Details'!$E$26</f>
        <v>1.6809335606271771</v>
      </c>
      <c r="M43" s="67">
        <f>F43*'National Details'!$E$27</f>
        <v>0.33110776387332524</v>
      </c>
      <c r="N43" s="67">
        <f>F43*'National Details'!$E$28</f>
        <v>1.7986723161181433</v>
      </c>
      <c r="O43" s="66">
        <f t="shared" si="18"/>
        <v>3762334.7338369261</v>
      </c>
      <c r="P43" s="66">
        <f t="shared" si="19"/>
        <v>401080.4349652715</v>
      </c>
      <c r="Q43" s="66">
        <f t="shared" si="20"/>
        <v>23450.875266656105</v>
      </c>
      <c r="R43" s="66">
        <f t="shared" si="21"/>
        <v>50313.603712460674</v>
      </c>
      <c r="S43" s="67">
        <f t="shared" si="22"/>
        <v>4.4089154046793695</v>
      </c>
      <c r="T43" s="67">
        <f t="shared" si="23"/>
        <v>0.47000860724332716</v>
      </c>
      <c r="U43" s="67">
        <f t="shared" si="24"/>
        <v>2.7481054326851918E-2</v>
      </c>
      <c r="V43" s="67">
        <f t="shared" si="25"/>
        <v>5.8960310064323979E-2</v>
      </c>
      <c r="W43" s="67">
        <f t="shared" si="26"/>
        <v>4.9653653763138736</v>
      </c>
      <c r="X43" s="66">
        <f t="shared" si="27"/>
        <v>4237179.6477813143</v>
      </c>
      <c r="Y43" s="67">
        <v>0</v>
      </c>
      <c r="Z43" s="67">
        <v>0</v>
      </c>
      <c r="AA43" s="67">
        <v>0</v>
      </c>
      <c r="AB43" s="67">
        <f t="shared" si="28"/>
        <v>0</v>
      </c>
      <c r="AC43" s="67">
        <f t="shared" si="29"/>
        <v>0</v>
      </c>
      <c r="AD43" s="67">
        <f t="shared" si="30"/>
        <v>0</v>
      </c>
      <c r="AE43" s="67">
        <f t="shared" si="31"/>
        <v>4.97</v>
      </c>
      <c r="AF43" s="66">
        <f t="shared" si="32"/>
        <v>4241135</v>
      </c>
      <c r="AG43" s="5"/>
      <c r="AH43" s="69">
        <v>726.32</v>
      </c>
      <c r="AI43" s="66">
        <f t="shared" si="33"/>
        <v>2057592</v>
      </c>
      <c r="AJ43" s="38"/>
    </row>
    <row r="44" spans="1:36" s="4" customFormat="1" ht="15.75" x14ac:dyDescent="0.25">
      <c r="A44" s="54" t="s">
        <v>95</v>
      </c>
      <c r="B44" s="55">
        <v>840</v>
      </c>
      <c r="C44" s="54" t="s">
        <v>128</v>
      </c>
      <c r="D44" s="66">
        <f t="shared" si="17"/>
        <v>17621942</v>
      </c>
      <c r="E44" s="67">
        <v>4.7099999999999991</v>
      </c>
      <c r="F44" s="68">
        <v>1.0175421509866167</v>
      </c>
      <c r="G44" s="68">
        <v>6563.84</v>
      </c>
      <c r="H44" s="68">
        <v>2090.8093793103449</v>
      </c>
      <c r="I44" s="68">
        <v>200.91444487427466</v>
      </c>
      <c r="J44" s="80">
        <v>256.19701371628463</v>
      </c>
      <c r="K44" s="67">
        <f>F44*'National Details'!$E$25</f>
        <v>4.2855204707587538</v>
      </c>
      <c r="L44" s="67">
        <f>F44*'National Details'!$E$26</f>
        <v>1.6338882747461201</v>
      </c>
      <c r="M44" s="67">
        <f>F44*'National Details'!$E$27</f>
        <v>0.3218408542382733</v>
      </c>
      <c r="N44" s="67">
        <f>F44*'National Details'!$E$28</f>
        <v>1.7483318057611792</v>
      </c>
      <c r="O44" s="66">
        <f t="shared" si="18"/>
        <v>16033798.291467527</v>
      </c>
      <c r="P44" s="66">
        <f t="shared" si="19"/>
        <v>1947204.8898630999</v>
      </c>
      <c r="Q44" s="66">
        <f t="shared" si="20"/>
        <v>36857.61164327267</v>
      </c>
      <c r="R44" s="66">
        <f t="shared" si="21"/>
        <v>255312.91094409168</v>
      </c>
      <c r="S44" s="67">
        <f t="shared" si="22"/>
        <v>4.2855204707587529</v>
      </c>
      <c r="T44" s="67">
        <f t="shared" si="23"/>
        <v>0.5204497564816305</v>
      </c>
      <c r="U44" s="67">
        <f t="shared" si="24"/>
        <v>9.8513182172546912E-3</v>
      </c>
      <c r="V44" s="67">
        <f t="shared" si="25"/>
        <v>6.8240144126184288E-2</v>
      </c>
      <c r="W44" s="67">
        <f t="shared" si="26"/>
        <v>4.884061689583822</v>
      </c>
      <c r="X44" s="66">
        <f t="shared" si="27"/>
        <v>18273173.703917988</v>
      </c>
      <c r="Y44" s="67">
        <v>0</v>
      </c>
      <c r="Z44" s="67">
        <v>0</v>
      </c>
      <c r="AA44" s="67">
        <v>0</v>
      </c>
      <c r="AB44" s="67">
        <f t="shared" si="28"/>
        <v>0</v>
      </c>
      <c r="AC44" s="67">
        <f t="shared" si="29"/>
        <v>0</v>
      </c>
      <c r="AD44" s="67">
        <f t="shared" si="30"/>
        <v>0</v>
      </c>
      <c r="AE44" s="67">
        <f t="shared" si="31"/>
        <v>4.88</v>
      </c>
      <c r="AF44" s="66">
        <f t="shared" si="32"/>
        <v>18257978</v>
      </c>
      <c r="AG44" s="5"/>
      <c r="AH44" s="69">
        <v>3202.45</v>
      </c>
      <c r="AI44" s="66">
        <f t="shared" si="33"/>
        <v>8907935</v>
      </c>
      <c r="AJ44" s="38"/>
    </row>
    <row r="45" spans="1:36" s="4" customFormat="1" ht="15.75" x14ac:dyDescent="0.25">
      <c r="A45" s="54" t="s">
        <v>95</v>
      </c>
      <c r="B45" s="55">
        <v>390</v>
      </c>
      <c r="C45" s="54" t="s">
        <v>96</v>
      </c>
      <c r="D45" s="66">
        <f t="shared" si="17"/>
        <v>7575530</v>
      </c>
      <c r="E45" s="67">
        <v>4.95</v>
      </c>
      <c r="F45" s="68">
        <v>1.0228728165392216</v>
      </c>
      <c r="G45" s="68">
        <v>2684.93</v>
      </c>
      <c r="H45" s="68">
        <v>761.59413514943128</v>
      </c>
      <c r="I45" s="68">
        <v>279.14708590294651</v>
      </c>
      <c r="J45" s="80">
        <v>117.52853698501873</v>
      </c>
      <c r="K45" s="67">
        <f>F45*'National Details'!$E$25</f>
        <v>4.3079713110765789</v>
      </c>
      <c r="L45" s="67">
        <f>F45*'National Details'!$E$26</f>
        <v>1.6424478336150565</v>
      </c>
      <c r="M45" s="67">
        <f>F45*'National Details'!$E$27</f>
        <v>0.32352690326675376</v>
      </c>
      <c r="N45" s="67">
        <f>F45*'National Details'!$E$28</f>
        <v>1.7574909075462581</v>
      </c>
      <c r="O45" s="66">
        <f t="shared" si="18"/>
        <v>6592962.804981837</v>
      </c>
      <c r="P45" s="66">
        <f t="shared" si="19"/>
        <v>713000.82330096606</v>
      </c>
      <c r="Q45" s="66">
        <f t="shared" si="20"/>
        <v>51477.607587127706</v>
      </c>
      <c r="R45" s="66">
        <f t="shared" si="21"/>
        <v>117736.54102317919</v>
      </c>
      <c r="S45" s="67">
        <f t="shared" si="22"/>
        <v>4.3079713110765789</v>
      </c>
      <c r="T45" s="67">
        <f t="shared" si="23"/>
        <v>0.46588873354989369</v>
      </c>
      <c r="U45" s="67">
        <f t="shared" si="24"/>
        <v>3.3636479259466279E-2</v>
      </c>
      <c r="V45" s="67">
        <f t="shared" si="25"/>
        <v>7.6931366973583881E-2</v>
      </c>
      <c r="W45" s="67">
        <f t="shared" si="26"/>
        <v>4.8844278908595227</v>
      </c>
      <c r="X45" s="66">
        <f t="shared" si="27"/>
        <v>7475177.7768931109</v>
      </c>
      <c r="Y45" s="67">
        <v>0</v>
      </c>
      <c r="Z45" s="67">
        <v>0.1150721091404785</v>
      </c>
      <c r="AA45" s="67">
        <v>0</v>
      </c>
      <c r="AB45" s="67">
        <f t="shared" si="28"/>
        <v>0</v>
      </c>
      <c r="AC45" s="67">
        <f t="shared" si="29"/>
        <v>176107.51805689061</v>
      </c>
      <c r="AD45" s="67">
        <f t="shared" si="30"/>
        <v>0</v>
      </c>
      <c r="AE45" s="67">
        <f t="shared" si="31"/>
        <v>5</v>
      </c>
      <c r="AF45" s="66">
        <f t="shared" si="32"/>
        <v>7652051</v>
      </c>
      <c r="AG45" s="5"/>
      <c r="AH45" s="69">
        <v>1357.35</v>
      </c>
      <c r="AI45" s="66">
        <f t="shared" si="33"/>
        <v>3868448</v>
      </c>
      <c r="AJ45" s="38"/>
    </row>
    <row r="46" spans="1:36" s="4" customFormat="1" ht="15.75" x14ac:dyDescent="0.25">
      <c r="A46" s="54" t="s">
        <v>95</v>
      </c>
      <c r="B46" s="55">
        <v>805</v>
      </c>
      <c r="C46" s="54" t="s">
        <v>106</v>
      </c>
      <c r="D46" s="66">
        <f t="shared" si="17"/>
        <v>3939873</v>
      </c>
      <c r="E46" s="67">
        <v>5.04</v>
      </c>
      <c r="F46" s="68">
        <v>1.021372814123368</v>
      </c>
      <c r="G46" s="68">
        <v>1371.44</v>
      </c>
      <c r="H46" s="68">
        <v>539.6171059627801</v>
      </c>
      <c r="I46" s="68">
        <v>63.385249752991548</v>
      </c>
      <c r="J46" s="80">
        <v>47.729930394431555</v>
      </c>
      <c r="K46" s="67">
        <f>F46*'National Details'!$E$25</f>
        <v>4.3016538420134101</v>
      </c>
      <c r="L46" s="67">
        <f>F46*'National Details'!$E$26</f>
        <v>1.6400392490104998</v>
      </c>
      <c r="M46" s="67">
        <f>F46*'National Details'!$E$27</f>
        <v>0.32305246389496978</v>
      </c>
      <c r="N46" s="67">
        <f>F46*'National Details'!$E$28</f>
        <v>1.7549136168366668</v>
      </c>
      <c r="O46" s="66">
        <f t="shared" si="18"/>
        <v>3362692.2827017969</v>
      </c>
      <c r="P46" s="66">
        <f t="shared" si="19"/>
        <v>504446.14293335774</v>
      </c>
      <c r="Q46" s="66">
        <f t="shared" si="20"/>
        <v>11671.753831162108</v>
      </c>
      <c r="R46" s="66">
        <f t="shared" si="21"/>
        <v>47744.285724516914</v>
      </c>
      <c r="S46" s="67">
        <f t="shared" si="22"/>
        <v>4.3016538420134101</v>
      </c>
      <c r="T46" s="67">
        <f t="shared" si="23"/>
        <v>0.64530218836873432</v>
      </c>
      <c r="U46" s="67">
        <f t="shared" si="24"/>
        <v>1.4930847217014192E-2</v>
      </c>
      <c r="V46" s="67">
        <f t="shared" si="25"/>
        <v>6.107587993631091E-2</v>
      </c>
      <c r="W46" s="67">
        <f t="shared" si="26"/>
        <v>5.0229627575354696</v>
      </c>
      <c r="X46" s="66">
        <f t="shared" si="27"/>
        <v>3926554.4651908339</v>
      </c>
      <c r="Y46" s="67">
        <v>0</v>
      </c>
      <c r="Z46" s="67">
        <v>6.74372424645302E-2</v>
      </c>
      <c r="AA46" s="67">
        <v>0</v>
      </c>
      <c r="AB46" s="67">
        <f t="shared" si="28"/>
        <v>0</v>
      </c>
      <c r="AC46" s="67">
        <f t="shared" si="29"/>
        <v>52717.095129166526</v>
      </c>
      <c r="AD46" s="67">
        <f t="shared" si="30"/>
        <v>0</v>
      </c>
      <c r="AE46" s="67">
        <f t="shared" si="31"/>
        <v>5.09</v>
      </c>
      <c r="AF46" s="66">
        <f t="shared" si="32"/>
        <v>3978959</v>
      </c>
      <c r="AG46" s="5"/>
      <c r="AH46" s="69">
        <v>444.34</v>
      </c>
      <c r="AI46" s="66">
        <f t="shared" si="33"/>
        <v>1289164</v>
      </c>
      <c r="AJ46" s="38"/>
    </row>
    <row r="47" spans="1:36" s="4" customFormat="1" ht="15.75" x14ac:dyDescent="0.25">
      <c r="A47" s="54" t="s">
        <v>95</v>
      </c>
      <c r="B47" s="55">
        <v>806</v>
      </c>
      <c r="C47" s="54" t="s">
        <v>107</v>
      </c>
      <c r="D47" s="66">
        <f t="shared" si="17"/>
        <v>7349967</v>
      </c>
      <c r="E47" s="67">
        <v>5.18</v>
      </c>
      <c r="F47" s="68">
        <v>1.0160000040911754</v>
      </c>
      <c r="G47" s="68">
        <v>2489.3200000000002</v>
      </c>
      <c r="H47" s="68">
        <v>1034.0004909560723</v>
      </c>
      <c r="I47" s="68">
        <v>492.07488372093025</v>
      </c>
      <c r="J47" s="80">
        <v>86.740333077120169</v>
      </c>
      <c r="K47" s="67">
        <f>F47*'National Details'!$E$25</f>
        <v>4.2790255043508045</v>
      </c>
      <c r="L47" s="67">
        <f>F47*'National Details'!$E$26</f>
        <v>1.6314120178874194</v>
      </c>
      <c r="M47" s="67">
        <f>F47*'National Details'!$E$27</f>
        <v>0.32135308488767839</v>
      </c>
      <c r="N47" s="67">
        <f>F47*'National Details'!$E$28</f>
        <v>1.7456821027844114</v>
      </c>
      <c r="O47" s="66">
        <f t="shared" si="18"/>
        <v>6071562.3480396112</v>
      </c>
      <c r="P47" s="66">
        <f t="shared" si="19"/>
        <v>961522.07164492016</v>
      </c>
      <c r="Q47" s="66">
        <f t="shared" si="20"/>
        <v>90133.97567129595</v>
      </c>
      <c r="R47" s="66">
        <f t="shared" si="21"/>
        <v>86309.996814103797</v>
      </c>
      <c r="S47" s="67">
        <f t="shared" si="22"/>
        <v>4.2790255043508045</v>
      </c>
      <c r="T47" s="67">
        <f t="shared" si="23"/>
        <v>0.67764723998812049</v>
      </c>
      <c r="U47" s="67">
        <f t="shared" si="24"/>
        <v>6.3523284221982931E-2</v>
      </c>
      <c r="V47" s="67">
        <f t="shared" si="25"/>
        <v>6.0828277217186762E-2</v>
      </c>
      <c r="W47" s="67">
        <f t="shared" si="26"/>
        <v>5.0810243057780946</v>
      </c>
      <c r="X47" s="66">
        <f t="shared" si="27"/>
        <v>7209528.39216993</v>
      </c>
      <c r="Y47" s="67">
        <v>0</v>
      </c>
      <c r="Z47" s="67">
        <v>0.15077569422190606</v>
      </c>
      <c r="AA47" s="67">
        <v>0</v>
      </c>
      <c r="AB47" s="67">
        <f t="shared" si="28"/>
        <v>0</v>
      </c>
      <c r="AC47" s="67">
        <f t="shared" si="29"/>
        <v>213937.50215007085</v>
      </c>
      <c r="AD47" s="67">
        <f t="shared" si="30"/>
        <v>0</v>
      </c>
      <c r="AE47" s="67">
        <f t="shared" si="31"/>
        <v>5.23</v>
      </c>
      <c r="AF47" s="66">
        <f t="shared" si="32"/>
        <v>7420912</v>
      </c>
      <c r="AG47" s="5"/>
      <c r="AH47" s="69">
        <v>719.41</v>
      </c>
      <c r="AI47" s="66">
        <f t="shared" si="33"/>
        <v>2144634</v>
      </c>
      <c r="AJ47" s="38"/>
    </row>
    <row r="48" spans="1:36" s="4" customFormat="1" ht="15.75" x14ac:dyDescent="0.25">
      <c r="A48" s="54" t="s">
        <v>95</v>
      </c>
      <c r="B48" s="55">
        <v>391</v>
      </c>
      <c r="C48" s="54" t="s">
        <v>97</v>
      </c>
      <c r="D48" s="66">
        <f t="shared" si="17"/>
        <v>12396451</v>
      </c>
      <c r="E48" s="67">
        <v>5.33</v>
      </c>
      <c r="F48" s="68">
        <v>1.0106109477002545</v>
      </c>
      <c r="G48" s="68">
        <v>4080.33</v>
      </c>
      <c r="H48" s="68">
        <v>1636.6077495240684</v>
      </c>
      <c r="I48" s="68">
        <v>1105.5927714172917</v>
      </c>
      <c r="J48" s="80">
        <v>148.59176984705024</v>
      </c>
      <c r="K48" s="67">
        <f>F48*'National Details'!$E$25</f>
        <v>4.2563287428859624</v>
      </c>
      <c r="L48" s="67">
        <f>F48*'National Details'!$E$26</f>
        <v>1.6227586996533456</v>
      </c>
      <c r="M48" s="67">
        <f>F48*'National Details'!$E$27</f>
        <v>0.31964856728051044</v>
      </c>
      <c r="N48" s="67">
        <f>F48*'National Details'!$E$28</f>
        <v>1.7364226743841706</v>
      </c>
      <c r="O48" s="66">
        <f t="shared" si="18"/>
        <v>9899318.7398921307</v>
      </c>
      <c r="P48" s="66">
        <f t="shared" si="19"/>
        <v>1513817.0941723513</v>
      </c>
      <c r="Q48" s="66">
        <f t="shared" si="20"/>
        <v>201438.65286615893</v>
      </c>
      <c r="R48" s="66">
        <f t="shared" si="21"/>
        <v>147070.32748189653</v>
      </c>
      <c r="S48" s="67">
        <f t="shared" si="22"/>
        <v>4.2563287428859624</v>
      </c>
      <c r="T48" s="67">
        <f t="shared" si="23"/>
        <v>0.65088349801615686</v>
      </c>
      <c r="U48" s="67">
        <f t="shared" si="24"/>
        <v>8.6610922493824322E-2</v>
      </c>
      <c r="V48" s="67">
        <f t="shared" si="25"/>
        <v>6.3234620334456315E-2</v>
      </c>
      <c r="W48" s="67">
        <f t="shared" si="26"/>
        <v>5.0570577837304</v>
      </c>
      <c r="X48" s="66">
        <f t="shared" si="27"/>
        <v>11761644.814412538</v>
      </c>
      <c r="Y48" s="67">
        <v>0</v>
      </c>
      <c r="Z48" s="67">
        <v>0.32624221626960015</v>
      </c>
      <c r="AA48" s="67">
        <v>0</v>
      </c>
      <c r="AB48" s="67">
        <f t="shared" si="28"/>
        <v>0</v>
      </c>
      <c r="AC48" s="67">
        <f t="shared" si="29"/>
        <v>758770.26431746234</v>
      </c>
      <c r="AD48" s="67">
        <f t="shared" si="30"/>
        <v>0</v>
      </c>
      <c r="AE48" s="67">
        <f t="shared" si="31"/>
        <v>5.38</v>
      </c>
      <c r="AF48" s="66">
        <f t="shared" si="32"/>
        <v>12512740</v>
      </c>
      <c r="AG48" s="5"/>
      <c r="AH48" s="69">
        <v>1434.9</v>
      </c>
      <c r="AI48" s="66">
        <f t="shared" si="33"/>
        <v>4400265</v>
      </c>
      <c r="AJ48" s="38"/>
    </row>
    <row r="49" spans="1:36" s="4" customFormat="1" ht="15.75" x14ac:dyDescent="0.25">
      <c r="A49" s="54" t="s">
        <v>95</v>
      </c>
      <c r="B49" s="55">
        <v>392</v>
      </c>
      <c r="C49" s="54" t="s">
        <v>98</v>
      </c>
      <c r="D49" s="66">
        <f t="shared" si="17"/>
        <v>8570360</v>
      </c>
      <c r="E49" s="67">
        <v>4.9899999999999993</v>
      </c>
      <c r="F49" s="68">
        <v>1.0193962230475473</v>
      </c>
      <c r="G49" s="68">
        <v>3013.17</v>
      </c>
      <c r="H49" s="68">
        <v>873.52550888206235</v>
      </c>
      <c r="I49" s="68">
        <v>158.57812164910337</v>
      </c>
      <c r="J49" s="80">
        <v>77.442792889269654</v>
      </c>
      <c r="K49" s="67">
        <f>F49*'National Details'!$E$25</f>
        <v>4.2933291534395401</v>
      </c>
      <c r="L49" s="67">
        <f>F49*'National Details'!$E$26</f>
        <v>1.6368653962323914</v>
      </c>
      <c r="M49" s="67">
        <f>F49*'National Details'!$E$27</f>
        <v>0.32242728314967578</v>
      </c>
      <c r="N49" s="67">
        <f>F49*'National Details'!$E$28</f>
        <v>1.7515174557621693</v>
      </c>
      <c r="O49" s="66">
        <f t="shared" si="18"/>
        <v>7373822.4450035691</v>
      </c>
      <c r="P49" s="66">
        <f t="shared" si="19"/>
        <v>815010.8965827428</v>
      </c>
      <c r="Q49" s="66">
        <f t="shared" si="20"/>
        <v>29144.050370270535</v>
      </c>
      <c r="R49" s="66">
        <f t="shared" si="21"/>
        <v>77316.170034062205</v>
      </c>
      <c r="S49" s="67">
        <f t="shared" si="22"/>
        <v>4.2933291534395401</v>
      </c>
      <c r="T49" s="67">
        <f t="shared" si="23"/>
        <v>0.47453136670527657</v>
      </c>
      <c r="U49" s="67">
        <f t="shared" si="24"/>
        <v>1.696881122880527E-2</v>
      </c>
      <c r="V49" s="67">
        <f t="shared" si="25"/>
        <v>4.5016512035009698E-2</v>
      </c>
      <c r="W49" s="67">
        <f t="shared" si="26"/>
        <v>4.8298458434086315</v>
      </c>
      <c r="X49" s="66">
        <f t="shared" si="27"/>
        <v>8295293.5619906448</v>
      </c>
      <c r="Y49" s="67">
        <v>4.0154156591368562E-2</v>
      </c>
      <c r="Z49" s="67">
        <v>0.16989999999999927</v>
      </c>
      <c r="AA49" s="67">
        <v>0</v>
      </c>
      <c r="AB49" s="67">
        <f t="shared" si="28"/>
        <v>68965.041009355991</v>
      </c>
      <c r="AC49" s="67">
        <f t="shared" si="29"/>
        <v>291804.42230999871</v>
      </c>
      <c r="AD49" s="67">
        <f t="shared" si="30"/>
        <v>0</v>
      </c>
      <c r="AE49" s="67">
        <f t="shared" si="31"/>
        <v>5.04</v>
      </c>
      <c r="AF49" s="66">
        <f t="shared" si="32"/>
        <v>8656235</v>
      </c>
      <c r="AG49" s="5"/>
      <c r="AH49" s="69">
        <v>1555.87</v>
      </c>
      <c r="AI49" s="66">
        <f t="shared" si="33"/>
        <v>4469704</v>
      </c>
      <c r="AJ49" s="38"/>
    </row>
    <row r="50" spans="1:36" s="4" customFormat="1" ht="15.75" x14ac:dyDescent="0.25">
      <c r="A50" s="54" t="s">
        <v>95</v>
      </c>
      <c r="B50" s="55">
        <v>929</v>
      </c>
      <c r="C50" s="54" t="s">
        <v>177</v>
      </c>
      <c r="D50" s="66">
        <f t="shared" si="17"/>
        <v>11091106</v>
      </c>
      <c r="E50" s="67">
        <v>4.74</v>
      </c>
      <c r="F50" s="68">
        <v>1.0216961800922137</v>
      </c>
      <c r="G50" s="68">
        <v>4105.08</v>
      </c>
      <c r="H50" s="68">
        <v>940.42437227987944</v>
      </c>
      <c r="I50" s="68">
        <v>88.686033009795594</v>
      </c>
      <c r="J50" s="80">
        <v>135.26015355086372</v>
      </c>
      <c r="K50" s="67">
        <f>F50*'National Details'!$E$25</f>
        <v>4.3030157428228177</v>
      </c>
      <c r="L50" s="67">
        <f>F50*'National Details'!$E$26</f>
        <v>1.6405584843703684</v>
      </c>
      <c r="M50" s="67">
        <f>F50*'National Details'!$E$27</f>
        <v>0.32315474209498735</v>
      </c>
      <c r="N50" s="67">
        <f>F50*'National Details'!$E$28</f>
        <v>1.7554692213466967</v>
      </c>
      <c r="O50" s="66">
        <f t="shared" si="18"/>
        <v>10068607.603361845</v>
      </c>
      <c r="P50" s="66">
        <f t="shared" si="19"/>
        <v>879408.07422588742</v>
      </c>
      <c r="Q50" s="66">
        <f t="shared" si="20"/>
        <v>16335.807911083577</v>
      </c>
      <c r="R50" s="66">
        <f t="shared" si="21"/>
        <v>135343.67076690655</v>
      </c>
      <c r="S50" s="67">
        <f t="shared" si="22"/>
        <v>4.3030157428228186</v>
      </c>
      <c r="T50" s="67">
        <f t="shared" si="23"/>
        <v>0.37583218423329973</v>
      </c>
      <c r="U50" s="67">
        <f t="shared" si="24"/>
        <v>6.9814259709209152E-3</v>
      </c>
      <c r="V50" s="67">
        <f t="shared" si="25"/>
        <v>5.7841756173611571E-2</v>
      </c>
      <c r="W50" s="67">
        <f t="shared" si="26"/>
        <v>4.7436711092006512</v>
      </c>
      <c r="X50" s="66">
        <f t="shared" si="27"/>
        <v>11099695.156265723</v>
      </c>
      <c r="Y50" s="67">
        <v>0.12632889079934984</v>
      </c>
      <c r="Z50" s="67">
        <v>0</v>
      </c>
      <c r="AA50" s="67">
        <v>0</v>
      </c>
      <c r="AB50" s="67">
        <f t="shared" si="28"/>
        <v>295596.41573427914</v>
      </c>
      <c r="AC50" s="67">
        <f t="shared" si="29"/>
        <v>0</v>
      </c>
      <c r="AD50" s="67">
        <f t="shared" si="30"/>
        <v>0</v>
      </c>
      <c r="AE50" s="67">
        <f t="shared" si="31"/>
        <v>4.87</v>
      </c>
      <c r="AF50" s="66">
        <f t="shared" si="32"/>
        <v>11395292</v>
      </c>
      <c r="AG50" s="5"/>
      <c r="AH50" s="69">
        <v>1778.99</v>
      </c>
      <c r="AI50" s="66">
        <f t="shared" si="33"/>
        <v>4938299</v>
      </c>
      <c r="AJ50" s="38"/>
    </row>
    <row r="51" spans="1:36" s="4" customFormat="1" ht="15.75" x14ac:dyDescent="0.25">
      <c r="A51" s="54" t="s">
        <v>95</v>
      </c>
      <c r="B51" s="55">
        <v>807</v>
      </c>
      <c r="C51" s="54" t="s">
        <v>108</v>
      </c>
      <c r="D51" s="66">
        <f t="shared" si="17"/>
        <v>4867269</v>
      </c>
      <c r="E51" s="67">
        <v>4.8400000000000007</v>
      </c>
      <c r="F51" s="68">
        <v>1.0257565139751124</v>
      </c>
      <c r="G51" s="68">
        <v>1764.27</v>
      </c>
      <c r="H51" s="68">
        <v>565.10192358598783</v>
      </c>
      <c r="I51" s="68">
        <v>33.373981083404985</v>
      </c>
      <c r="J51" s="80">
        <v>61.862467970330407</v>
      </c>
      <c r="K51" s="67">
        <f>F51*'National Details'!$E$25</f>
        <v>4.3201164044085862</v>
      </c>
      <c r="L51" s="67">
        <f>F51*'National Details'!$E$26</f>
        <v>1.647078245656316</v>
      </c>
      <c r="M51" s="67">
        <f>F51*'National Details'!$E$27</f>
        <v>0.32443899486436661</v>
      </c>
      <c r="N51" s="67">
        <f>F51*'National Details'!$E$28</f>
        <v>1.7624456506401647</v>
      </c>
      <c r="O51" s="66">
        <f t="shared" si="18"/>
        <v>4344455.5082193837</v>
      </c>
      <c r="P51" s="66">
        <f t="shared" si="19"/>
        <v>530537.23840270052</v>
      </c>
      <c r="Q51" s="66">
        <f t="shared" si="20"/>
        <v>6171.85790007371</v>
      </c>
      <c r="R51" s="66">
        <f t="shared" si="21"/>
        <v>62146.665438939941</v>
      </c>
      <c r="S51" s="67">
        <f t="shared" si="22"/>
        <v>4.3201164044085862</v>
      </c>
      <c r="T51" s="67">
        <f t="shared" si="23"/>
        <v>0.52756499000550849</v>
      </c>
      <c r="U51" s="67">
        <f t="shared" si="24"/>
        <v>6.1372810722408119E-3</v>
      </c>
      <c r="V51" s="67">
        <f t="shared" si="25"/>
        <v>6.1798498876121759E-2</v>
      </c>
      <c r="W51" s="67">
        <f t="shared" si="26"/>
        <v>4.915617174362457</v>
      </c>
      <c r="X51" s="66">
        <f t="shared" si="27"/>
        <v>4943311.2699610982</v>
      </c>
      <c r="Y51" s="67">
        <v>0</v>
      </c>
      <c r="Z51" s="67">
        <v>0</v>
      </c>
      <c r="AA51" s="67">
        <v>0</v>
      </c>
      <c r="AB51" s="67">
        <f t="shared" si="28"/>
        <v>0</v>
      </c>
      <c r="AC51" s="67">
        <f t="shared" si="29"/>
        <v>0</v>
      </c>
      <c r="AD51" s="67">
        <f t="shared" si="30"/>
        <v>0</v>
      </c>
      <c r="AE51" s="67">
        <f t="shared" si="31"/>
        <v>4.92</v>
      </c>
      <c r="AF51" s="66">
        <f t="shared" si="32"/>
        <v>4947719</v>
      </c>
      <c r="AG51" s="5"/>
      <c r="AH51" s="69">
        <v>593.33000000000004</v>
      </c>
      <c r="AI51" s="66">
        <f t="shared" si="33"/>
        <v>1663935</v>
      </c>
      <c r="AJ51" s="38"/>
    </row>
    <row r="52" spans="1:36" s="4" customFormat="1" ht="15.75" x14ac:dyDescent="0.25">
      <c r="A52" s="54" t="s">
        <v>95</v>
      </c>
      <c r="B52" s="55">
        <v>393</v>
      </c>
      <c r="C52" s="54" t="s">
        <v>99</v>
      </c>
      <c r="D52" s="66">
        <f t="shared" si="17"/>
        <v>5908064</v>
      </c>
      <c r="E52" s="67">
        <v>5.05</v>
      </c>
      <c r="F52" s="68">
        <v>1.0115404675654323</v>
      </c>
      <c r="G52" s="68">
        <v>2052.48</v>
      </c>
      <c r="H52" s="68">
        <v>690.66826371081152</v>
      </c>
      <c r="I52" s="68">
        <v>114.26739854562514</v>
      </c>
      <c r="J52" s="80">
        <v>75.385205164992826</v>
      </c>
      <c r="K52" s="67">
        <f>F52*'National Details'!$E$25</f>
        <v>4.2602435452421439</v>
      </c>
      <c r="L52" s="67">
        <f>F52*'National Details'!$E$26</f>
        <v>1.6242512487407568</v>
      </c>
      <c r="M52" s="67">
        <f>F52*'National Details'!$E$27</f>
        <v>0.31994256735426679</v>
      </c>
      <c r="N52" s="67">
        <f>F52*'National Details'!$E$28</f>
        <v>1.7380197670872115</v>
      </c>
      <c r="O52" s="66">
        <f t="shared" si="18"/>
        <v>4984116.8628909998</v>
      </c>
      <c r="P52" s="66">
        <f t="shared" si="19"/>
        <v>639436.71018480067</v>
      </c>
      <c r="Q52" s="66">
        <f t="shared" si="20"/>
        <v>20838.632767680898</v>
      </c>
      <c r="R52" s="66">
        <f t="shared" si="21"/>
        <v>74681.956731929022</v>
      </c>
      <c r="S52" s="67">
        <f t="shared" si="22"/>
        <v>4.2602435452421439</v>
      </c>
      <c r="T52" s="67">
        <f t="shared" si="23"/>
        <v>0.54656746462713202</v>
      </c>
      <c r="U52" s="67">
        <f t="shared" si="24"/>
        <v>1.7812112593340992E-2</v>
      </c>
      <c r="V52" s="67">
        <f t="shared" si="25"/>
        <v>6.3835446251696723E-2</v>
      </c>
      <c r="W52" s="67">
        <f t="shared" si="26"/>
        <v>4.8884585687143138</v>
      </c>
      <c r="X52" s="66">
        <f t="shared" si="27"/>
        <v>5719074.1625754107</v>
      </c>
      <c r="Y52" s="67">
        <v>0</v>
      </c>
      <c r="Z52" s="67">
        <v>0.21204143128568642</v>
      </c>
      <c r="AA52" s="67">
        <v>0</v>
      </c>
      <c r="AB52" s="67">
        <f t="shared" si="28"/>
        <v>0</v>
      </c>
      <c r="AC52" s="67">
        <f t="shared" si="29"/>
        <v>248070.15422459002</v>
      </c>
      <c r="AD52" s="67">
        <f t="shared" si="30"/>
        <v>0</v>
      </c>
      <c r="AE52" s="67">
        <f t="shared" si="31"/>
        <v>5.0999999999999996</v>
      </c>
      <c r="AF52" s="66">
        <f t="shared" si="32"/>
        <v>5966560</v>
      </c>
      <c r="AG52" s="5"/>
      <c r="AH52" s="69">
        <v>822.47</v>
      </c>
      <c r="AI52" s="66">
        <f t="shared" si="33"/>
        <v>2390921</v>
      </c>
      <c r="AJ52" s="38"/>
    </row>
    <row r="53" spans="1:36" s="4" customFormat="1" ht="15.75" x14ac:dyDescent="0.25">
      <c r="A53" s="54" t="s">
        <v>95</v>
      </c>
      <c r="B53" s="55">
        <v>808</v>
      </c>
      <c r="C53" s="54" t="s">
        <v>109</v>
      </c>
      <c r="D53" s="66">
        <f t="shared" si="17"/>
        <v>7820070</v>
      </c>
      <c r="E53" s="67">
        <v>4.95</v>
      </c>
      <c r="F53" s="68">
        <v>1.0361689806132748</v>
      </c>
      <c r="G53" s="68">
        <v>2771.6</v>
      </c>
      <c r="H53" s="68">
        <v>775.22009504412756</v>
      </c>
      <c r="I53" s="68">
        <v>195.65913043478261</v>
      </c>
      <c r="J53" s="80">
        <v>107.62930310663307</v>
      </c>
      <c r="K53" s="67">
        <f>F53*'National Details'!$E$25</f>
        <v>4.363969957684656</v>
      </c>
      <c r="L53" s="67">
        <f>F53*'National Details'!$E$26</f>
        <v>1.6637977566218156</v>
      </c>
      <c r="M53" s="67">
        <f>F53*'National Details'!$E$27</f>
        <v>0.32773237898049823</v>
      </c>
      <c r="N53" s="67">
        <f>F53*'National Details'!$E$28</f>
        <v>1.7803362575130843</v>
      </c>
      <c r="O53" s="66">
        <f t="shared" si="18"/>
        <v>6894252.1067897119</v>
      </c>
      <c r="P53" s="66">
        <f t="shared" si="19"/>
        <v>735191.38936286489</v>
      </c>
      <c r="Q53" s="66">
        <f t="shared" si="20"/>
        <v>36550.584403388741</v>
      </c>
      <c r="R53" s="66">
        <f t="shared" si="21"/>
        <v>109221.31989421457</v>
      </c>
      <c r="S53" s="67">
        <f t="shared" si="22"/>
        <v>4.363969957684656</v>
      </c>
      <c r="T53" s="67">
        <f t="shared" si="23"/>
        <v>0.46536637863420766</v>
      </c>
      <c r="U53" s="67">
        <f t="shared" si="24"/>
        <v>2.3136034163171781E-2</v>
      </c>
      <c r="V53" s="67">
        <f t="shared" si="25"/>
        <v>6.913564392105806E-2</v>
      </c>
      <c r="W53" s="67">
        <f t="shared" si="26"/>
        <v>4.9216080144030938</v>
      </c>
      <c r="X53" s="66">
        <f t="shared" si="27"/>
        <v>7775215.4004501803</v>
      </c>
      <c r="Y53" s="67">
        <v>0</v>
      </c>
      <c r="Z53" s="67">
        <v>7.7891985596906466E-2</v>
      </c>
      <c r="AA53" s="67">
        <v>0</v>
      </c>
      <c r="AB53" s="67">
        <f t="shared" si="28"/>
        <v>0</v>
      </c>
      <c r="AC53" s="67">
        <f t="shared" si="29"/>
        <v>123054.69354981999</v>
      </c>
      <c r="AD53" s="67">
        <f t="shared" si="30"/>
        <v>0</v>
      </c>
      <c r="AE53" s="67">
        <f t="shared" si="31"/>
        <v>5</v>
      </c>
      <c r="AF53" s="66">
        <f t="shared" si="32"/>
        <v>7899060</v>
      </c>
      <c r="AG53" s="5"/>
      <c r="AH53" s="69">
        <v>1133.1199999999999</v>
      </c>
      <c r="AI53" s="66">
        <f t="shared" si="33"/>
        <v>3229392</v>
      </c>
      <c r="AJ53" s="38"/>
    </row>
    <row r="54" spans="1:36" s="4" customFormat="1" ht="15.75" x14ac:dyDescent="0.25">
      <c r="A54" s="54" t="s">
        <v>95</v>
      </c>
      <c r="B54" s="55">
        <v>394</v>
      </c>
      <c r="C54" s="54" t="s">
        <v>100</v>
      </c>
      <c r="D54" s="66">
        <f t="shared" si="17"/>
        <v>11027419</v>
      </c>
      <c r="E54" s="67">
        <v>5.19</v>
      </c>
      <c r="F54" s="68">
        <v>1.0229316306891763</v>
      </c>
      <c r="G54" s="68">
        <v>3727.62</v>
      </c>
      <c r="H54" s="68">
        <v>1107.2632366102321</v>
      </c>
      <c r="I54" s="68">
        <v>222.71791141706714</v>
      </c>
      <c r="J54" s="80">
        <v>189.85769343065692</v>
      </c>
      <c r="K54" s="67">
        <f>F54*'National Details'!$E$25</f>
        <v>4.3082190150595112</v>
      </c>
      <c r="L54" s="67">
        <f>F54*'National Details'!$E$26</f>
        <v>1.6425422727003631</v>
      </c>
      <c r="M54" s="67">
        <f>F54*'National Details'!$E$27</f>
        <v>0.32354550573569751</v>
      </c>
      <c r="N54" s="67">
        <f>F54*'National Details'!$E$28</f>
        <v>1.7575919614916842</v>
      </c>
      <c r="O54" s="66">
        <f t="shared" si="18"/>
        <v>9153859.9180021975</v>
      </c>
      <c r="P54" s="66">
        <f t="shared" si="19"/>
        <v>1036674.2036894184</v>
      </c>
      <c r="Q54" s="66">
        <f t="shared" si="20"/>
        <v>41073.846192924968</v>
      </c>
      <c r="R54" s="66">
        <f t="shared" si="21"/>
        <v>190204.64280661286</v>
      </c>
      <c r="S54" s="67">
        <f t="shared" si="22"/>
        <v>4.3082190150595112</v>
      </c>
      <c r="T54" s="67">
        <f t="shared" si="23"/>
        <v>0.48790560012536971</v>
      </c>
      <c r="U54" s="67">
        <f t="shared" si="24"/>
        <v>1.9331203096300931E-2</v>
      </c>
      <c r="V54" s="67">
        <f t="shared" si="25"/>
        <v>8.95188768707849E-2</v>
      </c>
      <c r="W54" s="67">
        <f t="shared" si="26"/>
        <v>4.9049746951519664</v>
      </c>
      <c r="X54" s="66">
        <f t="shared" si="27"/>
        <v>10421812.610691153</v>
      </c>
      <c r="Y54" s="67">
        <v>0</v>
      </c>
      <c r="Z54" s="67">
        <v>0.33692530484803385</v>
      </c>
      <c r="AA54" s="67">
        <v>0</v>
      </c>
      <c r="AB54" s="67">
        <f t="shared" si="28"/>
        <v>0</v>
      </c>
      <c r="AC54" s="67">
        <f t="shared" si="29"/>
        <v>715879.81776884792</v>
      </c>
      <c r="AD54" s="67">
        <f t="shared" si="30"/>
        <v>0</v>
      </c>
      <c r="AE54" s="67">
        <f t="shared" si="31"/>
        <v>5.24</v>
      </c>
      <c r="AF54" s="66">
        <f t="shared" si="32"/>
        <v>11133656</v>
      </c>
      <c r="AG54" s="5"/>
      <c r="AH54" s="69">
        <v>1628</v>
      </c>
      <c r="AI54" s="66">
        <f t="shared" si="33"/>
        <v>4862511</v>
      </c>
      <c r="AJ54" s="38"/>
    </row>
    <row r="55" spans="1:36" s="4" customFormat="1" ht="15.75" x14ac:dyDescent="0.25">
      <c r="A55" s="54" t="s">
        <v>69</v>
      </c>
      <c r="B55" s="55">
        <v>889</v>
      </c>
      <c r="C55" s="54" t="s">
        <v>163</v>
      </c>
      <c r="D55" s="66">
        <f t="shared" si="17"/>
        <v>6986022</v>
      </c>
      <c r="E55" s="67">
        <v>4.9799999999999995</v>
      </c>
      <c r="F55" s="68">
        <v>1.0254201224080204</v>
      </c>
      <c r="G55" s="68">
        <v>2461.08</v>
      </c>
      <c r="H55" s="68">
        <v>607.4329496498832</v>
      </c>
      <c r="I55" s="68">
        <v>1063.2891383914034</v>
      </c>
      <c r="J55" s="80">
        <v>68.773829099307164</v>
      </c>
      <c r="K55" s="67">
        <f>F55*'National Details'!$E$25</f>
        <v>4.3186996444782331</v>
      </c>
      <c r="L55" s="67">
        <f>F55*'National Details'!$E$26</f>
        <v>1.6465380948265325</v>
      </c>
      <c r="M55" s="67">
        <f>F55*'National Details'!$E$27</f>
        <v>0.32433259676655174</v>
      </c>
      <c r="N55" s="67">
        <f>F55*'National Details'!$E$28</f>
        <v>1.7618676656639487</v>
      </c>
      <c r="O55" s="66">
        <f t="shared" si="18"/>
        <v>6058339.2329885187</v>
      </c>
      <c r="P55" s="66">
        <f t="shared" si="19"/>
        <v>570092.05024128652</v>
      </c>
      <c r="Q55" s="66">
        <f t="shared" si="20"/>
        <v>196569.81659984737</v>
      </c>
      <c r="R55" s="66">
        <f t="shared" si="21"/>
        <v>69067.11986836158</v>
      </c>
      <c r="S55" s="67">
        <f t="shared" si="22"/>
        <v>4.3186996444782331</v>
      </c>
      <c r="T55" s="67">
        <f t="shared" si="23"/>
        <v>0.40639129636232058</v>
      </c>
      <c r="U55" s="67">
        <f t="shared" si="24"/>
        <v>0.1401252000618238</v>
      </c>
      <c r="V55" s="67">
        <f t="shared" si="25"/>
        <v>4.9234639155967173E-2</v>
      </c>
      <c r="W55" s="67">
        <f t="shared" si="26"/>
        <v>4.9144507800583446</v>
      </c>
      <c r="X55" s="66">
        <f t="shared" si="27"/>
        <v>6894068.2196980147</v>
      </c>
      <c r="Y55" s="67">
        <v>0</v>
      </c>
      <c r="Z55" s="67">
        <v>0.11534921994165526</v>
      </c>
      <c r="AA55" s="67">
        <v>0</v>
      </c>
      <c r="AB55" s="67">
        <f t="shared" si="28"/>
        <v>0</v>
      </c>
      <c r="AC55" s="67">
        <f t="shared" si="29"/>
        <v>161813.68518198506</v>
      </c>
      <c r="AD55" s="67">
        <f t="shared" si="30"/>
        <v>0</v>
      </c>
      <c r="AE55" s="67">
        <f t="shared" si="31"/>
        <v>5.03</v>
      </c>
      <c r="AF55" s="66">
        <f t="shared" si="32"/>
        <v>7056163</v>
      </c>
      <c r="AG55" s="5"/>
      <c r="AH55" s="69">
        <v>855.73</v>
      </c>
      <c r="AI55" s="66">
        <f t="shared" si="33"/>
        <v>2453464</v>
      </c>
      <c r="AJ55" s="38"/>
    </row>
    <row r="56" spans="1:36" s="4" customFormat="1" ht="15.75" x14ac:dyDescent="0.25">
      <c r="A56" s="54" t="s">
        <v>69</v>
      </c>
      <c r="B56" s="55">
        <v>890</v>
      </c>
      <c r="C56" s="54" t="s">
        <v>164</v>
      </c>
      <c r="D56" s="66">
        <f t="shared" si="17"/>
        <v>4827690</v>
      </c>
      <c r="E56" s="67">
        <v>4.75</v>
      </c>
      <c r="F56" s="68">
        <v>1.0212122217369253</v>
      </c>
      <c r="G56" s="68">
        <v>1783.08</v>
      </c>
      <c r="H56" s="68">
        <v>696.19090909090903</v>
      </c>
      <c r="I56" s="68">
        <v>156.22475600309838</v>
      </c>
      <c r="J56" s="80">
        <v>70.030332326283983</v>
      </c>
      <c r="K56" s="67">
        <f>F56*'National Details'!$E$25</f>
        <v>4.3009774848139752</v>
      </c>
      <c r="L56" s="67">
        <f>F56*'National Details'!$E$26</f>
        <v>1.6397813825260816</v>
      </c>
      <c r="M56" s="67">
        <f>F56*'National Details'!$E$27</f>
        <v>0.32300166974281919</v>
      </c>
      <c r="N56" s="67">
        <f>F56*'National Details'!$E$28</f>
        <v>1.7546376884373285</v>
      </c>
      <c r="O56" s="66">
        <f t="shared" si="18"/>
        <v>4371322.5521645993</v>
      </c>
      <c r="P56" s="66">
        <f t="shared" si="19"/>
        <v>650712.50810437277</v>
      </c>
      <c r="Q56" s="66">
        <f t="shared" si="20"/>
        <v>28762.688515174217</v>
      </c>
      <c r="R56" s="66">
        <f t="shared" si="21"/>
        <v>70040.380447088653</v>
      </c>
      <c r="S56" s="67">
        <f t="shared" si="22"/>
        <v>4.3009774848139761</v>
      </c>
      <c r="T56" s="67">
        <f t="shared" si="23"/>
        <v>0.64024098268792229</v>
      </c>
      <c r="U56" s="67">
        <f t="shared" si="24"/>
        <v>2.8299827850778034E-2</v>
      </c>
      <c r="V56" s="67">
        <f t="shared" si="25"/>
        <v>6.8913262687870916E-2</v>
      </c>
      <c r="W56" s="67">
        <f t="shared" si="26"/>
        <v>5.0384315580405472</v>
      </c>
      <c r="X56" s="66">
        <f t="shared" si="27"/>
        <v>5120838.129231235</v>
      </c>
      <c r="Y56" s="67">
        <v>0</v>
      </c>
      <c r="Z56" s="67">
        <v>0</v>
      </c>
      <c r="AA56" s="67">
        <v>5.5767239129541402E-2</v>
      </c>
      <c r="AB56" s="67">
        <f t="shared" si="28"/>
        <v>0</v>
      </c>
      <c r="AC56" s="67">
        <f t="shared" si="29"/>
        <v>0</v>
      </c>
      <c r="AD56" s="67">
        <f t="shared" si="30"/>
        <v>56679.345785848527</v>
      </c>
      <c r="AE56" s="67">
        <f t="shared" si="31"/>
        <v>4.9800000000000004</v>
      </c>
      <c r="AF56" s="66">
        <f t="shared" si="32"/>
        <v>5061451</v>
      </c>
      <c r="AG56" s="5"/>
      <c r="AH56" s="69">
        <v>800.2</v>
      </c>
      <c r="AI56" s="66">
        <f t="shared" si="33"/>
        <v>2271448</v>
      </c>
      <c r="AJ56" s="38"/>
    </row>
    <row r="57" spans="1:36" s="4" customFormat="1" ht="15.75" x14ac:dyDescent="0.25">
      <c r="A57" s="54" t="s">
        <v>69</v>
      </c>
      <c r="B57" s="55">
        <v>350</v>
      </c>
      <c r="C57" s="54" t="s">
        <v>75</v>
      </c>
      <c r="D57" s="66">
        <f t="shared" si="17"/>
        <v>12834431</v>
      </c>
      <c r="E57" s="67">
        <v>4.79</v>
      </c>
      <c r="F57" s="68">
        <v>1.055823505825692</v>
      </c>
      <c r="G57" s="68">
        <v>4700.74</v>
      </c>
      <c r="H57" s="68">
        <v>1181.6518317512725</v>
      </c>
      <c r="I57" s="68">
        <v>1490.4633974845674</v>
      </c>
      <c r="J57" s="80">
        <v>138.59088575422544</v>
      </c>
      <c r="K57" s="67">
        <f>F57*'National Details'!$E$25</f>
        <v>4.4467477276858176</v>
      </c>
      <c r="L57" s="67">
        <f>F57*'National Details'!$E$26</f>
        <v>1.6953574303504499</v>
      </c>
      <c r="M57" s="67">
        <f>F57*'National Details'!$E$27</f>
        <v>0.33394895603126573</v>
      </c>
      <c r="N57" s="67">
        <f>F57*'National Details'!$E$28</f>
        <v>1.8141064866113932</v>
      </c>
      <c r="O57" s="66">
        <f t="shared" si="18"/>
        <v>11914712.800661843</v>
      </c>
      <c r="P57" s="66">
        <f t="shared" si="19"/>
        <v>1141893.6614366416</v>
      </c>
      <c r="Q57" s="66">
        <f t="shared" si="20"/>
        <v>283711.05648788728</v>
      </c>
      <c r="R57" s="66">
        <f t="shared" si="21"/>
        <v>143308.61615421658</v>
      </c>
      <c r="S57" s="67">
        <f t="shared" si="22"/>
        <v>4.4467477276858176</v>
      </c>
      <c r="T57" s="67">
        <f t="shared" si="23"/>
        <v>0.42617166936412987</v>
      </c>
      <c r="U57" s="67">
        <f t="shared" si="24"/>
        <v>0.10588517884264706</v>
      </c>
      <c r="V57" s="67">
        <f t="shared" si="25"/>
        <v>5.3484903404987072E-2</v>
      </c>
      <c r="W57" s="67">
        <f t="shared" si="26"/>
        <v>5.0322894792975816</v>
      </c>
      <c r="X57" s="66">
        <f t="shared" si="27"/>
        <v>13483626.134740589</v>
      </c>
      <c r="Y57" s="67">
        <v>0</v>
      </c>
      <c r="Z57" s="67">
        <v>0</v>
      </c>
      <c r="AA57" s="67">
        <v>7.6658819115378307E-3</v>
      </c>
      <c r="AB57" s="67">
        <f t="shared" si="28"/>
        <v>0</v>
      </c>
      <c r="AC57" s="67">
        <f t="shared" si="29"/>
        <v>0</v>
      </c>
      <c r="AD57" s="67">
        <f t="shared" si="30"/>
        <v>20540.131110000133</v>
      </c>
      <c r="AE57" s="67">
        <f t="shared" si="31"/>
        <v>5.0199999999999996</v>
      </c>
      <c r="AF57" s="66">
        <f t="shared" si="32"/>
        <v>13450698</v>
      </c>
      <c r="AG57" s="5"/>
      <c r="AH57" s="69">
        <v>1938.04</v>
      </c>
      <c r="AI57" s="66">
        <f t="shared" si="33"/>
        <v>5545508</v>
      </c>
      <c r="AJ57" s="38"/>
    </row>
    <row r="58" spans="1:36" s="4" customFormat="1" ht="15.75" x14ac:dyDescent="0.25">
      <c r="A58" s="54" t="s">
        <v>69</v>
      </c>
      <c r="B58" s="55">
        <v>351</v>
      </c>
      <c r="C58" s="54" t="s">
        <v>76</v>
      </c>
      <c r="D58" s="66">
        <f t="shared" si="17"/>
        <v>7744320</v>
      </c>
      <c r="E58" s="67">
        <v>4.7</v>
      </c>
      <c r="F58" s="68">
        <v>1.0452468581142973</v>
      </c>
      <c r="G58" s="68">
        <v>2890.75</v>
      </c>
      <c r="H58" s="68">
        <v>634.98730201262356</v>
      </c>
      <c r="I58" s="68">
        <v>548.19696969696975</v>
      </c>
      <c r="J58" s="80">
        <v>113.78999162479062</v>
      </c>
      <c r="K58" s="67">
        <f>F58*'National Details'!$E$25</f>
        <v>4.402202702956143</v>
      </c>
      <c r="L58" s="67">
        <f>F58*'National Details'!$E$26</f>
        <v>1.6783742904726451</v>
      </c>
      <c r="M58" s="67">
        <f>F58*'National Details'!$E$27</f>
        <v>0.33060364268860765</v>
      </c>
      <c r="N58" s="67">
        <f>F58*'National Details'!$E$28</f>
        <v>1.7959337852896513</v>
      </c>
      <c r="O58" s="66">
        <f t="shared" si="18"/>
        <v>7253630.4542351691</v>
      </c>
      <c r="P58" s="66">
        <f t="shared" si="19"/>
        <v>607475.42661050847</v>
      </c>
      <c r="Q58" s="66">
        <f t="shared" si="20"/>
        <v>103304.47160282443</v>
      </c>
      <c r="R58" s="66">
        <f t="shared" si="21"/>
        <v>116484.79552046912</v>
      </c>
      <c r="S58" s="67">
        <f t="shared" si="22"/>
        <v>4.4022027029561439</v>
      </c>
      <c r="T58" s="67">
        <f t="shared" si="23"/>
        <v>0.36867469081538573</v>
      </c>
      <c r="U58" s="67">
        <f t="shared" si="24"/>
        <v>6.2695118945835668E-2</v>
      </c>
      <c r="V58" s="67">
        <f t="shared" si="25"/>
        <v>7.0694210978738362E-2</v>
      </c>
      <c r="W58" s="67">
        <f t="shared" si="26"/>
        <v>4.9042667236961037</v>
      </c>
      <c r="X58" s="66">
        <f t="shared" si="27"/>
        <v>8080895.1479689721</v>
      </c>
      <c r="Y58" s="67">
        <v>0</v>
      </c>
      <c r="Z58" s="67">
        <v>0</v>
      </c>
      <c r="AA58" s="67">
        <v>0</v>
      </c>
      <c r="AB58" s="67">
        <f t="shared" si="28"/>
        <v>0</v>
      </c>
      <c r="AC58" s="67">
        <f t="shared" si="29"/>
        <v>0</v>
      </c>
      <c r="AD58" s="67">
        <f t="shared" si="30"/>
        <v>0</v>
      </c>
      <c r="AE58" s="67">
        <f t="shared" si="31"/>
        <v>4.9000000000000004</v>
      </c>
      <c r="AF58" s="66">
        <f t="shared" si="32"/>
        <v>8073865</v>
      </c>
      <c r="AG58" s="5"/>
      <c r="AH58" s="69">
        <v>1489.29</v>
      </c>
      <c r="AI58" s="66">
        <f t="shared" si="33"/>
        <v>4159587</v>
      </c>
      <c r="AJ58" s="38"/>
    </row>
    <row r="59" spans="1:36" s="4" customFormat="1" ht="15.75" x14ac:dyDescent="0.25">
      <c r="A59" s="54" t="s">
        <v>69</v>
      </c>
      <c r="B59" s="55">
        <v>895</v>
      </c>
      <c r="C59" s="54" t="s">
        <v>169</v>
      </c>
      <c r="D59" s="66">
        <f t="shared" si="17"/>
        <v>14291871</v>
      </c>
      <c r="E59" s="67">
        <v>4.66</v>
      </c>
      <c r="F59" s="68">
        <v>1.0605200476143688</v>
      </c>
      <c r="G59" s="68">
        <v>5380.57</v>
      </c>
      <c r="H59" s="68">
        <v>819.19690248064046</v>
      </c>
      <c r="I59" s="68">
        <v>449.63413879518072</v>
      </c>
      <c r="J59" s="80">
        <v>127.0212478195139</v>
      </c>
      <c r="K59" s="67">
        <f>F59*'National Details'!$E$25</f>
        <v>4.4665278674644338</v>
      </c>
      <c r="L59" s="67">
        <f>F59*'National Details'!$E$26</f>
        <v>1.7028987637025217</v>
      </c>
      <c r="M59" s="67">
        <f>F59*'National Details'!$E$27</f>
        <v>0.33543443652931482</v>
      </c>
      <c r="N59" s="67">
        <f>F59*'National Details'!$E$28</f>
        <v>1.8221760426275921</v>
      </c>
      <c r="O59" s="66">
        <f t="shared" si="18"/>
        <v>13698505.533270571</v>
      </c>
      <c r="P59" s="66">
        <f t="shared" si="19"/>
        <v>795155.35370403412</v>
      </c>
      <c r="Q59" s="66">
        <f t="shared" si="20"/>
        <v>85968.981174929955</v>
      </c>
      <c r="R59" s="66">
        <f t="shared" si="21"/>
        <v>131929.39256838692</v>
      </c>
      <c r="S59" s="67">
        <f t="shared" si="22"/>
        <v>4.4665278674644346</v>
      </c>
      <c r="T59" s="67">
        <f t="shared" si="23"/>
        <v>0.25926795719844142</v>
      </c>
      <c r="U59" s="67">
        <f t="shared" si="24"/>
        <v>2.8031003033341304E-2</v>
      </c>
      <c r="V59" s="67">
        <f t="shared" si="25"/>
        <v>4.3016831800604879E-2</v>
      </c>
      <c r="W59" s="67">
        <f t="shared" si="26"/>
        <v>4.7968436594968225</v>
      </c>
      <c r="X59" s="66">
        <f t="shared" si="27"/>
        <v>14711559.260717927</v>
      </c>
      <c r="Y59" s="67">
        <v>7.3156340503180317E-2</v>
      </c>
      <c r="Z59" s="67">
        <v>0</v>
      </c>
      <c r="AA59" s="67">
        <v>0</v>
      </c>
      <c r="AB59" s="67">
        <f t="shared" si="28"/>
        <v>224365.00228208225</v>
      </c>
      <c r="AC59" s="67">
        <f t="shared" si="29"/>
        <v>0</v>
      </c>
      <c r="AD59" s="67">
        <f t="shared" si="30"/>
        <v>0</v>
      </c>
      <c r="AE59" s="67">
        <f t="shared" si="31"/>
        <v>4.87</v>
      </c>
      <c r="AF59" s="66">
        <f t="shared" si="32"/>
        <v>14935925</v>
      </c>
      <c r="AG59" s="5"/>
      <c r="AH59" s="69">
        <v>2898.58</v>
      </c>
      <c r="AI59" s="66">
        <f t="shared" si="33"/>
        <v>8046169</v>
      </c>
      <c r="AJ59" s="38"/>
    </row>
    <row r="60" spans="1:36" s="4" customFormat="1" ht="15.75" x14ac:dyDescent="0.25">
      <c r="A60" s="54" t="s">
        <v>69</v>
      </c>
      <c r="B60" s="55">
        <v>896</v>
      </c>
      <c r="C60" s="54" t="s">
        <v>170</v>
      </c>
      <c r="D60" s="66">
        <f t="shared" si="17"/>
        <v>12598862</v>
      </c>
      <c r="E60" s="67">
        <v>4.6800000000000006</v>
      </c>
      <c r="F60" s="68">
        <v>1.0587831682979312</v>
      </c>
      <c r="G60" s="68">
        <v>4722.92</v>
      </c>
      <c r="H60" s="68">
        <v>873.06206111189704</v>
      </c>
      <c r="I60" s="68">
        <v>301.59464312806011</v>
      </c>
      <c r="J60" s="80">
        <v>134.72964439234076</v>
      </c>
      <c r="K60" s="67">
        <f>F60*'National Details'!$E$25</f>
        <v>4.4592127583472205</v>
      </c>
      <c r="L60" s="67">
        <f>F60*'National Details'!$E$26</f>
        <v>1.7001098210066099</v>
      </c>
      <c r="M60" s="67">
        <f>F60*'National Details'!$E$27</f>
        <v>0.33488507479292967</v>
      </c>
      <c r="N60" s="67">
        <f>F60*'National Details'!$E$28</f>
        <v>1.8191917521500407</v>
      </c>
      <c r="O60" s="66">
        <f t="shared" si="18"/>
        <v>12004487.918772355</v>
      </c>
      <c r="P60" s="66">
        <f t="shared" si="19"/>
        <v>846051.7891334272</v>
      </c>
      <c r="Q60" s="66">
        <f t="shared" si="20"/>
        <v>57569.740434019783</v>
      </c>
      <c r="R60" s="66">
        <f t="shared" si="21"/>
        <v>139706.46297373297</v>
      </c>
      <c r="S60" s="67">
        <f t="shared" si="22"/>
        <v>4.4592127583472205</v>
      </c>
      <c r="T60" s="67">
        <f t="shared" si="23"/>
        <v>0.31427620718636123</v>
      </c>
      <c r="U60" s="67">
        <f t="shared" si="24"/>
        <v>2.1384978915816345E-2</v>
      </c>
      <c r="V60" s="67">
        <f t="shared" si="25"/>
        <v>5.1895661550196558E-2</v>
      </c>
      <c r="W60" s="67">
        <f t="shared" si="26"/>
        <v>4.8467696059995946</v>
      </c>
      <c r="X60" s="66">
        <f t="shared" si="27"/>
        <v>13047815.911313536</v>
      </c>
      <c r="Y60" s="67">
        <v>2.3230394000406385E-2</v>
      </c>
      <c r="Z60" s="67">
        <v>0</v>
      </c>
      <c r="AA60" s="67">
        <v>0</v>
      </c>
      <c r="AB60" s="67">
        <f t="shared" si="28"/>
        <v>62537.716686467611</v>
      </c>
      <c r="AC60" s="67">
        <f t="shared" si="29"/>
        <v>0</v>
      </c>
      <c r="AD60" s="67">
        <f t="shared" si="30"/>
        <v>0</v>
      </c>
      <c r="AE60" s="67">
        <f t="shared" si="31"/>
        <v>4.87</v>
      </c>
      <c r="AF60" s="66">
        <f t="shared" si="32"/>
        <v>13110354</v>
      </c>
      <c r="AG60" s="5"/>
      <c r="AH60" s="69">
        <v>2457.88</v>
      </c>
      <c r="AI60" s="66">
        <f t="shared" si="33"/>
        <v>6822830</v>
      </c>
      <c r="AJ60" s="38"/>
    </row>
    <row r="61" spans="1:36" s="4" customFormat="1" ht="15.75" x14ac:dyDescent="0.25">
      <c r="A61" s="54" t="s">
        <v>69</v>
      </c>
      <c r="B61" s="55">
        <v>942</v>
      </c>
      <c r="C61" s="54" t="s">
        <v>336</v>
      </c>
      <c r="D61" s="66">
        <f t="shared" si="17"/>
        <v>8945048</v>
      </c>
      <c r="E61" s="67">
        <v>4.7</v>
      </c>
      <c r="F61" s="68">
        <v>1.0197332521220615</v>
      </c>
      <c r="G61" s="68">
        <v>3338.95</v>
      </c>
      <c r="H61" s="68">
        <v>660.39359177215181</v>
      </c>
      <c r="I61" s="68">
        <v>134.4322587876614</v>
      </c>
      <c r="J61" s="80">
        <v>97.364178452942198</v>
      </c>
      <c r="K61" s="67">
        <f>F61*'National Details'!$E$25</f>
        <v>4.2947485983211813</v>
      </c>
      <c r="L61" s="67">
        <f>F61*'National Details'!$E$26</f>
        <v>1.6374065707209011</v>
      </c>
      <c r="M61" s="67">
        <f>F61*'National Details'!$E$27</f>
        <v>0.32253388288624651</v>
      </c>
      <c r="N61" s="67">
        <f>F61*'National Details'!$E$28</f>
        <v>1.7520965360979255</v>
      </c>
      <c r="O61" s="66">
        <f t="shared" si="18"/>
        <v>8173771.9744477691</v>
      </c>
      <c r="P61" s="66">
        <f t="shared" si="19"/>
        <v>616359.69966492767</v>
      </c>
      <c r="Q61" s="66">
        <f t="shared" si="20"/>
        <v>24714.606294813304</v>
      </c>
      <c r="R61" s="66">
        <f t="shared" si="21"/>
        <v>97237.120690229567</v>
      </c>
      <c r="S61" s="67">
        <f t="shared" si="22"/>
        <v>4.2947485983211813</v>
      </c>
      <c r="T61" s="67">
        <f t="shared" si="23"/>
        <v>0.32385414769005155</v>
      </c>
      <c r="U61" s="67">
        <f t="shared" si="24"/>
        <v>1.2985806439734996E-2</v>
      </c>
      <c r="V61" s="67">
        <f t="shared" si="25"/>
        <v>5.1091343029221852E-2</v>
      </c>
      <c r="W61" s="67">
        <f t="shared" si="26"/>
        <v>4.6826798954801889</v>
      </c>
      <c r="X61" s="66">
        <f t="shared" si="27"/>
        <v>8912083.4010977373</v>
      </c>
      <c r="Y61" s="67">
        <v>0.18732010451981118</v>
      </c>
      <c r="Z61" s="67">
        <v>0</v>
      </c>
      <c r="AA61" s="67">
        <v>0</v>
      </c>
      <c r="AB61" s="67">
        <f t="shared" si="28"/>
        <v>356507.9039022614</v>
      </c>
      <c r="AC61" s="67">
        <f t="shared" si="29"/>
        <v>0</v>
      </c>
      <c r="AD61" s="67">
        <f t="shared" si="30"/>
        <v>0</v>
      </c>
      <c r="AE61" s="67">
        <f t="shared" si="31"/>
        <v>4.87</v>
      </c>
      <c r="AF61" s="66">
        <f t="shared" si="32"/>
        <v>9268592</v>
      </c>
      <c r="AG61" s="5"/>
      <c r="AH61" s="69">
        <v>1769.22</v>
      </c>
      <c r="AI61" s="66">
        <f t="shared" si="33"/>
        <v>4911178</v>
      </c>
      <c r="AJ61" s="38"/>
    </row>
    <row r="62" spans="1:36" s="4" customFormat="1" ht="15.75" x14ac:dyDescent="0.25">
      <c r="A62" s="54" t="s">
        <v>69</v>
      </c>
      <c r="B62" s="55">
        <v>876</v>
      </c>
      <c r="C62" s="54" t="s">
        <v>150</v>
      </c>
      <c r="D62" s="66">
        <f t="shared" si="17"/>
        <v>5032768</v>
      </c>
      <c r="E62" s="67">
        <v>5.15</v>
      </c>
      <c r="F62" s="68">
        <v>1.0568863987726047</v>
      </c>
      <c r="G62" s="68">
        <v>1714.45</v>
      </c>
      <c r="H62" s="68">
        <v>636.46088379705395</v>
      </c>
      <c r="I62" s="68">
        <v>67.473290247902</v>
      </c>
      <c r="J62" s="80">
        <v>67.233333333333334</v>
      </c>
      <c r="K62" s="67">
        <f>F62*'National Details'!$E$25</f>
        <v>4.4512242493491243</v>
      </c>
      <c r="L62" s="67">
        <f>F62*'National Details'!$E$26</f>
        <v>1.6970641393271613</v>
      </c>
      <c r="M62" s="67">
        <f>F62*'National Details'!$E$27</f>
        <v>0.33428514099782125</v>
      </c>
      <c r="N62" s="67">
        <f>F62*'National Details'!$E$28</f>
        <v>1.815932739748332</v>
      </c>
      <c r="O62" s="66">
        <f t="shared" si="18"/>
        <v>4349898.8061490655</v>
      </c>
      <c r="P62" s="66">
        <f t="shared" si="19"/>
        <v>615665.51692657743</v>
      </c>
      <c r="Q62" s="66">
        <f t="shared" si="20"/>
        <v>12856.531456140898</v>
      </c>
      <c r="R62" s="66">
        <f t="shared" si="21"/>
        <v>69591.990385375335</v>
      </c>
      <c r="S62" s="67">
        <f t="shared" si="22"/>
        <v>4.4512242493491243</v>
      </c>
      <c r="T62" s="67">
        <f t="shared" si="23"/>
        <v>0.63000667384668652</v>
      </c>
      <c r="U62" s="67">
        <f t="shared" si="24"/>
        <v>1.3156008249938371E-2</v>
      </c>
      <c r="V62" s="67">
        <f t="shared" si="25"/>
        <v>7.1213048617581653E-2</v>
      </c>
      <c r="W62" s="67">
        <f t="shared" si="26"/>
        <v>5.1655999800633303</v>
      </c>
      <c r="X62" s="66">
        <f t="shared" si="27"/>
        <v>5048012.8449171595</v>
      </c>
      <c r="Y62" s="67">
        <v>0</v>
      </c>
      <c r="Z62" s="67">
        <v>3.5900019936669914E-2</v>
      </c>
      <c r="AA62" s="67">
        <v>0</v>
      </c>
      <c r="AB62" s="67">
        <f t="shared" si="28"/>
        <v>0</v>
      </c>
      <c r="AC62" s="67">
        <f t="shared" si="29"/>
        <v>35082.809832841529</v>
      </c>
      <c r="AD62" s="67">
        <f t="shared" si="30"/>
        <v>0</v>
      </c>
      <c r="AE62" s="67">
        <f t="shared" si="31"/>
        <v>5.2</v>
      </c>
      <c r="AF62" s="66">
        <f t="shared" si="32"/>
        <v>5081630</v>
      </c>
      <c r="AG62" s="5"/>
      <c r="AH62" s="69">
        <v>836.06</v>
      </c>
      <c r="AI62" s="66">
        <f t="shared" si="33"/>
        <v>2478082</v>
      </c>
      <c r="AJ62" s="38"/>
    </row>
    <row r="63" spans="1:36" s="4" customFormat="1" ht="15.75" x14ac:dyDescent="0.25">
      <c r="A63" s="54" t="s">
        <v>69</v>
      </c>
      <c r="B63" s="55">
        <v>340</v>
      </c>
      <c r="C63" s="54" t="s">
        <v>70</v>
      </c>
      <c r="D63" s="66">
        <f t="shared" si="17"/>
        <v>8056187</v>
      </c>
      <c r="E63" s="67">
        <v>5.1499999999999995</v>
      </c>
      <c r="F63" s="68">
        <v>1.0285204860048038</v>
      </c>
      <c r="G63" s="68">
        <v>2744.4</v>
      </c>
      <c r="H63" s="68">
        <v>1026.1703825999571</v>
      </c>
      <c r="I63" s="68">
        <v>167.87356507679871</v>
      </c>
      <c r="J63" s="80">
        <v>101.0573285198556</v>
      </c>
      <c r="K63" s="67">
        <f>F63*'National Details'!$E$25</f>
        <v>4.3317572575195484</v>
      </c>
      <c r="L63" s="67">
        <f>F63*'National Details'!$E$26</f>
        <v>1.651516412160436</v>
      </c>
      <c r="M63" s="67">
        <f>F63*'National Details'!$E$27</f>
        <v>0.32531321822529968</v>
      </c>
      <c r="N63" s="67">
        <f>F63*'National Details'!$E$28</f>
        <v>1.7671946826139837</v>
      </c>
      <c r="O63" s="66">
        <f t="shared" si="18"/>
        <v>6776202.5319958907</v>
      </c>
      <c r="P63" s="66">
        <f t="shared" si="19"/>
        <v>966000.22026596637</v>
      </c>
      <c r="Q63" s="66">
        <f t="shared" si="20"/>
        <v>31128.54913474997</v>
      </c>
      <c r="R63" s="66">
        <f t="shared" si="21"/>
        <v>101795.14495169408</v>
      </c>
      <c r="S63" s="67">
        <f t="shared" si="22"/>
        <v>4.3317572575195493</v>
      </c>
      <c r="T63" s="67">
        <f t="shared" si="23"/>
        <v>0.61752558975979566</v>
      </c>
      <c r="U63" s="67">
        <f t="shared" si="24"/>
        <v>1.9899245631135282E-2</v>
      </c>
      <c r="V63" s="67">
        <f t="shared" si="25"/>
        <v>6.5073594811056443E-2</v>
      </c>
      <c r="W63" s="67">
        <f t="shared" si="26"/>
        <v>5.0342556877215365</v>
      </c>
      <c r="X63" s="66">
        <f t="shared" si="27"/>
        <v>7875126.4463483021</v>
      </c>
      <c r="Y63" s="67">
        <v>0</v>
      </c>
      <c r="Z63" s="67">
        <v>0.1672443122784637</v>
      </c>
      <c r="AA63" s="67">
        <v>0</v>
      </c>
      <c r="AB63" s="67">
        <f t="shared" si="28"/>
        <v>0</v>
      </c>
      <c r="AC63" s="67">
        <f t="shared" si="29"/>
        <v>261621.61565169902</v>
      </c>
      <c r="AD63" s="67">
        <f t="shared" si="30"/>
        <v>0</v>
      </c>
      <c r="AE63" s="67">
        <f t="shared" si="31"/>
        <v>5.2</v>
      </c>
      <c r="AF63" s="66">
        <f t="shared" si="32"/>
        <v>8134402</v>
      </c>
      <c r="AG63" s="5"/>
      <c r="AH63" s="69">
        <v>1285</v>
      </c>
      <c r="AI63" s="66">
        <f t="shared" si="33"/>
        <v>3808740</v>
      </c>
      <c r="AJ63" s="38"/>
    </row>
    <row r="64" spans="1:36" s="4" customFormat="1" ht="15.75" x14ac:dyDescent="0.25">
      <c r="A64" s="54" t="s">
        <v>69</v>
      </c>
      <c r="B64" s="55">
        <v>888</v>
      </c>
      <c r="C64" s="54" t="s">
        <v>162</v>
      </c>
      <c r="D64" s="66">
        <f t="shared" si="17"/>
        <v>44719019</v>
      </c>
      <c r="E64" s="67">
        <v>4.6400000000000006</v>
      </c>
      <c r="F64" s="68">
        <v>1.0275132277273464</v>
      </c>
      <c r="G64" s="68">
        <v>16908.28</v>
      </c>
      <c r="H64" s="68">
        <v>3726.2642615436735</v>
      </c>
      <c r="I64" s="68">
        <v>2291.6057542691206</v>
      </c>
      <c r="J64" s="80">
        <v>504.97143788010419</v>
      </c>
      <c r="K64" s="67">
        <f>F64*'National Details'!$E$25</f>
        <v>4.3275150490142797</v>
      </c>
      <c r="L64" s="67">
        <f>F64*'National Details'!$E$26</f>
        <v>1.6498990369120663</v>
      </c>
      <c r="M64" s="67">
        <f>F64*'National Details'!$E$27</f>
        <v>0.32499463008215385</v>
      </c>
      <c r="N64" s="67">
        <f>F64*'National Details'!$E$28</f>
        <v>1.7654640204675678</v>
      </c>
      <c r="O64" s="66">
        <f t="shared" si="18"/>
        <v>41707376.60717988</v>
      </c>
      <c r="P64" s="66">
        <f t="shared" si="19"/>
        <v>3504337.0953484322</v>
      </c>
      <c r="Q64" s="66">
        <f t="shared" si="20"/>
        <v>424512.95170961192</v>
      </c>
      <c r="R64" s="66">
        <f t="shared" si="21"/>
        <v>508160.07581642549</v>
      </c>
      <c r="S64" s="67">
        <f t="shared" si="22"/>
        <v>4.3275150490142797</v>
      </c>
      <c r="T64" s="67">
        <f t="shared" si="23"/>
        <v>0.36360645887108317</v>
      </c>
      <c r="U64" s="67">
        <f t="shared" si="24"/>
        <v>4.4047032838516277E-2</v>
      </c>
      <c r="V64" s="67">
        <f t="shared" si="25"/>
        <v>5.2726173504407156E-2</v>
      </c>
      <c r="W64" s="67">
        <f t="shared" si="26"/>
        <v>4.7878947142282859</v>
      </c>
      <c r="X64" s="66">
        <f t="shared" si="27"/>
        <v>46144386.730054349</v>
      </c>
      <c r="Y64" s="67">
        <v>8.2105285771713277E-2</v>
      </c>
      <c r="Z64" s="67">
        <v>0</v>
      </c>
      <c r="AA64" s="67">
        <v>0</v>
      </c>
      <c r="AB64" s="67">
        <f t="shared" si="28"/>
        <v>791307.72194564203</v>
      </c>
      <c r="AC64" s="67">
        <f t="shared" si="29"/>
        <v>0</v>
      </c>
      <c r="AD64" s="67">
        <f t="shared" si="30"/>
        <v>0</v>
      </c>
      <c r="AE64" s="67">
        <f t="shared" si="31"/>
        <v>4.87</v>
      </c>
      <c r="AF64" s="66">
        <f t="shared" si="32"/>
        <v>46935695</v>
      </c>
      <c r="AG64" s="5"/>
      <c r="AH64" s="69">
        <v>8980.34</v>
      </c>
      <c r="AI64" s="66">
        <f t="shared" si="33"/>
        <v>24928526</v>
      </c>
      <c r="AJ64" s="38"/>
    </row>
    <row r="65" spans="1:36" s="4" customFormat="1" ht="15.75" x14ac:dyDescent="0.25">
      <c r="A65" s="54" t="s">
        <v>69</v>
      </c>
      <c r="B65" s="55">
        <v>341</v>
      </c>
      <c r="C65" s="54" t="s">
        <v>71</v>
      </c>
      <c r="D65" s="66">
        <f t="shared" si="17"/>
        <v>20757735</v>
      </c>
      <c r="E65" s="67">
        <v>4.97</v>
      </c>
      <c r="F65" s="68">
        <v>1.0321299348367341</v>
      </c>
      <c r="G65" s="68">
        <v>7327.38</v>
      </c>
      <c r="H65" s="68">
        <v>2543.852195682718</v>
      </c>
      <c r="I65" s="68">
        <v>1521.0375796330318</v>
      </c>
      <c r="J65" s="80">
        <v>278.3565010107817</v>
      </c>
      <c r="K65" s="67">
        <f>F65*'National Details'!$E$25</f>
        <v>4.3469589539233731</v>
      </c>
      <c r="L65" s="67">
        <f>F65*'National Details'!$E$26</f>
        <v>1.6573121780843034</v>
      </c>
      <c r="M65" s="67">
        <f>F65*'National Details'!$E$27</f>
        <v>0.32645485947747921</v>
      </c>
      <c r="N65" s="67">
        <f>F65*'National Details'!$E$28</f>
        <v>1.7733964052532005</v>
      </c>
      <c r="O65" s="66">
        <f t="shared" si="18"/>
        <v>18155537.456885457</v>
      </c>
      <c r="P65" s="66">
        <f t="shared" si="19"/>
        <v>2403095.6171963336</v>
      </c>
      <c r="Q65" s="66">
        <f t="shared" si="20"/>
        <v>283033.56231186789</v>
      </c>
      <c r="R65" s="66">
        <f t="shared" si="21"/>
        <v>281372.75841468613</v>
      </c>
      <c r="S65" s="67">
        <f t="shared" si="22"/>
        <v>4.3469589539233731</v>
      </c>
      <c r="T65" s="67">
        <f t="shared" si="23"/>
        <v>0.57537035381697987</v>
      </c>
      <c r="U65" s="67">
        <f t="shared" si="24"/>
        <v>6.7766392533083655E-2</v>
      </c>
      <c r="V65" s="67">
        <f t="shared" si="25"/>
        <v>6.7368748211690838E-2</v>
      </c>
      <c r="W65" s="67">
        <f t="shared" si="26"/>
        <v>5.0574644484851277</v>
      </c>
      <c r="X65" s="66">
        <f t="shared" si="27"/>
        <v>21123039.394808345</v>
      </c>
      <c r="Y65" s="67">
        <v>0</v>
      </c>
      <c r="Z65" s="67">
        <v>0</v>
      </c>
      <c r="AA65" s="67">
        <v>0</v>
      </c>
      <c r="AB65" s="67">
        <f t="shared" si="28"/>
        <v>0</v>
      </c>
      <c r="AC65" s="67">
        <f t="shared" si="29"/>
        <v>0</v>
      </c>
      <c r="AD65" s="67">
        <f t="shared" si="30"/>
        <v>0</v>
      </c>
      <c r="AE65" s="67">
        <f t="shared" si="31"/>
        <v>5.0599999999999996</v>
      </c>
      <c r="AF65" s="66">
        <f t="shared" si="32"/>
        <v>21133630</v>
      </c>
      <c r="AG65" s="5"/>
      <c r="AH65" s="69">
        <v>3133.01</v>
      </c>
      <c r="AI65" s="66">
        <f t="shared" si="33"/>
        <v>9036228</v>
      </c>
      <c r="AJ65" s="38"/>
    </row>
    <row r="66" spans="1:36" s="4" customFormat="1" ht="15.75" x14ac:dyDescent="0.25">
      <c r="A66" s="54" t="s">
        <v>69</v>
      </c>
      <c r="B66" s="55">
        <v>352</v>
      </c>
      <c r="C66" s="54" t="s">
        <v>77</v>
      </c>
      <c r="D66" s="66">
        <f t="shared" si="17"/>
        <v>25943927</v>
      </c>
      <c r="E66" s="67">
        <v>5.35</v>
      </c>
      <c r="F66" s="68">
        <v>1.041158498317748</v>
      </c>
      <c r="G66" s="68">
        <v>8507.6</v>
      </c>
      <c r="H66" s="68">
        <v>3458.4770535533607</v>
      </c>
      <c r="I66" s="68">
        <v>3657.7002859866543</v>
      </c>
      <c r="J66" s="80">
        <v>260.77593640528158</v>
      </c>
      <c r="K66" s="67">
        <f>F66*'National Details'!$E$25</f>
        <v>4.3849840063321741</v>
      </c>
      <c r="L66" s="67">
        <f>F66*'National Details'!$E$26</f>
        <v>1.6718095274030773</v>
      </c>
      <c r="M66" s="67">
        <f>F66*'National Details'!$E$27</f>
        <v>0.32931052553559437</v>
      </c>
      <c r="N66" s="67">
        <f>F66*'National Details'!$E$28</f>
        <v>1.7889092021224853</v>
      </c>
      <c r="O66" s="66">
        <f t="shared" si="18"/>
        <v>21264243.261394814</v>
      </c>
      <c r="P66" s="66">
        <f t="shared" si="19"/>
        <v>3295691.4864081959</v>
      </c>
      <c r="Q66" s="66">
        <f t="shared" si="20"/>
        <v>686575.9459550766</v>
      </c>
      <c r="R66" s="66">
        <f t="shared" si="21"/>
        <v>265907.5492266842</v>
      </c>
      <c r="S66" s="67">
        <f t="shared" si="22"/>
        <v>4.3849840063321741</v>
      </c>
      <c r="T66" s="67">
        <f t="shared" si="23"/>
        <v>0.67961762288253225</v>
      </c>
      <c r="U66" s="67">
        <f t="shared" si="24"/>
        <v>0.14158155101673314</v>
      </c>
      <c r="V66" s="67">
        <f t="shared" si="25"/>
        <v>5.4833851183355604E-2</v>
      </c>
      <c r="W66" s="67">
        <f t="shared" si="26"/>
        <v>5.261017031414795</v>
      </c>
      <c r="X66" s="66">
        <f t="shared" si="27"/>
        <v>25512418.242984772</v>
      </c>
      <c r="Y66" s="67">
        <v>0</v>
      </c>
      <c r="Z66" s="67">
        <v>0.14248296858520515</v>
      </c>
      <c r="AA66" s="67">
        <v>0</v>
      </c>
      <c r="AB66" s="67">
        <f t="shared" si="28"/>
        <v>0</v>
      </c>
      <c r="AC66" s="67">
        <f t="shared" si="29"/>
        <v>690947.21901522996</v>
      </c>
      <c r="AD66" s="67">
        <f t="shared" si="30"/>
        <v>0</v>
      </c>
      <c r="AE66" s="67">
        <f t="shared" si="31"/>
        <v>5.4</v>
      </c>
      <c r="AF66" s="66">
        <f t="shared" si="32"/>
        <v>26186393</v>
      </c>
      <c r="AG66" s="5"/>
      <c r="AH66" s="69">
        <v>2131.5700000000002</v>
      </c>
      <c r="AI66" s="66">
        <f t="shared" si="33"/>
        <v>6560973</v>
      </c>
      <c r="AJ66" s="38"/>
    </row>
    <row r="67" spans="1:36" s="4" customFormat="1" ht="15.75" x14ac:dyDescent="0.25">
      <c r="A67" s="54" t="s">
        <v>69</v>
      </c>
      <c r="B67" s="55">
        <v>353</v>
      </c>
      <c r="C67" s="54" t="s">
        <v>78</v>
      </c>
      <c r="D67" s="66">
        <f t="shared" si="17"/>
        <v>11030658</v>
      </c>
      <c r="E67" s="67">
        <v>4.7899999999999991</v>
      </c>
      <c r="F67" s="68">
        <v>1.0457955464903097</v>
      </c>
      <c r="G67" s="68">
        <v>4040.09</v>
      </c>
      <c r="H67" s="68">
        <v>1232.3890535999999</v>
      </c>
      <c r="I67" s="68">
        <v>1412.3481291666669</v>
      </c>
      <c r="J67" s="80">
        <v>134.48874011046428</v>
      </c>
      <c r="K67" s="67">
        <f>F67*'National Details'!$E$25</f>
        <v>4.4045135804615008</v>
      </c>
      <c r="L67" s="67">
        <f>F67*'National Details'!$E$26</f>
        <v>1.679255330637111</v>
      </c>
      <c r="M67" s="67">
        <f>F67*'National Details'!$E$27</f>
        <v>0.33077718865471356</v>
      </c>
      <c r="N67" s="67">
        <f>F67*'National Details'!$E$28</f>
        <v>1.7968765367405901</v>
      </c>
      <c r="O67" s="66">
        <f t="shared" si="18"/>
        <v>10142939.824633421</v>
      </c>
      <c r="P67" s="66">
        <f t="shared" si="19"/>
        <v>1179612.6559756759</v>
      </c>
      <c r="Q67" s="66">
        <f t="shared" si="20"/>
        <v>266288.34983347176</v>
      </c>
      <c r="R67" s="66">
        <f t="shared" si="21"/>
        <v>137746.00708936891</v>
      </c>
      <c r="S67" s="67">
        <f t="shared" si="22"/>
        <v>4.4045135804614999</v>
      </c>
      <c r="T67" s="67">
        <f t="shared" si="23"/>
        <v>0.51224004605754425</v>
      </c>
      <c r="U67" s="67">
        <f t="shared" si="24"/>
        <v>0.11563419220054362</v>
      </c>
      <c r="V67" s="67">
        <f t="shared" si="25"/>
        <v>5.9815415389334471E-2</v>
      </c>
      <c r="W67" s="67">
        <f t="shared" si="26"/>
        <v>5.0922032341089229</v>
      </c>
      <c r="X67" s="66">
        <f t="shared" si="27"/>
        <v>11726586.837531939</v>
      </c>
      <c r="Y67" s="67">
        <v>0</v>
      </c>
      <c r="Z67" s="67">
        <v>0</v>
      </c>
      <c r="AA67" s="67">
        <v>6.7579636722881808E-2</v>
      </c>
      <c r="AB67" s="67">
        <f t="shared" si="28"/>
        <v>0</v>
      </c>
      <c r="AC67" s="67">
        <f t="shared" si="29"/>
        <v>0</v>
      </c>
      <c r="AD67" s="67">
        <f t="shared" si="30"/>
        <v>155625.85428081613</v>
      </c>
      <c r="AE67" s="67">
        <f t="shared" si="31"/>
        <v>5.0199999999999996</v>
      </c>
      <c r="AF67" s="66">
        <f t="shared" si="32"/>
        <v>11560314</v>
      </c>
      <c r="AG67" s="5"/>
      <c r="AH67" s="69">
        <v>1505.09</v>
      </c>
      <c r="AI67" s="66">
        <f t="shared" si="33"/>
        <v>4306665</v>
      </c>
      <c r="AJ67" s="38"/>
    </row>
    <row r="68" spans="1:36" s="4" customFormat="1" ht="15.75" x14ac:dyDescent="0.25">
      <c r="A68" s="54" t="s">
        <v>69</v>
      </c>
      <c r="B68" s="55">
        <v>354</v>
      </c>
      <c r="C68" s="54" t="s">
        <v>79</v>
      </c>
      <c r="D68" s="66">
        <f t="shared" si="17"/>
        <v>9507378</v>
      </c>
      <c r="E68" s="67">
        <v>4.8199999999999994</v>
      </c>
      <c r="F68" s="68">
        <v>1.0454458544819931</v>
      </c>
      <c r="G68" s="68">
        <v>3460.5</v>
      </c>
      <c r="H68" s="68">
        <v>998.01694494584831</v>
      </c>
      <c r="I68" s="68">
        <v>945.46778079551427</v>
      </c>
      <c r="J68" s="80">
        <v>128.65961538461539</v>
      </c>
      <c r="K68" s="67">
        <f>F68*'National Details'!$E$25</f>
        <v>4.4030408038707245</v>
      </c>
      <c r="L68" s="67">
        <f>F68*'National Details'!$E$26</f>
        <v>1.6786938230164123</v>
      </c>
      <c r="M68" s="67">
        <f>F68*'National Details'!$E$27</f>
        <v>0.33066658372835472</v>
      </c>
      <c r="N68" s="67">
        <f>F68*'National Details'!$E$28</f>
        <v>1.7962756990654454</v>
      </c>
      <c r="O68" s="66">
        <f t="shared" si="18"/>
        <v>8684931.9400229454</v>
      </c>
      <c r="P68" s="66">
        <f t="shared" si="19"/>
        <v>954957.98202539468</v>
      </c>
      <c r="Q68" s="66">
        <f t="shared" si="20"/>
        <v>178201.72262750252</v>
      </c>
      <c r="R68" s="66">
        <f t="shared" si="21"/>
        <v>131731.64012290008</v>
      </c>
      <c r="S68" s="67">
        <f t="shared" si="22"/>
        <v>4.4030408038707245</v>
      </c>
      <c r="T68" s="67">
        <f t="shared" si="23"/>
        <v>0.48413954074448967</v>
      </c>
      <c r="U68" s="67">
        <f t="shared" si="24"/>
        <v>9.0343765669955667E-2</v>
      </c>
      <c r="V68" s="67">
        <f t="shared" si="25"/>
        <v>6.6784609324228111E-2</v>
      </c>
      <c r="W68" s="67">
        <f t="shared" si="26"/>
        <v>5.0443087196093979</v>
      </c>
      <c r="X68" s="66">
        <f t="shared" si="27"/>
        <v>9949823.2847987432</v>
      </c>
      <c r="Y68" s="67">
        <v>0</v>
      </c>
      <c r="Z68" s="67">
        <v>0</v>
      </c>
      <c r="AA68" s="67">
        <v>0</v>
      </c>
      <c r="AB68" s="67">
        <f t="shared" si="28"/>
        <v>0</v>
      </c>
      <c r="AC68" s="67">
        <f t="shared" si="29"/>
        <v>0</v>
      </c>
      <c r="AD68" s="67">
        <f t="shared" si="30"/>
        <v>0</v>
      </c>
      <c r="AE68" s="67">
        <f t="shared" si="31"/>
        <v>5.04</v>
      </c>
      <c r="AF68" s="66">
        <f t="shared" si="32"/>
        <v>9941325</v>
      </c>
      <c r="AG68" s="5"/>
      <c r="AH68" s="69">
        <v>1381.22</v>
      </c>
      <c r="AI68" s="66">
        <f t="shared" si="33"/>
        <v>3967969</v>
      </c>
      <c r="AJ68" s="38"/>
    </row>
    <row r="69" spans="1:36" s="4" customFormat="1" ht="15.75" x14ac:dyDescent="0.25">
      <c r="A69" s="54" t="s">
        <v>69</v>
      </c>
      <c r="B69" s="55">
        <v>355</v>
      </c>
      <c r="C69" s="54" t="s">
        <v>80</v>
      </c>
      <c r="D69" s="66">
        <f t="shared" si="17"/>
        <v>13372894</v>
      </c>
      <c r="E69" s="67">
        <v>4.92</v>
      </c>
      <c r="F69" s="68">
        <v>1.0553898315726233</v>
      </c>
      <c r="G69" s="68">
        <v>4768.54</v>
      </c>
      <c r="H69" s="68">
        <v>1561.5702120391586</v>
      </c>
      <c r="I69" s="68">
        <v>992.91775581395359</v>
      </c>
      <c r="J69" s="80">
        <v>150.02601862302481</v>
      </c>
      <c r="K69" s="67">
        <f>F69*'National Details'!$E$25</f>
        <v>4.4449212481759863</v>
      </c>
      <c r="L69" s="67">
        <f>F69*'National Details'!$E$26</f>
        <v>1.6946610707190959</v>
      </c>
      <c r="M69" s="67">
        <f>F69*'National Details'!$E$27</f>
        <v>0.33381178815872758</v>
      </c>
      <c r="N69" s="67">
        <f>F69*'National Details'!$E$28</f>
        <v>1.8133613513958697</v>
      </c>
      <c r="O69" s="66">
        <f t="shared" si="18"/>
        <v>12081597.318202958</v>
      </c>
      <c r="P69" s="66">
        <f t="shared" si="19"/>
        <v>1508409.3810962758</v>
      </c>
      <c r="Q69" s="66">
        <f t="shared" si="20"/>
        <v>188925.16139079983</v>
      </c>
      <c r="R69" s="66">
        <f t="shared" si="21"/>
        <v>155069.2888086304</v>
      </c>
      <c r="S69" s="67">
        <f t="shared" si="22"/>
        <v>4.4449212481759863</v>
      </c>
      <c r="T69" s="67">
        <f t="shared" si="23"/>
        <v>0.55495649560186677</v>
      </c>
      <c r="U69" s="67">
        <f t="shared" si="24"/>
        <v>6.9507155557635397E-2</v>
      </c>
      <c r="V69" s="67">
        <f t="shared" si="25"/>
        <v>5.7051295338780873E-2</v>
      </c>
      <c r="W69" s="67">
        <f t="shared" si="26"/>
        <v>5.1264361946742687</v>
      </c>
      <c r="X69" s="66">
        <f t="shared" si="27"/>
        <v>13934001.14949866</v>
      </c>
      <c r="Y69" s="67">
        <v>0</v>
      </c>
      <c r="Z69" s="67">
        <v>0</v>
      </c>
      <c r="AA69" s="67">
        <v>0</v>
      </c>
      <c r="AB69" s="67">
        <f t="shared" si="28"/>
        <v>0</v>
      </c>
      <c r="AC69" s="67">
        <f t="shared" si="29"/>
        <v>0</v>
      </c>
      <c r="AD69" s="67">
        <f t="shared" si="30"/>
        <v>0</v>
      </c>
      <c r="AE69" s="67">
        <f t="shared" si="31"/>
        <v>5.13</v>
      </c>
      <c r="AF69" s="66">
        <f t="shared" si="32"/>
        <v>13943688</v>
      </c>
      <c r="AG69" s="5"/>
      <c r="AH69" s="69">
        <v>1787.25</v>
      </c>
      <c r="AI69" s="66">
        <f t="shared" si="33"/>
        <v>5226098</v>
      </c>
      <c r="AJ69" s="38"/>
    </row>
    <row r="70" spans="1:36" s="4" customFormat="1" ht="15.75" x14ac:dyDescent="0.25">
      <c r="A70" s="54" t="s">
        <v>69</v>
      </c>
      <c r="B70" s="55">
        <v>343</v>
      </c>
      <c r="C70" s="54" t="s">
        <v>73</v>
      </c>
      <c r="D70" s="66">
        <f t="shared" si="17"/>
        <v>9592783</v>
      </c>
      <c r="E70" s="67">
        <v>4.71</v>
      </c>
      <c r="F70" s="68">
        <v>1.026299173415447</v>
      </c>
      <c r="G70" s="68">
        <v>3573.13</v>
      </c>
      <c r="H70" s="68">
        <v>846.76638254693057</v>
      </c>
      <c r="I70" s="68">
        <v>238.89885376882219</v>
      </c>
      <c r="J70" s="80">
        <v>110.29675373134329</v>
      </c>
      <c r="K70" s="67">
        <f>F70*'National Details'!$E$25</f>
        <v>4.3224018902117542</v>
      </c>
      <c r="L70" s="67">
        <f>F70*'National Details'!$E$26</f>
        <v>1.6479496050352698</v>
      </c>
      <c r="M70" s="67">
        <f>F70*'National Details'!$E$27</f>
        <v>0.32461063392390671</v>
      </c>
      <c r="N70" s="67">
        <f>F70*'National Details'!$E$28</f>
        <v>1.7633780432278463</v>
      </c>
      <c r="O70" s="66">
        <f t="shared" si="18"/>
        <v>8803367.2036042269</v>
      </c>
      <c r="P70" s="66">
        <f t="shared" si="19"/>
        <v>795394.14563495433</v>
      </c>
      <c r="Q70" s="66">
        <f t="shared" si="20"/>
        <v>44202.991768387481</v>
      </c>
      <c r="R70" s="66">
        <f t="shared" si="21"/>
        <v>110862.07804842107</v>
      </c>
      <c r="S70" s="67">
        <f t="shared" si="22"/>
        <v>4.3224018902117551</v>
      </c>
      <c r="T70" s="67">
        <f t="shared" si="23"/>
        <v>0.39053388084826424</v>
      </c>
      <c r="U70" s="67">
        <f t="shared" si="24"/>
        <v>2.1703410837442823E-2</v>
      </c>
      <c r="V70" s="67">
        <f t="shared" si="25"/>
        <v>5.4432632949027816E-2</v>
      </c>
      <c r="W70" s="67">
        <f t="shared" si="26"/>
        <v>4.7890718148464897</v>
      </c>
      <c r="X70" s="66">
        <f t="shared" si="27"/>
        <v>9753826.419055989</v>
      </c>
      <c r="Y70" s="67">
        <v>8.0928185153510412E-2</v>
      </c>
      <c r="Z70" s="67">
        <v>0</v>
      </c>
      <c r="AA70" s="67">
        <v>0</v>
      </c>
      <c r="AB70" s="67">
        <f t="shared" si="28"/>
        <v>164825.14794401071</v>
      </c>
      <c r="AC70" s="67">
        <f t="shared" si="29"/>
        <v>0</v>
      </c>
      <c r="AD70" s="67">
        <f t="shared" si="30"/>
        <v>0</v>
      </c>
      <c r="AE70" s="67">
        <f t="shared" si="31"/>
        <v>4.87</v>
      </c>
      <c r="AF70" s="66">
        <f t="shared" si="32"/>
        <v>9918652</v>
      </c>
      <c r="AG70" s="5"/>
      <c r="AH70" s="69">
        <v>1821.69</v>
      </c>
      <c r="AI70" s="66">
        <f t="shared" si="33"/>
        <v>5056830</v>
      </c>
      <c r="AJ70" s="38"/>
    </row>
    <row r="71" spans="1:36" s="4" customFormat="1" ht="15.75" x14ac:dyDescent="0.25">
      <c r="A71" s="54" t="s">
        <v>69</v>
      </c>
      <c r="B71" s="55">
        <v>342</v>
      </c>
      <c r="C71" s="54" t="s">
        <v>72</v>
      </c>
      <c r="D71" s="66">
        <f t="shared" si="17"/>
        <v>6887647</v>
      </c>
      <c r="E71" s="67">
        <v>4.8699999999999992</v>
      </c>
      <c r="F71" s="68">
        <v>1.0566546791135185</v>
      </c>
      <c r="G71" s="68">
        <v>2481.23</v>
      </c>
      <c r="H71" s="68">
        <v>653.40336540402348</v>
      </c>
      <c r="I71" s="68">
        <v>124.14128231511255</v>
      </c>
      <c r="J71" s="80">
        <v>101.20179942418426</v>
      </c>
      <c r="K71" s="67">
        <f>F71*'National Details'!$E$25</f>
        <v>4.4502483297358406</v>
      </c>
      <c r="L71" s="67">
        <f>F71*'National Details'!$E$26</f>
        <v>1.6966920623241182</v>
      </c>
      <c r="M71" s="67">
        <f>F71*'National Details'!$E$27</f>
        <v>0.33421184982953717</v>
      </c>
      <c r="N71" s="67">
        <f>F71*'National Details'!$E$28</f>
        <v>1.8155346011065001</v>
      </c>
      <c r="O71" s="66">
        <f t="shared" si="18"/>
        <v>6293991.1080185622</v>
      </c>
      <c r="P71" s="66">
        <f t="shared" si="19"/>
        <v>631915.85303881695</v>
      </c>
      <c r="Q71" s="66">
        <f t="shared" si="20"/>
        <v>23649.007933564408</v>
      </c>
      <c r="R71" s="66">
        <f t="shared" si="21"/>
        <v>104729.16007284244</v>
      </c>
      <c r="S71" s="67">
        <f t="shared" si="22"/>
        <v>4.4502483297358415</v>
      </c>
      <c r="T71" s="67">
        <f t="shared" si="23"/>
        <v>0.44680432832783418</v>
      </c>
      <c r="U71" s="67">
        <f t="shared" si="24"/>
        <v>1.6721338853207715E-2</v>
      </c>
      <c r="V71" s="67">
        <f t="shared" si="25"/>
        <v>7.4050115688125001E-2</v>
      </c>
      <c r="W71" s="67">
        <f t="shared" si="26"/>
        <v>4.9878241126050087</v>
      </c>
      <c r="X71" s="66">
        <f t="shared" si="27"/>
        <v>7054285.1290637879</v>
      </c>
      <c r="Y71" s="67">
        <v>0</v>
      </c>
      <c r="Z71" s="67">
        <v>0</v>
      </c>
      <c r="AA71" s="67">
        <v>0</v>
      </c>
      <c r="AB71" s="67">
        <f t="shared" si="28"/>
        <v>0</v>
      </c>
      <c r="AC71" s="67">
        <f t="shared" si="29"/>
        <v>0</v>
      </c>
      <c r="AD71" s="67">
        <f t="shared" si="30"/>
        <v>0</v>
      </c>
      <c r="AE71" s="67">
        <f t="shared" si="31"/>
        <v>4.99</v>
      </c>
      <c r="AF71" s="66">
        <f t="shared" si="32"/>
        <v>7057363</v>
      </c>
      <c r="AG71" s="5"/>
      <c r="AH71" s="69">
        <v>1198.21</v>
      </c>
      <c r="AI71" s="66">
        <f t="shared" si="33"/>
        <v>3408069</v>
      </c>
      <c r="AJ71" s="38"/>
    </row>
    <row r="72" spans="1:36" s="4" customFormat="1" ht="15.75" x14ac:dyDescent="0.25">
      <c r="A72" s="54" t="s">
        <v>69</v>
      </c>
      <c r="B72" s="55">
        <v>356</v>
      </c>
      <c r="C72" s="54" t="s">
        <v>81</v>
      </c>
      <c r="D72" s="66">
        <f t="shared" si="17"/>
        <v>12167686</v>
      </c>
      <c r="E72" s="67">
        <v>4.6900000000000004</v>
      </c>
      <c r="F72" s="68">
        <v>1.0469797823097422</v>
      </c>
      <c r="G72" s="68">
        <v>4551.5600000000004</v>
      </c>
      <c r="H72" s="68">
        <v>809.0107237464523</v>
      </c>
      <c r="I72" s="68">
        <v>540.2937148495314</v>
      </c>
      <c r="J72" s="80">
        <v>133.75754317548748</v>
      </c>
      <c r="K72" s="67">
        <f>F72*'National Details'!$E$25</f>
        <v>4.4095011545305089</v>
      </c>
      <c r="L72" s="67">
        <f>F72*'National Details'!$E$26</f>
        <v>1.6811568823497638</v>
      </c>
      <c r="M72" s="67">
        <f>F72*'National Details'!$E$27</f>
        <v>0.33115175345026149</v>
      </c>
      <c r="N72" s="67">
        <f>F72*'National Details'!$E$28</f>
        <v>1.7989112801137543</v>
      </c>
      <c r="O72" s="66">
        <f t="shared" si="18"/>
        <v>11439962.172701485</v>
      </c>
      <c r="P72" s="66">
        <f t="shared" si="19"/>
        <v>775242.14928903361</v>
      </c>
      <c r="Q72" s="66">
        <f t="shared" si="20"/>
        <v>101983.95029882941</v>
      </c>
      <c r="R72" s="66">
        <f t="shared" si="21"/>
        <v>137152.23333465157</v>
      </c>
      <c r="S72" s="67">
        <f t="shared" si="22"/>
        <v>4.4095011545305089</v>
      </c>
      <c r="T72" s="67">
        <f t="shared" si="23"/>
        <v>0.29881489997300081</v>
      </c>
      <c r="U72" s="67">
        <f t="shared" si="24"/>
        <v>3.9309426010110358E-2</v>
      </c>
      <c r="V72" s="67">
        <f t="shared" si="25"/>
        <v>5.2864941518663257E-2</v>
      </c>
      <c r="W72" s="67">
        <f t="shared" si="26"/>
        <v>4.8004904220322837</v>
      </c>
      <c r="X72" s="66">
        <f t="shared" si="27"/>
        <v>12454340.505624</v>
      </c>
      <c r="Y72" s="67">
        <v>6.9509577967717284E-2</v>
      </c>
      <c r="Z72" s="67">
        <v>0</v>
      </c>
      <c r="AA72" s="67">
        <v>0</v>
      </c>
      <c r="AB72" s="67">
        <f t="shared" si="28"/>
        <v>180334.89837600366</v>
      </c>
      <c r="AC72" s="67">
        <f t="shared" si="29"/>
        <v>0</v>
      </c>
      <c r="AD72" s="67">
        <f t="shared" si="30"/>
        <v>0</v>
      </c>
      <c r="AE72" s="67">
        <f t="shared" si="31"/>
        <v>4.87</v>
      </c>
      <c r="AF72" s="66">
        <f t="shared" si="32"/>
        <v>12634676</v>
      </c>
      <c r="AG72" s="5"/>
      <c r="AH72" s="69">
        <v>2574.37</v>
      </c>
      <c r="AI72" s="66">
        <f t="shared" si="33"/>
        <v>7146194</v>
      </c>
      <c r="AJ72" s="38"/>
    </row>
    <row r="73" spans="1:36" s="4" customFormat="1" ht="15.75" x14ac:dyDescent="0.25">
      <c r="A73" s="54" t="s">
        <v>69</v>
      </c>
      <c r="B73" s="55">
        <v>357</v>
      </c>
      <c r="C73" s="54" t="s">
        <v>82</v>
      </c>
      <c r="D73" s="66">
        <f t="shared" ref="D73:D104" si="34">ROUNDUP(E73*G73*15*38,0)</f>
        <v>9817307</v>
      </c>
      <c r="E73" s="67">
        <v>4.919999999999999</v>
      </c>
      <c r="F73" s="68">
        <v>1.0518531803175899</v>
      </c>
      <c r="G73" s="68">
        <v>3500.68</v>
      </c>
      <c r="H73" s="68">
        <v>1075.8751030417354</v>
      </c>
      <c r="I73" s="68">
        <v>537.20090534606845</v>
      </c>
      <c r="J73" s="80">
        <v>115.61660197480421</v>
      </c>
      <c r="K73" s="67">
        <f>F73*'National Details'!$E$25</f>
        <v>4.4300261489049788</v>
      </c>
      <c r="L73" s="67">
        <f>F73*'National Details'!$E$26</f>
        <v>1.688982197355607</v>
      </c>
      <c r="M73" s="67">
        <f>F73*'National Details'!$E$27</f>
        <v>0.3326931722272311</v>
      </c>
      <c r="N73" s="67">
        <f>F73*'National Details'!$E$28</f>
        <v>1.8072847089009472</v>
      </c>
      <c r="O73" s="66">
        <f t="shared" ref="O73:O104" si="35">G73*K73*38*15</f>
        <v>8839619.2452007495</v>
      </c>
      <c r="P73" s="66">
        <f t="shared" ref="P73:P104" si="36">H73*L73*38*15</f>
        <v>1035766.3205009036</v>
      </c>
      <c r="Q73" s="66">
        <f t="shared" ref="Q73:Q104" si="37">I73*M73*38*15</f>
        <v>101872.1517940667</v>
      </c>
      <c r="R73" s="66">
        <f t="shared" ref="R73:R104" si="38">J73*N73*38*15</f>
        <v>119102.7066011659</v>
      </c>
      <c r="S73" s="67">
        <f t="shared" ref="S73:S104" si="39">O73/($G73*15*38)</f>
        <v>4.4300261489049797</v>
      </c>
      <c r="T73" s="67">
        <f t="shared" ref="T73:T104" si="40">P73/($G73*15*38)</f>
        <v>0.51908026315333611</v>
      </c>
      <c r="U73" s="67">
        <f t="shared" ref="U73:U104" si="41">Q73/($G73*15*38)</f>
        <v>5.1053816207972176E-2</v>
      </c>
      <c r="V73" s="67">
        <f t="shared" ref="V73:V104" si="42">R73/($G73*15*38)</f>
        <v>5.9689008091042516E-2</v>
      </c>
      <c r="W73" s="67">
        <f t="shared" ref="W73:W104" si="43">SUM(S73:V73)</f>
        <v>5.05984923635733</v>
      </c>
      <c r="X73" s="66">
        <f t="shared" ref="X73:X104" si="44">W73*G73*15*38</f>
        <v>10096360.424096884</v>
      </c>
      <c r="Y73" s="67">
        <v>0</v>
      </c>
      <c r="Z73" s="67">
        <v>0</v>
      </c>
      <c r="AA73" s="67">
        <v>0</v>
      </c>
      <c r="AB73" s="67">
        <f t="shared" ref="AB73:AB104" si="45">Y73*G73*15*38</f>
        <v>0</v>
      </c>
      <c r="AC73" s="67">
        <f t="shared" ref="AC73:AC104" si="46">Z73*$G73*15*38</f>
        <v>0</v>
      </c>
      <c r="AD73" s="67">
        <f t="shared" ref="AD73:AD104" si="47">AA73*$G73*15*38</f>
        <v>0</v>
      </c>
      <c r="AE73" s="67">
        <f t="shared" ref="AE73:AE104" si="48">ROUND(W73+Y73+Z73-AA73,2)</f>
        <v>5.0599999999999996</v>
      </c>
      <c r="AF73" s="66">
        <f t="shared" ref="AF73:AF104" si="49">ROUNDUP(AE73*G73*15*38,0)</f>
        <v>10096662</v>
      </c>
      <c r="AG73" s="5"/>
      <c r="AH73" s="69">
        <v>1640.01</v>
      </c>
      <c r="AI73" s="66">
        <f t="shared" ref="AI73:AI104" si="50">ROUNDUP(AE73*AH73*15*38,0)</f>
        <v>4730117</v>
      </c>
      <c r="AJ73" s="38"/>
    </row>
    <row r="74" spans="1:36" s="4" customFormat="1" ht="15.75" x14ac:dyDescent="0.25">
      <c r="A74" s="54" t="s">
        <v>69</v>
      </c>
      <c r="B74" s="55">
        <v>358</v>
      </c>
      <c r="C74" s="54" t="s">
        <v>83</v>
      </c>
      <c r="D74" s="66">
        <f t="shared" si="34"/>
        <v>10169083</v>
      </c>
      <c r="E74" s="67">
        <v>4.7</v>
      </c>
      <c r="F74" s="68">
        <v>1.0642583143024924</v>
      </c>
      <c r="G74" s="68">
        <v>3795.85</v>
      </c>
      <c r="H74" s="68">
        <v>568.26622382895664</v>
      </c>
      <c r="I74" s="68">
        <v>888.55828786697839</v>
      </c>
      <c r="J74" s="80">
        <v>74.27196798188875</v>
      </c>
      <c r="K74" s="67">
        <f>F74*'National Details'!$E$25</f>
        <v>4.482272098208659</v>
      </c>
      <c r="L74" s="67">
        <f>F74*'National Details'!$E$26</f>
        <v>1.7089013750967297</v>
      </c>
      <c r="M74" s="67">
        <f>F74*'National Details'!$E$27</f>
        <v>0.33661682189105102</v>
      </c>
      <c r="N74" s="67">
        <f>F74*'National Details'!$E$28</f>
        <v>1.8285990989530003</v>
      </c>
      <c r="O74" s="66">
        <f t="shared" si="35"/>
        <v>9697998.5500716418</v>
      </c>
      <c r="P74" s="66">
        <f t="shared" si="36"/>
        <v>553533.23085372802</v>
      </c>
      <c r="Q74" s="66">
        <f t="shared" si="37"/>
        <v>170489.09014823948</v>
      </c>
      <c r="R74" s="66">
        <f t="shared" si="38"/>
        <v>77413.782625614273</v>
      </c>
      <c r="S74" s="67">
        <f t="shared" si="39"/>
        <v>4.4822720982086581</v>
      </c>
      <c r="T74" s="67">
        <f t="shared" si="40"/>
        <v>0.25583490689103361</v>
      </c>
      <c r="U74" s="67">
        <f t="shared" si="41"/>
        <v>7.8797546511778893E-2</v>
      </c>
      <c r="V74" s="67">
        <f t="shared" si="42"/>
        <v>3.5779510183265369E-2</v>
      </c>
      <c r="W74" s="67">
        <f t="shared" si="43"/>
        <v>4.8526840617947355</v>
      </c>
      <c r="X74" s="66">
        <f t="shared" si="44"/>
        <v>10499434.653699219</v>
      </c>
      <c r="Y74" s="67">
        <v>1.7315938205262782E-2</v>
      </c>
      <c r="Z74" s="67">
        <v>0</v>
      </c>
      <c r="AA74" s="67">
        <v>0</v>
      </c>
      <c r="AB74" s="67">
        <f t="shared" si="45"/>
        <v>37465.361300774632</v>
      </c>
      <c r="AC74" s="67">
        <f t="shared" si="46"/>
        <v>0</v>
      </c>
      <c r="AD74" s="67">
        <f t="shared" si="47"/>
        <v>0</v>
      </c>
      <c r="AE74" s="67">
        <f t="shared" si="48"/>
        <v>4.87</v>
      </c>
      <c r="AF74" s="66">
        <f t="shared" si="49"/>
        <v>10536901</v>
      </c>
      <c r="AG74" s="5"/>
      <c r="AH74" s="69">
        <v>2153.36</v>
      </c>
      <c r="AI74" s="66">
        <f t="shared" si="50"/>
        <v>5977513</v>
      </c>
      <c r="AJ74" s="38"/>
    </row>
    <row r="75" spans="1:36" s="4" customFormat="1" ht="15.75" x14ac:dyDescent="0.25">
      <c r="A75" s="54" t="s">
        <v>69</v>
      </c>
      <c r="B75" s="55">
        <v>877</v>
      </c>
      <c r="C75" s="54" t="s">
        <v>151</v>
      </c>
      <c r="D75" s="66">
        <f t="shared" si="34"/>
        <v>7794017</v>
      </c>
      <c r="E75" s="67">
        <v>4.67</v>
      </c>
      <c r="F75" s="68">
        <v>1.0624258650004739</v>
      </c>
      <c r="G75" s="68">
        <v>2927.99</v>
      </c>
      <c r="H75" s="68">
        <v>660.61476507092198</v>
      </c>
      <c r="I75" s="68">
        <v>351.77930335994853</v>
      </c>
      <c r="J75" s="80">
        <v>57.688337874659396</v>
      </c>
      <c r="K75" s="67">
        <f>F75*'National Details'!$E$25</f>
        <v>4.4745544827881938</v>
      </c>
      <c r="L75" s="67">
        <f>F75*'National Details'!$E$26</f>
        <v>1.7059589737173551</v>
      </c>
      <c r="M75" s="67">
        <f>F75*'National Details'!$E$27</f>
        <v>0.33603723209406999</v>
      </c>
      <c r="N75" s="67">
        <f>F75*'National Details'!$E$28</f>
        <v>1.8254506009826141</v>
      </c>
      <c r="O75" s="66">
        <f t="shared" si="35"/>
        <v>7467826.944633631</v>
      </c>
      <c r="P75" s="66">
        <f t="shared" si="36"/>
        <v>642379.56138646544</v>
      </c>
      <c r="Q75" s="66">
        <f t="shared" si="37"/>
        <v>67380.237743162652</v>
      </c>
      <c r="R75" s="66">
        <f t="shared" si="38"/>
        <v>60025.110294501508</v>
      </c>
      <c r="S75" s="67">
        <f t="shared" si="39"/>
        <v>4.4745544827881929</v>
      </c>
      <c r="T75" s="67">
        <f t="shared" si="40"/>
        <v>0.38489943157009476</v>
      </c>
      <c r="U75" s="67">
        <f t="shared" si="41"/>
        <v>4.0372727847109206E-2</v>
      </c>
      <c r="V75" s="67">
        <f t="shared" si="42"/>
        <v>3.5965700375679255E-2</v>
      </c>
      <c r="W75" s="67">
        <f t="shared" si="43"/>
        <v>4.9357923425810766</v>
      </c>
      <c r="X75" s="66">
        <f t="shared" si="44"/>
        <v>8237611.85405776</v>
      </c>
      <c r="Y75" s="67">
        <v>0</v>
      </c>
      <c r="Z75" s="67">
        <v>0</v>
      </c>
      <c r="AA75" s="67">
        <v>3.704658062015298E-2</v>
      </c>
      <c r="AB75" s="67">
        <f t="shared" si="45"/>
        <v>0</v>
      </c>
      <c r="AC75" s="67">
        <f t="shared" si="46"/>
        <v>0</v>
      </c>
      <c r="AD75" s="67">
        <f t="shared" si="47"/>
        <v>61829.050026300974</v>
      </c>
      <c r="AE75" s="67">
        <f t="shared" si="48"/>
        <v>4.9000000000000004</v>
      </c>
      <c r="AF75" s="66">
        <f t="shared" si="49"/>
        <v>8177877</v>
      </c>
      <c r="AG75" s="5"/>
      <c r="AH75" s="69">
        <v>1621.75</v>
      </c>
      <c r="AI75" s="66">
        <f t="shared" si="50"/>
        <v>4529548</v>
      </c>
      <c r="AJ75" s="38"/>
    </row>
    <row r="76" spans="1:36" s="4" customFormat="1" ht="15.75" x14ac:dyDescent="0.25">
      <c r="A76" s="54" t="s">
        <v>69</v>
      </c>
      <c r="B76" s="55">
        <v>943</v>
      </c>
      <c r="C76" s="54" t="s">
        <v>337</v>
      </c>
      <c r="D76" s="66">
        <f t="shared" si="34"/>
        <v>7008854</v>
      </c>
      <c r="E76" s="67">
        <v>4.7</v>
      </c>
      <c r="F76" s="68">
        <v>1.0225315005102624</v>
      </c>
      <c r="G76" s="68">
        <v>2616.2199999999998</v>
      </c>
      <c r="H76" s="68">
        <v>361.43154913294791</v>
      </c>
      <c r="I76" s="68">
        <v>93.321895072321638</v>
      </c>
      <c r="J76" s="80">
        <v>59.62894586894587</v>
      </c>
      <c r="K76" s="67">
        <f>F76*'National Details'!$E$25</f>
        <v>4.3065338110892961</v>
      </c>
      <c r="L76" s="67">
        <f>F76*'National Details'!$E$26</f>
        <v>1.6418997754759823</v>
      </c>
      <c r="M76" s="67">
        <f>F76*'National Details'!$E$27</f>
        <v>0.32341894759905104</v>
      </c>
      <c r="N76" s="67">
        <f>F76*'National Details'!$E$28</f>
        <v>1.7569044614037894</v>
      </c>
      <c r="O76" s="66">
        <f t="shared" si="35"/>
        <v>6422098.7357313819</v>
      </c>
      <c r="P76" s="66">
        <f t="shared" si="36"/>
        <v>338257.59624165448</v>
      </c>
      <c r="Q76" s="66">
        <f t="shared" si="37"/>
        <v>17203.779382576417</v>
      </c>
      <c r="R76" s="66">
        <f t="shared" si="38"/>
        <v>59714.545784794951</v>
      </c>
      <c r="S76" s="67">
        <f t="shared" si="39"/>
        <v>4.3065338110892961</v>
      </c>
      <c r="T76" s="67">
        <f t="shared" si="40"/>
        <v>0.22682892851951431</v>
      </c>
      <c r="U76" s="67">
        <f t="shared" si="41"/>
        <v>1.1536517988639843E-2</v>
      </c>
      <c r="V76" s="67">
        <f t="shared" si="42"/>
        <v>4.0043406527721696E-2</v>
      </c>
      <c r="W76" s="67">
        <f t="shared" si="43"/>
        <v>4.5849426641251716</v>
      </c>
      <c r="X76" s="66">
        <f t="shared" si="44"/>
        <v>6837274.6571404068</v>
      </c>
      <c r="Y76" s="67">
        <v>0.28505733587482762</v>
      </c>
      <c r="Z76" s="67">
        <v>0</v>
      </c>
      <c r="AA76" s="67">
        <v>0</v>
      </c>
      <c r="AB76" s="67">
        <f t="shared" si="45"/>
        <v>425090.4408595917</v>
      </c>
      <c r="AC76" s="67">
        <f t="shared" si="46"/>
        <v>0</v>
      </c>
      <c r="AD76" s="67">
        <f t="shared" si="47"/>
        <v>0</v>
      </c>
      <c r="AE76" s="67">
        <f t="shared" si="48"/>
        <v>4.87</v>
      </c>
      <c r="AF76" s="66">
        <f t="shared" si="49"/>
        <v>7262366</v>
      </c>
      <c r="AG76" s="5"/>
      <c r="AH76" s="69">
        <v>1529.11</v>
      </c>
      <c r="AI76" s="66">
        <f t="shared" si="50"/>
        <v>4244657</v>
      </c>
      <c r="AJ76" s="38"/>
    </row>
    <row r="77" spans="1:36" s="4" customFormat="1" ht="15.75" x14ac:dyDescent="0.25">
      <c r="A77" s="54" t="s">
        <v>69</v>
      </c>
      <c r="B77" s="55">
        <v>359</v>
      </c>
      <c r="C77" s="54" t="s">
        <v>84</v>
      </c>
      <c r="D77" s="66">
        <f t="shared" si="34"/>
        <v>11916555</v>
      </c>
      <c r="E77" s="67">
        <v>4.67</v>
      </c>
      <c r="F77" s="68">
        <v>1.0606243959671589</v>
      </c>
      <c r="G77" s="68">
        <v>4476.71</v>
      </c>
      <c r="H77" s="68">
        <v>1204.9261788617885</v>
      </c>
      <c r="I77" s="68">
        <v>361.43501674432144</v>
      </c>
      <c r="J77" s="80">
        <v>139.49254141467262</v>
      </c>
      <c r="K77" s="67">
        <f>F77*'National Details'!$E$25</f>
        <v>4.4669673450836536</v>
      </c>
      <c r="L77" s="67">
        <f>F77*'National Details'!$E$26</f>
        <v>1.7030663179900245</v>
      </c>
      <c r="M77" s="67">
        <f>F77*'National Details'!$E$27</f>
        <v>0.33546744112078825</v>
      </c>
      <c r="N77" s="67">
        <f>F77*'National Details'!$E$28</f>
        <v>1.8223553330323039</v>
      </c>
      <c r="O77" s="66">
        <f t="shared" si="35"/>
        <v>11398470.908543382</v>
      </c>
      <c r="P77" s="66">
        <f t="shared" si="36"/>
        <v>1169679.4388038435</v>
      </c>
      <c r="Q77" s="66">
        <f t="shared" si="37"/>
        <v>69112.31771324006</v>
      </c>
      <c r="R77" s="66">
        <f t="shared" si="38"/>
        <v>144896.83675619715</v>
      </c>
      <c r="S77" s="67">
        <f t="shared" si="39"/>
        <v>4.4669673450836536</v>
      </c>
      <c r="T77" s="67">
        <f t="shared" si="40"/>
        <v>0.45838778721068285</v>
      </c>
      <c r="U77" s="67">
        <f t="shared" si="41"/>
        <v>2.70845509757538E-2</v>
      </c>
      <c r="V77" s="67">
        <f t="shared" si="42"/>
        <v>5.6783882977735477E-2</v>
      </c>
      <c r="W77" s="67">
        <f t="shared" si="43"/>
        <v>5.0092235662478259</v>
      </c>
      <c r="X77" s="66">
        <f t="shared" si="44"/>
        <v>12782159.501816664</v>
      </c>
      <c r="Y77" s="67">
        <v>0</v>
      </c>
      <c r="Z77" s="67">
        <v>0</v>
      </c>
      <c r="AA77" s="67">
        <v>0.11047780428690235</v>
      </c>
      <c r="AB77" s="67">
        <f t="shared" si="45"/>
        <v>0</v>
      </c>
      <c r="AC77" s="67">
        <f t="shared" si="46"/>
        <v>0</v>
      </c>
      <c r="AD77" s="67">
        <f t="shared" si="47"/>
        <v>281908.94200065464</v>
      </c>
      <c r="AE77" s="67">
        <f t="shared" si="48"/>
        <v>4.9000000000000004</v>
      </c>
      <c r="AF77" s="66">
        <f t="shared" si="49"/>
        <v>12503452</v>
      </c>
      <c r="AG77" s="5"/>
      <c r="AH77" s="69">
        <v>2464.0700000000002</v>
      </c>
      <c r="AI77" s="66">
        <f t="shared" si="50"/>
        <v>6882148</v>
      </c>
      <c r="AJ77" s="38"/>
    </row>
    <row r="78" spans="1:36" s="4" customFormat="1" ht="15.75" x14ac:dyDescent="0.25">
      <c r="A78" s="54" t="s">
        <v>69</v>
      </c>
      <c r="B78" s="55">
        <v>344</v>
      </c>
      <c r="C78" s="54" t="s">
        <v>74</v>
      </c>
      <c r="D78" s="66">
        <f t="shared" si="34"/>
        <v>11742341</v>
      </c>
      <c r="E78" s="67">
        <v>4.7099999999999991</v>
      </c>
      <c r="F78" s="68">
        <v>1.0441367849725669</v>
      </c>
      <c r="G78" s="68">
        <v>4373.8</v>
      </c>
      <c r="H78" s="68">
        <v>1282.2684904928212</v>
      </c>
      <c r="I78" s="68">
        <v>206.79026319680617</v>
      </c>
      <c r="J78" s="80">
        <v>152.74719391221635</v>
      </c>
      <c r="K78" s="67">
        <f>F78*'National Details'!$E$25</f>
        <v>4.3975274753320956</v>
      </c>
      <c r="L78" s="67">
        <f>F78*'National Details'!$E$26</f>
        <v>1.6765918232906956</v>
      </c>
      <c r="M78" s="67">
        <f>F78*'National Details'!$E$27</f>
        <v>0.33025253498475965</v>
      </c>
      <c r="N78" s="67">
        <f>F78*'National Details'!$E$28</f>
        <v>1.7940264675647524</v>
      </c>
      <c r="O78" s="66">
        <f t="shared" si="35"/>
        <v>10963326.232816288</v>
      </c>
      <c r="P78" s="66">
        <f t="shared" si="36"/>
        <v>1225409.2938614332</v>
      </c>
      <c r="Q78" s="66">
        <f t="shared" si="37"/>
        <v>38927.014919619207</v>
      </c>
      <c r="R78" s="66">
        <f t="shared" si="38"/>
        <v>156198.52997311417</v>
      </c>
      <c r="S78" s="67">
        <f t="shared" si="39"/>
        <v>4.3975274753320965</v>
      </c>
      <c r="T78" s="67">
        <f t="shared" si="40"/>
        <v>0.49152701687858774</v>
      </c>
      <c r="U78" s="67">
        <f t="shared" si="41"/>
        <v>1.5614113272420066E-2</v>
      </c>
      <c r="V78" s="67">
        <f t="shared" si="42"/>
        <v>6.2653186868343702E-2</v>
      </c>
      <c r="W78" s="67">
        <f t="shared" si="43"/>
        <v>4.9673217923514486</v>
      </c>
      <c r="X78" s="66">
        <f t="shared" si="44"/>
        <v>12383861.071570456</v>
      </c>
      <c r="Y78" s="67">
        <v>0</v>
      </c>
      <c r="Z78" s="67">
        <v>0</v>
      </c>
      <c r="AA78" s="67">
        <v>2.6616751915485182E-2</v>
      </c>
      <c r="AB78" s="67">
        <f t="shared" si="45"/>
        <v>0</v>
      </c>
      <c r="AC78" s="67">
        <f t="shared" si="46"/>
        <v>0</v>
      </c>
      <c r="AD78" s="67">
        <f t="shared" si="47"/>
        <v>66357.319230930982</v>
      </c>
      <c r="AE78" s="67">
        <f t="shared" si="48"/>
        <v>4.9400000000000004</v>
      </c>
      <c r="AF78" s="66">
        <f t="shared" si="49"/>
        <v>12315747</v>
      </c>
      <c r="AG78" s="5"/>
      <c r="AH78" s="69">
        <v>2254.38</v>
      </c>
      <c r="AI78" s="66">
        <f t="shared" si="50"/>
        <v>6347884</v>
      </c>
      <c r="AJ78" s="38"/>
    </row>
    <row r="79" spans="1:36" s="4" customFormat="1" ht="15.75" x14ac:dyDescent="0.25">
      <c r="A79" s="54" t="s">
        <v>29</v>
      </c>
      <c r="B79" s="55">
        <v>301</v>
      </c>
      <c r="C79" s="54" t="s">
        <v>41</v>
      </c>
      <c r="D79" s="66">
        <f t="shared" si="34"/>
        <v>14424864</v>
      </c>
      <c r="E79" s="67">
        <v>5.9499999999999993</v>
      </c>
      <c r="F79" s="68">
        <v>1.1688049918598276</v>
      </c>
      <c r="G79" s="68">
        <v>4253.24</v>
      </c>
      <c r="H79" s="68">
        <v>1124.5196713043479</v>
      </c>
      <c r="I79" s="68">
        <v>2175.0426721964704</v>
      </c>
      <c r="J79" s="80">
        <v>115.87007095793207</v>
      </c>
      <c r="K79" s="67">
        <f>F79*'National Details'!$E$25</f>
        <v>4.9225849898047018</v>
      </c>
      <c r="L79" s="67">
        <f>F79*'National Details'!$E$26</f>
        <v>1.8767741167408643</v>
      </c>
      <c r="M79" s="67">
        <f>F79*'National Details'!$E$27</f>
        <v>0.36968414198211685</v>
      </c>
      <c r="N79" s="67">
        <f>F79*'National Details'!$E$28</f>
        <v>2.0082302635027149</v>
      </c>
      <c r="O79" s="66">
        <f t="shared" si="35"/>
        <v>11934053.167761063</v>
      </c>
      <c r="P79" s="66">
        <f t="shared" si="36"/>
        <v>1202967.5653358682</v>
      </c>
      <c r="Q79" s="66">
        <f t="shared" si="37"/>
        <v>458324.90690590238</v>
      </c>
      <c r="R79" s="66">
        <f t="shared" si="38"/>
        <v>132635.45638519796</v>
      </c>
      <c r="S79" s="67">
        <f t="shared" si="39"/>
        <v>4.9225849898047027</v>
      </c>
      <c r="T79" s="67">
        <f t="shared" si="40"/>
        <v>0.49620275669135633</v>
      </c>
      <c r="U79" s="67">
        <f t="shared" si="41"/>
        <v>0.18905088451285204</v>
      </c>
      <c r="V79" s="67">
        <f t="shared" si="42"/>
        <v>5.4709770229736922E-2</v>
      </c>
      <c r="W79" s="67">
        <f t="shared" si="43"/>
        <v>5.6625484012386478</v>
      </c>
      <c r="X79" s="66">
        <f t="shared" si="44"/>
        <v>13727981.096388031</v>
      </c>
      <c r="Y79" s="67">
        <v>0</v>
      </c>
      <c r="Z79" s="67">
        <v>0.3469515987613514</v>
      </c>
      <c r="AA79" s="67">
        <v>0</v>
      </c>
      <c r="AB79" s="67">
        <f t="shared" si="45"/>
        <v>0</v>
      </c>
      <c r="AC79" s="67">
        <f t="shared" si="46"/>
        <v>841130.99821196613</v>
      </c>
      <c r="AD79" s="67">
        <f t="shared" si="47"/>
        <v>0</v>
      </c>
      <c r="AE79" s="67">
        <f t="shared" si="48"/>
        <v>6.01</v>
      </c>
      <c r="AF79" s="66">
        <f t="shared" si="49"/>
        <v>14570325</v>
      </c>
      <c r="AG79" s="5"/>
      <c r="AH79" s="69">
        <v>1099.4000000000001</v>
      </c>
      <c r="AI79" s="66">
        <f t="shared" si="50"/>
        <v>3766215</v>
      </c>
      <c r="AJ79" s="38"/>
    </row>
    <row r="80" spans="1:36" s="4" customFormat="1" ht="15.75" x14ac:dyDescent="0.25">
      <c r="A80" s="54" t="s">
        <v>29</v>
      </c>
      <c r="B80" s="55">
        <v>302</v>
      </c>
      <c r="C80" s="54" t="s">
        <v>42</v>
      </c>
      <c r="D80" s="66">
        <f t="shared" si="34"/>
        <v>20864065</v>
      </c>
      <c r="E80" s="67">
        <v>6.35</v>
      </c>
      <c r="F80" s="68">
        <v>1.2817093499092032</v>
      </c>
      <c r="G80" s="68">
        <v>5764.35</v>
      </c>
      <c r="H80" s="68">
        <v>1135.9552747140524</v>
      </c>
      <c r="I80" s="68">
        <v>3078.3811559906644</v>
      </c>
      <c r="J80" s="80">
        <v>126.45546133284174</v>
      </c>
      <c r="K80" s="67">
        <f>F80*'National Details'!$E$25</f>
        <v>5.3980974166750055</v>
      </c>
      <c r="L80" s="67">
        <f>F80*'National Details'!$E$26</f>
        <v>2.0580669571462922</v>
      </c>
      <c r="M80" s="67">
        <f>F80*'National Details'!$E$27</f>
        <v>0.40539493293716677</v>
      </c>
      <c r="N80" s="67">
        <f>F80*'National Details'!$E$28</f>
        <v>2.2022215197817561</v>
      </c>
      <c r="O80" s="66">
        <f t="shared" si="35"/>
        <v>17736418.020972025</v>
      </c>
      <c r="P80" s="66">
        <f t="shared" si="36"/>
        <v>1332587.0489404672</v>
      </c>
      <c r="Q80" s="66">
        <f t="shared" si="37"/>
        <v>711337.26970408775</v>
      </c>
      <c r="R80" s="66">
        <f t="shared" si="38"/>
        <v>158735.27479743486</v>
      </c>
      <c r="S80" s="67">
        <f t="shared" si="39"/>
        <v>5.3980974166750055</v>
      </c>
      <c r="T80" s="67">
        <f t="shared" si="40"/>
        <v>0.4055742652137761</v>
      </c>
      <c r="U80" s="67">
        <f t="shared" si="41"/>
        <v>0.21649624368538919</v>
      </c>
      <c r="V80" s="67">
        <f t="shared" si="42"/>
        <v>4.8311247276989391E-2</v>
      </c>
      <c r="W80" s="67">
        <f t="shared" si="43"/>
        <v>6.06847917285116</v>
      </c>
      <c r="X80" s="66">
        <f t="shared" si="44"/>
        <v>19939077.614414014</v>
      </c>
      <c r="Y80" s="67">
        <v>0</v>
      </c>
      <c r="Z80" s="67">
        <v>0.34502082714883908</v>
      </c>
      <c r="AA80" s="67">
        <v>0</v>
      </c>
      <c r="AB80" s="67">
        <f t="shared" si="45"/>
        <v>0</v>
      </c>
      <c r="AC80" s="67">
        <f t="shared" si="46"/>
        <v>1133627.858835984</v>
      </c>
      <c r="AD80" s="67">
        <f t="shared" si="47"/>
        <v>0</v>
      </c>
      <c r="AE80" s="67">
        <f t="shared" si="48"/>
        <v>6.41</v>
      </c>
      <c r="AF80" s="66">
        <f t="shared" si="49"/>
        <v>21061206</v>
      </c>
      <c r="AG80" s="5"/>
      <c r="AH80" s="69">
        <v>1976.01</v>
      </c>
      <c r="AI80" s="66">
        <f t="shared" si="50"/>
        <v>7219748</v>
      </c>
      <c r="AJ80" s="38"/>
    </row>
    <row r="81" spans="1:36" s="4" customFormat="1" ht="15.75" x14ac:dyDescent="0.25">
      <c r="A81" s="54" t="s">
        <v>29</v>
      </c>
      <c r="B81" s="55">
        <v>303</v>
      </c>
      <c r="C81" s="54" t="s">
        <v>43</v>
      </c>
      <c r="D81" s="66">
        <f t="shared" si="34"/>
        <v>11798981</v>
      </c>
      <c r="E81" s="67">
        <v>5.5</v>
      </c>
      <c r="F81" s="68">
        <v>1.2646309945715117</v>
      </c>
      <c r="G81" s="68">
        <v>3763.63</v>
      </c>
      <c r="H81" s="68">
        <v>719.6239862574439</v>
      </c>
      <c r="I81" s="68">
        <v>872.73301782719977</v>
      </c>
      <c r="J81" s="80">
        <v>99.012419999999992</v>
      </c>
      <c r="K81" s="67">
        <f>F81*'National Details'!$E$25</f>
        <v>5.3261695448560316</v>
      </c>
      <c r="L81" s="67">
        <f>F81*'National Details'!$E$26</f>
        <v>2.0306438921546888</v>
      </c>
      <c r="M81" s="67">
        <f>F81*'National Details'!$E$27</f>
        <v>0.39999317885205299</v>
      </c>
      <c r="N81" s="67">
        <f>F81*'National Details'!$E$28</f>
        <v>2.172877642677475</v>
      </c>
      <c r="O81" s="66">
        <f t="shared" si="35"/>
        <v>11426066.945940709</v>
      </c>
      <c r="P81" s="66">
        <f t="shared" si="36"/>
        <v>832941.02983476222</v>
      </c>
      <c r="Q81" s="66">
        <f t="shared" si="37"/>
        <v>198979.73483121285</v>
      </c>
      <c r="R81" s="66">
        <f t="shared" si="38"/>
        <v>122630.86804627348</v>
      </c>
      <c r="S81" s="67">
        <f t="shared" si="39"/>
        <v>5.3261695448560316</v>
      </c>
      <c r="T81" s="67">
        <f t="shared" si="40"/>
        <v>0.38826878634235779</v>
      </c>
      <c r="U81" s="67">
        <f t="shared" si="41"/>
        <v>9.2752808881278737E-2</v>
      </c>
      <c r="V81" s="67">
        <f t="shared" si="42"/>
        <v>5.7163396445822801E-2</v>
      </c>
      <c r="W81" s="67">
        <f t="shared" si="43"/>
        <v>5.8643545365254903</v>
      </c>
      <c r="X81" s="66">
        <f t="shared" si="44"/>
        <v>12580618.578652956</v>
      </c>
      <c r="Y81" s="67">
        <v>0</v>
      </c>
      <c r="Z81" s="67">
        <v>0</v>
      </c>
      <c r="AA81" s="67">
        <v>9.4953746207485423E-2</v>
      </c>
      <c r="AB81" s="67">
        <f t="shared" si="45"/>
        <v>0</v>
      </c>
      <c r="AC81" s="67">
        <f t="shared" si="46"/>
        <v>0</v>
      </c>
      <c r="AD81" s="67">
        <f t="shared" si="47"/>
        <v>203701.33766816068</v>
      </c>
      <c r="AE81" s="67">
        <f t="shared" si="48"/>
        <v>5.77</v>
      </c>
      <c r="AF81" s="66">
        <f t="shared" si="49"/>
        <v>12378203</v>
      </c>
      <c r="AG81" s="5"/>
      <c r="AH81" s="69">
        <v>1415.52</v>
      </c>
      <c r="AI81" s="66">
        <f t="shared" si="50"/>
        <v>4655504</v>
      </c>
      <c r="AJ81" s="38"/>
    </row>
    <row r="82" spans="1:36" s="4" customFormat="1" ht="15.75" x14ac:dyDescent="0.25">
      <c r="A82" s="54" t="s">
        <v>29</v>
      </c>
      <c r="B82" s="55">
        <v>304</v>
      </c>
      <c r="C82" s="54" t="s">
        <v>44</v>
      </c>
      <c r="D82" s="66">
        <f t="shared" si="34"/>
        <v>15644389</v>
      </c>
      <c r="E82" s="67">
        <v>5.8</v>
      </c>
      <c r="F82" s="68">
        <v>1.2401573594480102</v>
      </c>
      <c r="G82" s="68">
        <v>4732.12</v>
      </c>
      <c r="H82" s="68">
        <v>932.38529686457639</v>
      </c>
      <c r="I82" s="68">
        <v>3221.7730106707313</v>
      </c>
      <c r="J82" s="80">
        <v>100.69380435905381</v>
      </c>
      <c r="K82" s="67">
        <f>F82*'National Details'!$E$25</f>
        <v>5.2230954223600232</v>
      </c>
      <c r="L82" s="67">
        <f>F82*'National Details'!$E$26</f>
        <v>1.9913460749291989</v>
      </c>
      <c r="M82" s="67">
        <f>F82*'National Details'!$E$27</f>
        <v>0.39225235393701013</v>
      </c>
      <c r="N82" s="67">
        <f>F82*'National Details'!$E$28</f>
        <v>2.1308272621133639</v>
      </c>
      <c r="O82" s="66">
        <f t="shared" si="35"/>
        <v>14088299.156733237</v>
      </c>
      <c r="P82" s="66">
        <f t="shared" si="36"/>
        <v>1058320.0267027931</v>
      </c>
      <c r="Q82" s="66">
        <f t="shared" si="37"/>
        <v>720336.38695320371</v>
      </c>
      <c r="R82" s="66">
        <f t="shared" si="38"/>
        <v>122299.82896888336</v>
      </c>
      <c r="S82" s="67">
        <f t="shared" si="39"/>
        <v>5.2230954223600232</v>
      </c>
      <c r="T82" s="67">
        <f t="shared" si="40"/>
        <v>0.392361521101107</v>
      </c>
      <c r="U82" s="67">
        <f t="shared" si="41"/>
        <v>0.26705748106267851</v>
      </c>
      <c r="V82" s="67">
        <f t="shared" si="42"/>
        <v>4.5341433322523807E-2</v>
      </c>
      <c r="W82" s="67">
        <f t="shared" si="43"/>
        <v>5.9278558578463336</v>
      </c>
      <c r="X82" s="66">
        <f t="shared" si="44"/>
        <v>15989255.39935812</v>
      </c>
      <c r="Y82" s="67">
        <v>0</v>
      </c>
      <c r="Z82" s="67">
        <v>0</v>
      </c>
      <c r="AA82" s="67">
        <v>0</v>
      </c>
      <c r="AB82" s="67">
        <f t="shared" si="45"/>
        <v>0</v>
      </c>
      <c r="AC82" s="67">
        <f t="shared" si="46"/>
        <v>0</v>
      </c>
      <c r="AD82" s="67">
        <f t="shared" si="47"/>
        <v>0</v>
      </c>
      <c r="AE82" s="67">
        <f t="shared" si="48"/>
        <v>5.93</v>
      </c>
      <c r="AF82" s="66">
        <f t="shared" si="49"/>
        <v>15995039</v>
      </c>
      <c r="AG82" s="5"/>
      <c r="AH82" s="69">
        <v>1192.3499999999999</v>
      </c>
      <c r="AI82" s="66">
        <f t="shared" si="50"/>
        <v>4030263</v>
      </c>
      <c r="AJ82" s="38"/>
    </row>
    <row r="83" spans="1:36" s="4" customFormat="1" ht="15.75" x14ac:dyDescent="0.25">
      <c r="A83" s="54" t="s">
        <v>29</v>
      </c>
      <c r="B83" s="55">
        <v>305</v>
      </c>
      <c r="C83" s="54" t="s">
        <v>45</v>
      </c>
      <c r="D83" s="66">
        <f t="shared" si="34"/>
        <v>14283861</v>
      </c>
      <c r="E83" s="67">
        <v>5.25</v>
      </c>
      <c r="F83" s="68">
        <v>1.3139871205894167</v>
      </c>
      <c r="G83" s="68">
        <v>4773.22</v>
      </c>
      <c r="H83" s="68">
        <v>700.06765602926805</v>
      </c>
      <c r="I83" s="68">
        <v>795.33711971906689</v>
      </c>
      <c r="J83" s="80">
        <v>96.695064456721923</v>
      </c>
      <c r="K83" s="67">
        <f>F83*'National Details'!$E$25</f>
        <v>5.5340397428640378</v>
      </c>
      <c r="L83" s="67">
        <f>F83*'National Details'!$E$26</f>
        <v>2.1098960346918361</v>
      </c>
      <c r="M83" s="67">
        <f>F83*'National Details'!$E$27</f>
        <v>0.41560414665726125</v>
      </c>
      <c r="N83" s="67">
        <f>F83*'National Details'!$E$28</f>
        <v>2.2576808961275576</v>
      </c>
      <c r="O83" s="66">
        <f t="shared" si="35"/>
        <v>15056657.833417086</v>
      </c>
      <c r="P83" s="66">
        <f t="shared" si="36"/>
        <v>841929.88373913174</v>
      </c>
      <c r="Q83" s="66">
        <f t="shared" si="37"/>
        <v>188410.88081904149</v>
      </c>
      <c r="R83" s="66">
        <f t="shared" si="38"/>
        <v>124434.76187104543</v>
      </c>
      <c r="S83" s="67">
        <f t="shared" si="39"/>
        <v>5.5340397428640387</v>
      </c>
      <c r="T83" s="67">
        <f t="shared" si="40"/>
        <v>0.30944938039146758</v>
      </c>
      <c r="U83" s="67">
        <f t="shared" si="41"/>
        <v>6.9249983228446804E-2</v>
      </c>
      <c r="V83" s="67">
        <f t="shared" si="42"/>
        <v>4.5735708761331748E-2</v>
      </c>
      <c r="W83" s="67">
        <f t="shared" si="43"/>
        <v>5.9584748152452853</v>
      </c>
      <c r="X83" s="66">
        <f t="shared" si="44"/>
        <v>16211433.359846309</v>
      </c>
      <c r="Y83" s="67">
        <v>0</v>
      </c>
      <c r="Z83" s="67">
        <v>0</v>
      </c>
      <c r="AA83" s="67">
        <v>0.45131951539627924</v>
      </c>
      <c r="AB83" s="67">
        <f t="shared" si="45"/>
        <v>0</v>
      </c>
      <c r="AC83" s="67">
        <f t="shared" si="46"/>
        <v>0</v>
      </c>
      <c r="AD83" s="67">
        <f t="shared" si="47"/>
        <v>1227920.9822495021</v>
      </c>
      <c r="AE83" s="67">
        <f t="shared" si="48"/>
        <v>5.51</v>
      </c>
      <c r="AF83" s="66">
        <f t="shared" si="49"/>
        <v>14991253</v>
      </c>
      <c r="AG83" s="5"/>
      <c r="AH83" s="69">
        <v>1672.08</v>
      </c>
      <c r="AI83" s="66">
        <f t="shared" si="50"/>
        <v>5251502</v>
      </c>
      <c r="AJ83" s="38"/>
    </row>
    <row r="84" spans="1:36" s="4" customFormat="1" ht="15.75" x14ac:dyDescent="0.25">
      <c r="A84" s="54" t="s">
        <v>29</v>
      </c>
      <c r="B84" s="55">
        <v>306</v>
      </c>
      <c r="C84" s="54" t="s">
        <v>46</v>
      </c>
      <c r="D84" s="66">
        <f t="shared" si="34"/>
        <v>18532832</v>
      </c>
      <c r="E84" s="67">
        <v>5.51</v>
      </c>
      <c r="F84" s="68">
        <v>1.3071964987815539</v>
      </c>
      <c r="G84" s="68">
        <v>5900.86</v>
      </c>
      <c r="H84" s="68">
        <v>1720.7028052293372</v>
      </c>
      <c r="I84" s="68">
        <v>2158.9674815137014</v>
      </c>
      <c r="J84" s="80">
        <v>165.34066636731026</v>
      </c>
      <c r="K84" s="67">
        <f>F84*'National Details'!$E$25</f>
        <v>5.5054400934651797</v>
      </c>
      <c r="L84" s="67">
        <f>F84*'National Details'!$E$26</f>
        <v>2.0989921941587002</v>
      </c>
      <c r="M84" s="67">
        <f>F84*'National Details'!$E$27</f>
        <v>0.41345632455344711</v>
      </c>
      <c r="N84" s="67">
        <f>F84*'National Details'!$E$28</f>
        <v>2.2460133105871742</v>
      </c>
      <c r="O84" s="66">
        <f t="shared" si="35"/>
        <v>18517493.801057212</v>
      </c>
      <c r="P84" s="66">
        <f t="shared" si="36"/>
        <v>2058692.8012867135</v>
      </c>
      <c r="Q84" s="66">
        <f t="shared" si="37"/>
        <v>508804.09305012837</v>
      </c>
      <c r="R84" s="66">
        <f t="shared" si="38"/>
        <v>211673.68234212924</v>
      </c>
      <c r="S84" s="67">
        <f t="shared" si="39"/>
        <v>5.5054400934651788</v>
      </c>
      <c r="T84" s="67">
        <f t="shared" si="40"/>
        <v>0.61207040272830693</v>
      </c>
      <c r="U84" s="67">
        <f t="shared" si="41"/>
        <v>0.15127265512773858</v>
      </c>
      <c r="V84" s="67">
        <f t="shared" si="42"/>
        <v>6.2932748352330342E-2</v>
      </c>
      <c r="W84" s="67">
        <f t="shared" si="43"/>
        <v>6.3317158996735543</v>
      </c>
      <c r="X84" s="66">
        <f t="shared" si="44"/>
        <v>21296664.377736181</v>
      </c>
      <c r="Y84" s="67">
        <v>0</v>
      </c>
      <c r="Z84" s="67">
        <v>0</v>
      </c>
      <c r="AA84" s="67">
        <v>0.5518252897367919</v>
      </c>
      <c r="AB84" s="67">
        <f t="shared" si="45"/>
        <v>0</v>
      </c>
      <c r="AC84" s="67">
        <f t="shared" si="46"/>
        <v>0</v>
      </c>
      <c r="AD84" s="67">
        <f t="shared" si="47"/>
        <v>1856058.9541418601</v>
      </c>
      <c r="AE84" s="67">
        <f t="shared" si="48"/>
        <v>5.78</v>
      </c>
      <c r="AF84" s="66">
        <f t="shared" si="49"/>
        <v>19440974</v>
      </c>
      <c r="AG84" s="5"/>
      <c r="AH84" s="69">
        <v>2018.76</v>
      </c>
      <c r="AI84" s="66">
        <f t="shared" si="50"/>
        <v>6651007</v>
      </c>
      <c r="AJ84" s="38"/>
    </row>
    <row r="85" spans="1:36" s="4" customFormat="1" ht="15.75" x14ac:dyDescent="0.25">
      <c r="A85" s="54" t="s">
        <v>29</v>
      </c>
      <c r="B85" s="55">
        <v>307</v>
      </c>
      <c r="C85" s="54" t="s">
        <v>47</v>
      </c>
      <c r="D85" s="66">
        <f t="shared" si="34"/>
        <v>18748562</v>
      </c>
      <c r="E85" s="67">
        <v>5.98</v>
      </c>
      <c r="F85" s="68">
        <v>1.2534431689304222</v>
      </c>
      <c r="G85" s="68">
        <v>5500.37</v>
      </c>
      <c r="H85" s="68">
        <v>1374.226875568301</v>
      </c>
      <c r="I85" s="68">
        <v>3417.735296712633</v>
      </c>
      <c r="J85" s="80">
        <v>125.47934910004186</v>
      </c>
      <c r="K85" s="67">
        <f>F85*'National Details'!$E$25</f>
        <v>5.2790504591634333</v>
      </c>
      <c r="L85" s="67">
        <f>F85*'National Details'!$E$26</f>
        <v>2.0126793713560605</v>
      </c>
      <c r="M85" s="67">
        <f>F85*'National Details'!$E$27</f>
        <v>0.39645455457206041</v>
      </c>
      <c r="N85" s="67">
        <f>F85*'National Details'!$E$28</f>
        <v>2.1536548209136179</v>
      </c>
      <c r="O85" s="66">
        <f t="shared" si="35"/>
        <v>16550936.541219199</v>
      </c>
      <c r="P85" s="66">
        <f t="shared" si="36"/>
        <v>1576550.5078910645</v>
      </c>
      <c r="Q85" s="66">
        <f t="shared" si="37"/>
        <v>772336.73308094684</v>
      </c>
      <c r="R85" s="66">
        <f t="shared" si="38"/>
        <v>154036.34691521255</v>
      </c>
      <c r="S85" s="67">
        <f t="shared" si="39"/>
        <v>5.2790504591634333</v>
      </c>
      <c r="T85" s="67">
        <f t="shared" si="40"/>
        <v>0.50285309606797568</v>
      </c>
      <c r="U85" s="67">
        <f t="shared" si="41"/>
        <v>0.24634283233735468</v>
      </c>
      <c r="V85" s="67">
        <f t="shared" si="42"/>
        <v>4.9131095747087558E-2</v>
      </c>
      <c r="W85" s="67">
        <f t="shared" si="43"/>
        <v>6.0773774833158516</v>
      </c>
      <c r="X85" s="66">
        <f t="shared" si="44"/>
        <v>19053860.129106425</v>
      </c>
      <c r="Y85" s="67">
        <v>0</v>
      </c>
      <c r="Z85" s="67">
        <v>0</v>
      </c>
      <c r="AA85" s="67">
        <v>0</v>
      </c>
      <c r="AB85" s="67">
        <f t="shared" si="45"/>
        <v>0</v>
      </c>
      <c r="AC85" s="67">
        <f t="shared" si="46"/>
        <v>0</v>
      </c>
      <c r="AD85" s="67">
        <f t="shared" si="47"/>
        <v>0</v>
      </c>
      <c r="AE85" s="67">
        <f t="shared" si="48"/>
        <v>6.08</v>
      </c>
      <c r="AF85" s="66">
        <f t="shared" si="49"/>
        <v>19062083</v>
      </c>
      <c r="AG85" s="5"/>
      <c r="AH85" s="69">
        <v>1346.5</v>
      </c>
      <c r="AI85" s="66">
        <f t="shared" si="50"/>
        <v>4666431</v>
      </c>
      <c r="AJ85" s="38"/>
    </row>
    <row r="86" spans="1:36" s="4" customFormat="1" ht="15.75" x14ac:dyDescent="0.25">
      <c r="A86" s="54" t="s">
        <v>29</v>
      </c>
      <c r="B86" s="55">
        <v>308</v>
      </c>
      <c r="C86" s="54" t="s">
        <v>48</v>
      </c>
      <c r="D86" s="66">
        <f t="shared" si="34"/>
        <v>17203920</v>
      </c>
      <c r="E86" s="67">
        <v>6.06</v>
      </c>
      <c r="F86" s="68">
        <v>1.2369252459881437</v>
      </c>
      <c r="G86" s="68">
        <v>4980.58</v>
      </c>
      <c r="H86" s="68">
        <v>1407.6037119724376</v>
      </c>
      <c r="I86" s="68">
        <v>2537.4512011473644</v>
      </c>
      <c r="J86" s="80">
        <v>134.81888211592107</v>
      </c>
      <c r="K86" s="67">
        <f>F86*'National Details'!$E$25</f>
        <v>5.2094829264229832</v>
      </c>
      <c r="L86" s="67">
        <f>F86*'National Details'!$E$26</f>
        <v>1.9861562041414338</v>
      </c>
      <c r="M86" s="67">
        <f>F86*'National Details'!$E$27</f>
        <v>0.39123006099719443</v>
      </c>
      <c r="N86" s="67">
        <f>F86*'National Details'!$E$28</f>
        <v>2.125273873729173</v>
      </c>
      <c r="O86" s="66">
        <f t="shared" si="35"/>
        <v>14789360.489999756</v>
      </c>
      <c r="P86" s="66">
        <f t="shared" si="36"/>
        <v>1593560.8819387441</v>
      </c>
      <c r="Q86" s="66">
        <f t="shared" si="37"/>
        <v>565854.49727530393</v>
      </c>
      <c r="R86" s="66">
        <f t="shared" si="38"/>
        <v>163320.41727241396</v>
      </c>
      <c r="S86" s="67">
        <f t="shared" si="39"/>
        <v>5.2094829264229832</v>
      </c>
      <c r="T86" s="67">
        <f t="shared" si="40"/>
        <v>0.56132435288793048</v>
      </c>
      <c r="U86" s="67">
        <f t="shared" si="41"/>
        <v>0.19931959494723256</v>
      </c>
      <c r="V86" s="67">
        <f t="shared" si="42"/>
        <v>5.752885162899507E-2</v>
      </c>
      <c r="W86" s="67">
        <f t="shared" si="43"/>
        <v>6.0276557258871417</v>
      </c>
      <c r="X86" s="66">
        <f t="shared" si="44"/>
        <v>17112096.286486216</v>
      </c>
      <c r="Y86" s="67">
        <v>0</v>
      </c>
      <c r="Z86" s="67">
        <v>9.2944274112857883E-2</v>
      </c>
      <c r="AA86" s="67">
        <v>0</v>
      </c>
      <c r="AB86" s="67">
        <f t="shared" si="45"/>
        <v>0</v>
      </c>
      <c r="AC86" s="67">
        <f t="shared" si="46"/>
        <v>263862.3438737801</v>
      </c>
      <c r="AD86" s="67">
        <f t="shared" si="47"/>
        <v>0</v>
      </c>
      <c r="AE86" s="67">
        <f t="shared" si="48"/>
        <v>6.12</v>
      </c>
      <c r="AF86" s="66">
        <f t="shared" si="49"/>
        <v>17374256</v>
      </c>
      <c r="AG86" s="5"/>
      <c r="AH86" s="69">
        <v>1345.98</v>
      </c>
      <c r="AI86" s="66">
        <f t="shared" si="50"/>
        <v>4695317</v>
      </c>
      <c r="AJ86" s="38"/>
    </row>
    <row r="87" spans="1:36" s="4" customFormat="1" ht="15.75" x14ac:dyDescent="0.25">
      <c r="A87" s="54" t="s">
        <v>29</v>
      </c>
      <c r="B87" s="55">
        <v>203</v>
      </c>
      <c r="C87" s="54" t="s">
        <v>30</v>
      </c>
      <c r="D87" s="66">
        <f t="shared" si="34"/>
        <v>17422561</v>
      </c>
      <c r="E87" s="67">
        <v>6.6099999999999994</v>
      </c>
      <c r="F87" s="68">
        <v>1.3993084179959288</v>
      </c>
      <c r="G87" s="68">
        <v>4624.1899999999996</v>
      </c>
      <c r="H87" s="68">
        <v>1291.7877686968664</v>
      </c>
      <c r="I87" s="68">
        <v>1662.5608198007374</v>
      </c>
      <c r="J87" s="80">
        <v>103.79290156651857</v>
      </c>
      <c r="K87" s="67">
        <f>F87*'National Details'!$E$25</f>
        <v>5.8933822686481241</v>
      </c>
      <c r="L87" s="67">
        <f>F87*'National Details'!$E$26</f>
        <v>2.2468981896231655</v>
      </c>
      <c r="M87" s="67">
        <f>F87*'National Details'!$E$27</f>
        <v>0.44259062502123298</v>
      </c>
      <c r="N87" s="67">
        <f>F87*'National Details'!$E$28</f>
        <v>2.4042791847782805</v>
      </c>
      <c r="O87" s="66">
        <f t="shared" si="35"/>
        <v>15533708.03113018</v>
      </c>
      <c r="P87" s="66">
        <f t="shared" si="36"/>
        <v>1654433.8913515322</v>
      </c>
      <c r="Q87" s="66">
        <f t="shared" si="37"/>
        <v>419425.28445171047</v>
      </c>
      <c r="R87" s="66">
        <f t="shared" si="38"/>
        <v>142241.85427554933</v>
      </c>
      <c r="S87" s="67">
        <f t="shared" si="39"/>
        <v>5.8933822686481232</v>
      </c>
      <c r="T87" s="67">
        <f t="shared" si="40"/>
        <v>0.62768086926842048</v>
      </c>
      <c r="U87" s="67">
        <f t="shared" si="41"/>
        <v>0.15912707574113993</v>
      </c>
      <c r="V87" s="67">
        <f t="shared" si="42"/>
        <v>5.3965583759344155E-2</v>
      </c>
      <c r="W87" s="67">
        <f t="shared" si="43"/>
        <v>6.7341557974170279</v>
      </c>
      <c r="X87" s="66">
        <f t="shared" si="44"/>
        <v>17749809.061208971</v>
      </c>
      <c r="Y87" s="67">
        <v>0</v>
      </c>
      <c r="Z87" s="67">
        <v>0</v>
      </c>
      <c r="AA87" s="67">
        <v>0</v>
      </c>
      <c r="AB87" s="67">
        <f t="shared" si="45"/>
        <v>0</v>
      </c>
      <c r="AC87" s="67">
        <f t="shared" si="46"/>
        <v>0</v>
      </c>
      <c r="AD87" s="67">
        <f t="shared" si="47"/>
        <v>0</v>
      </c>
      <c r="AE87" s="67">
        <f t="shared" si="48"/>
        <v>6.73</v>
      </c>
      <c r="AF87" s="66">
        <f t="shared" si="49"/>
        <v>17738856</v>
      </c>
      <c r="AG87" s="5"/>
      <c r="AH87" s="69">
        <v>1511.68</v>
      </c>
      <c r="AI87" s="66">
        <f t="shared" si="50"/>
        <v>5798956</v>
      </c>
      <c r="AJ87" s="38"/>
    </row>
    <row r="88" spans="1:36" s="4" customFormat="1" ht="15.75" x14ac:dyDescent="0.25">
      <c r="A88" s="54" t="s">
        <v>29</v>
      </c>
      <c r="B88" s="55">
        <v>310</v>
      </c>
      <c r="C88" s="54" t="s">
        <v>50</v>
      </c>
      <c r="D88" s="66">
        <f t="shared" si="34"/>
        <v>13363325</v>
      </c>
      <c r="E88" s="67">
        <v>5.97</v>
      </c>
      <c r="F88" s="68">
        <v>1.2720512411953222</v>
      </c>
      <c r="G88" s="68">
        <v>3927.04</v>
      </c>
      <c r="H88" s="68">
        <v>581.86712551381322</v>
      </c>
      <c r="I88" s="68">
        <v>2552.3687540727824</v>
      </c>
      <c r="J88" s="80">
        <v>72.230164569215873</v>
      </c>
      <c r="K88" s="67">
        <f>F88*'National Details'!$E$25</f>
        <v>5.3574209468481602</v>
      </c>
      <c r="L88" s="67">
        <f>F88*'National Details'!$E$26</f>
        <v>2.042558734151763</v>
      </c>
      <c r="M88" s="67">
        <f>F88*'National Details'!$E$27</f>
        <v>0.40234014650322136</v>
      </c>
      <c r="N88" s="67">
        <f>F88*'National Details'!$E$28</f>
        <v>2.185627043934633</v>
      </c>
      <c r="O88" s="66">
        <f t="shared" si="35"/>
        <v>11992119.622413041</v>
      </c>
      <c r="P88" s="66">
        <f t="shared" si="36"/>
        <v>677443.73422039102</v>
      </c>
      <c r="Q88" s="66">
        <f t="shared" si="37"/>
        <v>585344.63851301617</v>
      </c>
      <c r="R88" s="66">
        <f t="shared" si="38"/>
        <v>89984.874610086597</v>
      </c>
      <c r="S88" s="67">
        <f t="shared" si="39"/>
        <v>5.3574209468481602</v>
      </c>
      <c r="T88" s="67">
        <f t="shared" si="40"/>
        <v>0.30264468386724336</v>
      </c>
      <c r="U88" s="67">
        <f t="shared" si="41"/>
        <v>0.26149986209559567</v>
      </c>
      <c r="V88" s="67">
        <f t="shared" si="42"/>
        <v>4.0200303809059083E-2</v>
      </c>
      <c r="W88" s="67">
        <f t="shared" si="43"/>
        <v>5.9617657966200586</v>
      </c>
      <c r="X88" s="66">
        <f t="shared" si="44"/>
        <v>13344892.869756535</v>
      </c>
      <c r="Y88" s="67">
        <v>0</v>
      </c>
      <c r="Z88" s="67">
        <v>6.7934203379941493E-2</v>
      </c>
      <c r="AA88" s="67">
        <v>0</v>
      </c>
      <c r="AB88" s="67">
        <f t="shared" si="45"/>
        <v>0</v>
      </c>
      <c r="AC88" s="67">
        <f t="shared" si="46"/>
        <v>152064.79040346429</v>
      </c>
      <c r="AD88" s="67">
        <f t="shared" si="47"/>
        <v>0</v>
      </c>
      <c r="AE88" s="67">
        <f t="shared" si="48"/>
        <v>6.03</v>
      </c>
      <c r="AF88" s="66">
        <f t="shared" si="49"/>
        <v>13497630</v>
      </c>
      <c r="AG88" s="5"/>
      <c r="AH88" s="69">
        <v>1173.46</v>
      </c>
      <c r="AI88" s="66">
        <f t="shared" si="50"/>
        <v>4033300</v>
      </c>
      <c r="AJ88" s="38"/>
    </row>
    <row r="89" spans="1:36" s="4" customFormat="1" ht="15.75" x14ac:dyDescent="0.25">
      <c r="A89" s="54" t="s">
        <v>29</v>
      </c>
      <c r="B89" s="55">
        <v>311</v>
      </c>
      <c r="C89" s="54" t="s">
        <v>51</v>
      </c>
      <c r="D89" s="66">
        <f t="shared" si="34"/>
        <v>13572656</v>
      </c>
      <c r="E89" s="67">
        <v>5.66</v>
      </c>
      <c r="F89" s="68">
        <v>1.1992243340837745</v>
      </c>
      <c r="G89" s="68">
        <v>4207.01</v>
      </c>
      <c r="H89" s="68">
        <v>801.17419124180242</v>
      </c>
      <c r="I89" s="68">
        <v>1102.8452527238471</v>
      </c>
      <c r="J89" s="80">
        <v>111.58712817664214</v>
      </c>
      <c r="K89" s="67">
        <f>F89*'National Details'!$E$25</f>
        <v>5.0507002857473227</v>
      </c>
      <c r="L89" s="67">
        <f>F89*'National Details'!$E$26</f>
        <v>1.9256190776469113</v>
      </c>
      <c r="M89" s="67">
        <f>F89*'National Details'!$E$27</f>
        <v>0.37930554889605039</v>
      </c>
      <c r="N89" s="67">
        <f>F89*'National Details'!$E$28</f>
        <v>2.0604965047280968</v>
      </c>
      <c r="O89" s="66">
        <f t="shared" si="35"/>
        <v>12111557.567210853</v>
      </c>
      <c r="P89" s="66">
        <f t="shared" si="36"/>
        <v>879371.09508892323</v>
      </c>
      <c r="Q89" s="66">
        <f t="shared" si="37"/>
        <v>238439.7346411387</v>
      </c>
      <c r="R89" s="66">
        <f t="shared" si="38"/>
        <v>131057.18592095183</v>
      </c>
      <c r="S89" s="67">
        <f t="shared" si="39"/>
        <v>5.0507002857473235</v>
      </c>
      <c r="T89" s="67">
        <f t="shared" si="40"/>
        <v>0.3667108723710068</v>
      </c>
      <c r="U89" s="67">
        <f t="shared" si="41"/>
        <v>9.9432928358102843E-2</v>
      </c>
      <c r="V89" s="67">
        <f t="shared" si="42"/>
        <v>5.4652802722270029E-2</v>
      </c>
      <c r="W89" s="67">
        <f t="shared" si="43"/>
        <v>5.5714968891987029</v>
      </c>
      <c r="X89" s="66">
        <f t="shared" si="44"/>
        <v>13360425.582861867</v>
      </c>
      <c r="Y89" s="67">
        <v>0</v>
      </c>
      <c r="Z89" s="67">
        <v>0.14510311080129767</v>
      </c>
      <c r="AA89" s="67">
        <v>0</v>
      </c>
      <c r="AB89" s="67">
        <f t="shared" si="45"/>
        <v>0</v>
      </c>
      <c r="AC89" s="67">
        <f t="shared" si="46"/>
        <v>347956.63575813541</v>
      </c>
      <c r="AD89" s="67">
        <f t="shared" si="47"/>
        <v>0</v>
      </c>
      <c r="AE89" s="67">
        <f t="shared" si="48"/>
        <v>5.72</v>
      </c>
      <c r="AF89" s="66">
        <f t="shared" si="49"/>
        <v>13716536</v>
      </c>
      <c r="AG89" s="5"/>
      <c r="AH89" s="69">
        <v>1795.88</v>
      </c>
      <c r="AI89" s="66">
        <f t="shared" si="50"/>
        <v>5855288</v>
      </c>
      <c r="AJ89" s="38"/>
    </row>
    <row r="90" spans="1:36" s="4" customFormat="1" ht="15.75" x14ac:dyDescent="0.25">
      <c r="A90" s="54" t="s">
        <v>29</v>
      </c>
      <c r="B90" s="55">
        <v>312</v>
      </c>
      <c r="C90" s="54" t="s">
        <v>52</v>
      </c>
      <c r="D90" s="66">
        <f t="shared" si="34"/>
        <v>17922807</v>
      </c>
      <c r="E90" s="67">
        <v>6.2799999999999994</v>
      </c>
      <c r="F90" s="68">
        <v>1.2356436060300438</v>
      </c>
      <c r="G90" s="68">
        <v>5006.93</v>
      </c>
      <c r="H90" s="68">
        <v>1017.4140043652237</v>
      </c>
      <c r="I90" s="68">
        <v>2490.2354109986022</v>
      </c>
      <c r="J90" s="80">
        <v>138.61747498332221</v>
      </c>
      <c r="K90" s="67">
        <f>F90*'National Details'!$E$25</f>
        <v>5.2040851212595758</v>
      </c>
      <c r="L90" s="67">
        <f>F90*'National Details'!$E$26</f>
        <v>1.9840982486081371</v>
      </c>
      <c r="M90" s="67">
        <f>F90*'National Details'!$E$27</f>
        <v>0.39082468801235953</v>
      </c>
      <c r="N90" s="67">
        <f>F90*'National Details'!$E$28</f>
        <v>2.1230717714377763</v>
      </c>
      <c r="O90" s="66">
        <f t="shared" si="35"/>
        <v>14852199.25222728</v>
      </c>
      <c r="P90" s="66">
        <f t="shared" si="36"/>
        <v>1150630.1261771463</v>
      </c>
      <c r="Q90" s="66">
        <f t="shared" si="37"/>
        <v>554749.92222108948</v>
      </c>
      <c r="R90" s="66">
        <f t="shared" si="38"/>
        <v>167748.0634540919</v>
      </c>
      <c r="S90" s="67">
        <f t="shared" si="39"/>
        <v>5.2040851212595758</v>
      </c>
      <c r="T90" s="67">
        <f t="shared" si="40"/>
        <v>0.40317107372590227</v>
      </c>
      <c r="U90" s="67">
        <f t="shared" si="41"/>
        <v>0.1943796852723842</v>
      </c>
      <c r="V90" s="67">
        <f t="shared" si="42"/>
        <v>5.8777504012453428E-2</v>
      </c>
      <c r="W90" s="67">
        <f t="shared" si="43"/>
        <v>5.8604133842703154</v>
      </c>
      <c r="X90" s="66">
        <f t="shared" si="44"/>
        <v>16725327.364079606</v>
      </c>
      <c r="Y90" s="67">
        <v>0</v>
      </c>
      <c r="Z90" s="67">
        <v>0.48238661572968233</v>
      </c>
      <c r="AA90" s="67">
        <v>0</v>
      </c>
      <c r="AB90" s="67">
        <f t="shared" si="45"/>
        <v>0</v>
      </c>
      <c r="AC90" s="67">
        <f t="shared" si="46"/>
        <v>1376707.3302003886</v>
      </c>
      <c r="AD90" s="67">
        <f t="shared" si="47"/>
        <v>0</v>
      </c>
      <c r="AE90" s="67">
        <f t="shared" si="48"/>
        <v>6.34</v>
      </c>
      <c r="AF90" s="66">
        <f t="shared" si="49"/>
        <v>18094044</v>
      </c>
      <c r="AG90" s="5"/>
      <c r="AH90" s="69">
        <v>1637.81</v>
      </c>
      <c r="AI90" s="66">
        <f t="shared" si="50"/>
        <v>5918718</v>
      </c>
      <c r="AJ90" s="38"/>
    </row>
    <row r="91" spans="1:36" s="4" customFormat="1" ht="15.75" x14ac:dyDescent="0.25">
      <c r="A91" s="54" t="s">
        <v>29</v>
      </c>
      <c r="B91" s="55">
        <v>313</v>
      </c>
      <c r="C91" s="54" t="s">
        <v>53</v>
      </c>
      <c r="D91" s="66">
        <f t="shared" si="34"/>
        <v>15534894</v>
      </c>
      <c r="E91" s="67">
        <v>6.35</v>
      </c>
      <c r="F91" s="68">
        <v>1.2693346531275287</v>
      </c>
      <c r="G91" s="68">
        <v>4292</v>
      </c>
      <c r="H91" s="68">
        <v>938.3686859608124</v>
      </c>
      <c r="I91" s="68">
        <v>2755.0267684820005</v>
      </c>
      <c r="J91" s="80">
        <v>128.20747406574179</v>
      </c>
      <c r="K91" s="67">
        <f>F91*'National Details'!$E$25</f>
        <v>5.3459796578913741</v>
      </c>
      <c r="L91" s="67">
        <f>F91*'National Details'!$E$26</f>
        <v>2.0381966530458557</v>
      </c>
      <c r="M91" s="67">
        <f>F91*'National Details'!$E$27</f>
        <v>0.40148091032956068</v>
      </c>
      <c r="N91" s="67">
        <f>F91*'National Details'!$E$28</f>
        <v>2.1809594266595456</v>
      </c>
      <c r="O91" s="66">
        <f t="shared" si="35"/>
        <v>13078618.474251773</v>
      </c>
      <c r="P91" s="66">
        <f t="shared" si="36"/>
        <v>1090170.5515775685</v>
      </c>
      <c r="Q91" s="66">
        <f t="shared" si="37"/>
        <v>630471.67334570293</v>
      </c>
      <c r="R91" s="66">
        <f t="shared" si="38"/>
        <v>159380.72050517661</v>
      </c>
      <c r="S91" s="67">
        <f t="shared" si="39"/>
        <v>5.3459796578913741</v>
      </c>
      <c r="T91" s="67">
        <f t="shared" si="40"/>
        <v>0.44561507806345896</v>
      </c>
      <c r="U91" s="67">
        <f t="shared" si="41"/>
        <v>0.25770984505882139</v>
      </c>
      <c r="V91" s="67">
        <f t="shared" si="42"/>
        <v>6.5148019369032806E-2</v>
      </c>
      <c r="W91" s="67">
        <f t="shared" si="43"/>
        <v>6.1144526003826876</v>
      </c>
      <c r="X91" s="66">
        <f t="shared" si="44"/>
        <v>14958641.419680221</v>
      </c>
      <c r="Y91" s="67">
        <v>0</v>
      </c>
      <c r="Z91" s="67">
        <v>0.2990473996173133</v>
      </c>
      <c r="AA91" s="67">
        <v>0</v>
      </c>
      <c r="AB91" s="67">
        <f t="shared" si="45"/>
        <v>0</v>
      </c>
      <c r="AC91" s="67">
        <f t="shared" si="46"/>
        <v>731601.52031977999</v>
      </c>
      <c r="AD91" s="67">
        <f t="shared" si="47"/>
        <v>0</v>
      </c>
      <c r="AE91" s="67">
        <f t="shared" si="48"/>
        <v>6.41</v>
      </c>
      <c r="AF91" s="66">
        <f t="shared" si="49"/>
        <v>15681681</v>
      </c>
      <c r="AG91" s="5"/>
      <c r="AH91" s="69">
        <v>1082.75</v>
      </c>
      <c r="AI91" s="66">
        <f t="shared" si="50"/>
        <v>3956044</v>
      </c>
      <c r="AJ91" s="38"/>
    </row>
    <row r="92" spans="1:36" s="4" customFormat="1" ht="15.75" x14ac:dyDescent="0.25">
      <c r="A92" s="54" t="s">
        <v>29</v>
      </c>
      <c r="B92" s="55">
        <v>314</v>
      </c>
      <c r="C92" s="54" t="s">
        <v>54</v>
      </c>
      <c r="D92" s="66">
        <f t="shared" si="34"/>
        <v>8853985</v>
      </c>
      <c r="E92" s="67">
        <v>6.1799999999999988</v>
      </c>
      <c r="F92" s="68">
        <v>1.3465771900377335</v>
      </c>
      <c r="G92" s="68">
        <v>2513.48</v>
      </c>
      <c r="H92" s="68">
        <v>353.72158643568008</v>
      </c>
      <c r="I92" s="68">
        <v>884.0344706960999</v>
      </c>
      <c r="J92" s="80">
        <v>56.811156462585039</v>
      </c>
      <c r="K92" s="67">
        <f>F92*'National Details'!$E$25</f>
        <v>5.6712973588053428</v>
      </c>
      <c r="L92" s="67">
        <f>F92*'National Details'!$E$26</f>
        <v>2.1622265767663205</v>
      </c>
      <c r="M92" s="67">
        <f>F92*'National Details'!$E$27</f>
        <v>0.42591213810583256</v>
      </c>
      <c r="N92" s="67">
        <f>F92*'National Details'!$E$28</f>
        <v>2.3136768614182448</v>
      </c>
      <c r="O92" s="66">
        <f t="shared" si="35"/>
        <v>8125174.7166837296</v>
      </c>
      <c r="P92" s="66">
        <f t="shared" si="36"/>
        <v>435950.94253128837</v>
      </c>
      <c r="Q92" s="66">
        <f t="shared" si="37"/>
        <v>214616.9765968573</v>
      </c>
      <c r="R92" s="66">
        <f t="shared" si="38"/>
        <v>74922.315161399922</v>
      </c>
      <c r="S92" s="67">
        <f t="shared" si="39"/>
        <v>5.6712973588053428</v>
      </c>
      <c r="T92" s="67">
        <f t="shared" si="40"/>
        <v>0.30428975562454152</v>
      </c>
      <c r="U92" s="67">
        <f t="shared" si="41"/>
        <v>0.14980067936623084</v>
      </c>
      <c r="V92" s="67">
        <f t="shared" si="42"/>
        <v>5.2295088155821658E-2</v>
      </c>
      <c r="W92" s="67">
        <f t="shared" si="43"/>
        <v>6.1776828819519363</v>
      </c>
      <c r="X92" s="66">
        <f t="shared" si="44"/>
        <v>8850664.9509732742</v>
      </c>
      <c r="Y92" s="67">
        <v>0</v>
      </c>
      <c r="Z92" s="67">
        <v>6.4117118048063304E-2</v>
      </c>
      <c r="AA92" s="67">
        <v>0</v>
      </c>
      <c r="AB92" s="67">
        <f t="shared" si="45"/>
        <v>0</v>
      </c>
      <c r="AC92" s="67">
        <f t="shared" si="46"/>
        <v>91859.543506724309</v>
      </c>
      <c r="AD92" s="67">
        <f t="shared" si="47"/>
        <v>0</v>
      </c>
      <c r="AE92" s="67">
        <f t="shared" si="48"/>
        <v>6.24</v>
      </c>
      <c r="AF92" s="66">
        <f t="shared" si="49"/>
        <v>8939946</v>
      </c>
      <c r="AG92" s="5"/>
      <c r="AH92" s="69">
        <v>956.43</v>
      </c>
      <c r="AI92" s="66">
        <f t="shared" si="50"/>
        <v>3401831</v>
      </c>
      <c r="AJ92" s="38"/>
    </row>
    <row r="93" spans="1:36" s="4" customFormat="1" ht="15.75" x14ac:dyDescent="0.25">
      <c r="A93" s="54" t="s">
        <v>29</v>
      </c>
      <c r="B93" s="55">
        <v>315</v>
      </c>
      <c r="C93" s="54" t="s">
        <v>55</v>
      </c>
      <c r="D93" s="66">
        <f t="shared" si="34"/>
        <v>11252916</v>
      </c>
      <c r="E93" s="67">
        <v>6.1199999999999992</v>
      </c>
      <c r="F93" s="68">
        <v>1.2885874930862344</v>
      </c>
      <c r="G93" s="68">
        <v>3225.81</v>
      </c>
      <c r="H93" s="68">
        <v>771.64270393610946</v>
      </c>
      <c r="I93" s="68">
        <v>1425.7889246126167</v>
      </c>
      <c r="J93" s="80">
        <v>64.274483991825605</v>
      </c>
      <c r="K93" s="67">
        <f>F93*'National Details'!$E$25</f>
        <v>5.4270656745082526</v>
      </c>
      <c r="L93" s="67">
        <f>F93*'National Details'!$E$26</f>
        <v>2.0691113325346531</v>
      </c>
      <c r="M93" s="67">
        <f>F93*'National Details'!$E$27</f>
        <v>0.40757043738533383</v>
      </c>
      <c r="N93" s="67">
        <f>F93*'National Details'!$E$28</f>
        <v>2.2140394837543771</v>
      </c>
      <c r="O93" s="66">
        <f t="shared" si="35"/>
        <v>9978809.1523867138</v>
      </c>
      <c r="P93" s="66">
        <f t="shared" si="36"/>
        <v>910070.35812767514</v>
      </c>
      <c r="Q93" s="66">
        <f t="shared" si="37"/>
        <v>331232.36690541153</v>
      </c>
      <c r="R93" s="66">
        <f t="shared" si="38"/>
        <v>81114.559852829101</v>
      </c>
      <c r="S93" s="67">
        <f t="shared" si="39"/>
        <v>5.4270656745082517</v>
      </c>
      <c r="T93" s="67">
        <f t="shared" si="40"/>
        <v>0.49495000120338339</v>
      </c>
      <c r="U93" s="67">
        <f t="shared" si="41"/>
        <v>0.18014372068520124</v>
      </c>
      <c r="V93" s="67">
        <f t="shared" si="42"/>
        <v>4.4114887533934277E-2</v>
      </c>
      <c r="W93" s="67">
        <f t="shared" si="43"/>
        <v>6.1462742839307705</v>
      </c>
      <c r="X93" s="66">
        <f t="shared" si="44"/>
        <v>11301226.437272629</v>
      </c>
      <c r="Y93" s="67">
        <v>0</v>
      </c>
      <c r="Z93" s="67">
        <v>3.4925716069227342E-2</v>
      </c>
      <c r="AA93" s="67">
        <v>0</v>
      </c>
      <c r="AB93" s="67">
        <f t="shared" si="45"/>
        <v>0</v>
      </c>
      <c r="AC93" s="67">
        <f t="shared" si="46"/>
        <v>64218.32276736632</v>
      </c>
      <c r="AD93" s="67">
        <f t="shared" si="47"/>
        <v>0</v>
      </c>
      <c r="AE93" s="67">
        <f t="shared" si="48"/>
        <v>6.18</v>
      </c>
      <c r="AF93" s="66">
        <f t="shared" si="49"/>
        <v>11363239</v>
      </c>
      <c r="AG93" s="5"/>
      <c r="AH93" s="69">
        <v>1003.26</v>
      </c>
      <c r="AI93" s="66">
        <f t="shared" si="50"/>
        <v>3534084</v>
      </c>
      <c r="AJ93" s="38"/>
    </row>
    <row r="94" spans="1:36" s="4" customFormat="1" ht="15.75" x14ac:dyDescent="0.25">
      <c r="A94" s="54" t="s">
        <v>29</v>
      </c>
      <c r="B94" s="55">
        <v>317</v>
      </c>
      <c r="C94" s="54" t="s">
        <v>57</v>
      </c>
      <c r="D94" s="66">
        <f t="shared" si="34"/>
        <v>17519312</v>
      </c>
      <c r="E94" s="67">
        <v>5.63</v>
      </c>
      <c r="F94" s="68">
        <v>1.2097469325348034</v>
      </c>
      <c r="G94" s="68">
        <v>5459.26</v>
      </c>
      <c r="H94" s="68">
        <v>802.66136819300118</v>
      </c>
      <c r="I94" s="68">
        <v>3463.1238073204422</v>
      </c>
      <c r="J94" s="80">
        <v>99.215274822695037</v>
      </c>
      <c r="K94" s="67">
        <f>F94*'National Details'!$E$25</f>
        <v>5.0950176744901219</v>
      </c>
      <c r="L94" s="67">
        <f>F94*'National Details'!$E$26</f>
        <v>1.9425154295202245</v>
      </c>
      <c r="M94" s="67">
        <f>F94*'National Details'!$E$27</f>
        <v>0.38263376686815287</v>
      </c>
      <c r="N94" s="67">
        <f>F94*'National Details'!$E$28</f>
        <v>2.0785763390950067</v>
      </c>
      <c r="O94" s="66">
        <f t="shared" si="35"/>
        <v>15854564.928093061</v>
      </c>
      <c r="P94" s="66">
        <f t="shared" si="36"/>
        <v>888733.7926649896</v>
      </c>
      <c r="Q94" s="66">
        <f t="shared" si="37"/>
        <v>755311.62128970597</v>
      </c>
      <c r="R94" s="66">
        <f t="shared" si="38"/>
        <v>117549.11795225958</v>
      </c>
      <c r="S94" s="67">
        <f t="shared" si="39"/>
        <v>5.0950176744901228</v>
      </c>
      <c r="T94" s="67">
        <f t="shared" si="40"/>
        <v>0.28560319391176064</v>
      </c>
      <c r="U94" s="67">
        <f t="shared" si="41"/>
        <v>0.24272668961100952</v>
      </c>
      <c r="V94" s="67">
        <f t="shared" si="42"/>
        <v>3.7775545169723077E-2</v>
      </c>
      <c r="W94" s="67">
        <f t="shared" si="43"/>
        <v>5.6611231031826161</v>
      </c>
      <c r="X94" s="66">
        <f t="shared" si="44"/>
        <v>17616159.460000016</v>
      </c>
      <c r="Y94" s="67">
        <v>0</v>
      </c>
      <c r="Z94" s="67">
        <v>2.5176896817383998E-2</v>
      </c>
      <c r="AA94" s="67">
        <v>0</v>
      </c>
      <c r="AB94" s="67">
        <f t="shared" si="45"/>
        <v>0</v>
      </c>
      <c r="AC94" s="67">
        <f t="shared" si="46"/>
        <v>78344.918659984891</v>
      </c>
      <c r="AD94" s="67">
        <f t="shared" si="47"/>
        <v>0</v>
      </c>
      <c r="AE94" s="67">
        <f t="shared" si="48"/>
        <v>5.69</v>
      </c>
      <c r="AF94" s="66">
        <f t="shared" si="49"/>
        <v>17706018</v>
      </c>
      <c r="AG94" s="5"/>
      <c r="AH94" s="69">
        <v>1598.11</v>
      </c>
      <c r="AI94" s="66">
        <f t="shared" si="50"/>
        <v>5183151</v>
      </c>
      <c r="AJ94" s="38"/>
    </row>
    <row r="95" spans="1:36" s="4" customFormat="1" ht="15.75" x14ac:dyDescent="0.25">
      <c r="A95" s="54" t="s">
        <v>29</v>
      </c>
      <c r="B95" s="55">
        <v>318</v>
      </c>
      <c r="C95" s="54" t="s">
        <v>58</v>
      </c>
      <c r="D95" s="66">
        <f t="shared" si="34"/>
        <v>11256202</v>
      </c>
      <c r="E95" s="67">
        <v>6.06</v>
      </c>
      <c r="F95" s="68">
        <v>1.3615983686725914</v>
      </c>
      <c r="G95" s="68">
        <v>3258.7</v>
      </c>
      <c r="H95" s="68">
        <v>389.9674028754971</v>
      </c>
      <c r="I95" s="68">
        <v>902.98769822485201</v>
      </c>
      <c r="J95" s="80">
        <v>52.570017706079085</v>
      </c>
      <c r="K95" s="67">
        <f>F95*'National Details'!$E$25</f>
        <v>5.7345611444600122</v>
      </c>
      <c r="L95" s="67">
        <f>F95*'National Details'!$E$26</f>
        <v>2.1863463909878389</v>
      </c>
      <c r="M95" s="67">
        <f>F95*'National Details'!$E$27</f>
        <v>0.43066322282386699</v>
      </c>
      <c r="N95" s="67">
        <f>F95*'National Details'!$E$28</f>
        <v>2.3394861159458125</v>
      </c>
      <c r="O95" s="66">
        <f t="shared" si="35"/>
        <v>10651712.20882755</v>
      </c>
      <c r="P95" s="66">
        <f t="shared" si="36"/>
        <v>485984.1796114539</v>
      </c>
      <c r="Q95" s="66">
        <f t="shared" si="37"/>
        <v>221663.64760405751</v>
      </c>
      <c r="R95" s="66">
        <f t="shared" si="38"/>
        <v>70102.491126886613</v>
      </c>
      <c r="S95" s="67">
        <f t="shared" si="39"/>
        <v>5.7345611444600122</v>
      </c>
      <c r="T95" s="67">
        <f t="shared" si="40"/>
        <v>0.26163924997076859</v>
      </c>
      <c r="U95" s="67">
        <f t="shared" si="41"/>
        <v>0.11933703387480289</v>
      </c>
      <c r="V95" s="67">
        <f t="shared" si="42"/>
        <v>3.7741070530701679E-2</v>
      </c>
      <c r="W95" s="67">
        <f t="shared" si="43"/>
        <v>6.1532784988362854</v>
      </c>
      <c r="X95" s="66">
        <f t="shared" si="44"/>
        <v>11429462.527169948</v>
      </c>
      <c r="Y95" s="67">
        <v>0</v>
      </c>
      <c r="Z95" s="67">
        <v>0</v>
      </c>
      <c r="AA95" s="67">
        <v>0</v>
      </c>
      <c r="AB95" s="67">
        <f t="shared" si="45"/>
        <v>0</v>
      </c>
      <c r="AC95" s="67">
        <f t="shared" si="46"/>
        <v>0</v>
      </c>
      <c r="AD95" s="67">
        <f t="shared" si="47"/>
        <v>0</v>
      </c>
      <c r="AE95" s="67">
        <f t="shared" si="48"/>
        <v>6.15</v>
      </c>
      <c r="AF95" s="66">
        <f t="shared" si="49"/>
        <v>11423373</v>
      </c>
      <c r="AG95" s="5"/>
      <c r="AH95" s="69">
        <v>814.43</v>
      </c>
      <c r="AI95" s="66">
        <f t="shared" si="50"/>
        <v>2854985</v>
      </c>
      <c r="AJ95" s="38"/>
    </row>
    <row r="96" spans="1:36" s="4" customFormat="1" ht="15.75" x14ac:dyDescent="0.25">
      <c r="A96" s="54" t="s">
        <v>29</v>
      </c>
      <c r="B96" s="55">
        <v>319</v>
      </c>
      <c r="C96" s="54" t="s">
        <v>59</v>
      </c>
      <c r="D96" s="66">
        <f t="shared" si="34"/>
        <v>9952112</v>
      </c>
      <c r="E96" s="67">
        <v>5.8699999999999992</v>
      </c>
      <c r="F96" s="68">
        <v>1.344184098316318</v>
      </c>
      <c r="G96" s="68">
        <v>2974.42</v>
      </c>
      <c r="H96" s="68">
        <v>505.24661747827514</v>
      </c>
      <c r="I96" s="68">
        <v>1087.7030362585392</v>
      </c>
      <c r="J96" s="80">
        <v>72.315091393078973</v>
      </c>
      <c r="K96" s="67">
        <f>F96*'National Details'!$E$25</f>
        <v>5.661218519761098</v>
      </c>
      <c r="L96" s="67">
        <f>F96*'National Details'!$E$26</f>
        <v>2.1583839403701561</v>
      </c>
      <c r="M96" s="67">
        <f>F96*'National Details'!$E$27</f>
        <v>0.42515522136961276</v>
      </c>
      <c r="N96" s="67">
        <f>F96*'National Details'!$E$28</f>
        <v>2.309565072666695</v>
      </c>
      <c r="O96" s="66">
        <f t="shared" si="35"/>
        <v>9598139.7060422506</v>
      </c>
      <c r="P96" s="66">
        <f t="shared" si="36"/>
        <v>621594.22550212801</v>
      </c>
      <c r="Q96" s="66">
        <f t="shared" si="37"/>
        <v>263592.29634399252</v>
      </c>
      <c r="R96" s="66">
        <f t="shared" si="38"/>
        <v>95199.353305648416</v>
      </c>
      <c r="S96" s="67">
        <f t="shared" si="39"/>
        <v>5.6612185197610989</v>
      </c>
      <c r="T96" s="67">
        <f t="shared" si="40"/>
        <v>0.36663153996122022</v>
      </c>
      <c r="U96" s="67">
        <f t="shared" si="41"/>
        <v>0.15547320995854624</v>
      </c>
      <c r="V96" s="67">
        <f t="shared" si="42"/>
        <v>5.615091658479808E-2</v>
      </c>
      <c r="W96" s="67">
        <f t="shared" si="43"/>
        <v>6.2394741862656637</v>
      </c>
      <c r="X96" s="66">
        <f t="shared" si="44"/>
        <v>10578525.581194019</v>
      </c>
      <c r="Y96" s="67">
        <v>0</v>
      </c>
      <c r="Z96" s="67">
        <v>0</v>
      </c>
      <c r="AA96" s="67">
        <v>8.1950070053539825E-2</v>
      </c>
      <c r="AB96" s="67">
        <f t="shared" si="45"/>
        <v>0</v>
      </c>
      <c r="AC96" s="67">
        <f t="shared" si="46"/>
        <v>0</v>
      </c>
      <c r="AD96" s="67">
        <f t="shared" si="47"/>
        <v>138939.73860013045</v>
      </c>
      <c r="AE96" s="67">
        <f t="shared" si="48"/>
        <v>6.16</v>
      </c>
      <c r="AF96" s="66">
        <f t="shared" si="49"/>
        <v>10443784</v>
      </c>
      <c r="AG96" s="5"/>
      <c r="AH96" s="69">
        <v>1126.93</v>
      </c>
      <c r="AI96" s="66">
        <f t="shared" si="50"/>
        <v>3956877</v>
      </c>
      <c r="AJ96" s="38"/>
    </row>
    <row r="97" spans="1:36" s="4" customFormat="1" ht="15.75" x14ac:dyDescent="0.25">
      <c r="A97" s="54" t="s">
        <v>29</v>
      </c>
      <c r="B97" s="55">
        <v>320</v>
      </c>
      <c r="C97" s="54" t="s">
        <v>60</v>
      </c>
      <c r="D97" s="66">
        <f t="shared" si="34"/>
        <v>14965991</v>
      </c>
      <c r="E97" s="67">
        <v>5.9599999999999991</v>
      </c>
      <c r="F97" s="68">
        <v>1.1958379827684715</v>
      </c>
      <c r="G97" s="68">
        <v>4405.3900000000003</v>
      </c>
      <c r="H97" s="68">
        <v>1025.7685148514852</v>
      </c>
      <c r="I97" s="68">
        <v>1949.4456250250814</v>
      </c>
      <c r="J97" s="80">
        <v>90.255252560932533</v>
      </c>
      <c r="K97" s="67">
        <f>F97*'National Details'!$E$25</f>
        <v>5.0364381956031057</v>
      </c>
      <c r="L97" s="67">
        <f>F97*'National Details'!$E$26</f>
        <v>1.9201815439753285</v>
      </c>
      <c r="M97" s="67">
        <f>F97*'National Details'!$E$27</f>
        <v>0.37823447169397945</v>
      </c>
      <c r="N97" s="67">
        <f>F97*'National Details'!$E$28</f>
        <v>2.0546781062428008</v>
      </c>
      <c r="O97" s="66">
        <f t="shared" si="35"/>
        <v>12646860.443640942</v>
      </c>
      <c r="P97" s="66">
        <f t="shared" si="36"/>
        <v>1122707.2092470187</v>
      </c>
      <c r="Q97" s="66">
        <f t="shared" si="37"/>
        <v>420288.09556417569</v>
      </c>
      <c r="R97" s="66">
        <f t="shared" si="38"/>
        <v>105703.93010390666</v>
      </c>
      <c r="S97" s="67">
        <f t="shared" si="39"/>
        <v>5.0364381956031057</v>
      </c>
      <c r="T97" s="67">
        <f t="shared" si="40"/>
        <v>0.4471027016016299</v>
      </c>
      <c r="U97" s="67">
        <f t="shared" si="41"/>
        <v>0.16737395238049324</v>
      </c>
      <c r="V97" s="67">
        <f t="shared" si="42"/>
        <v>4.2095136051601006E-2</v>
      </c>
      <c r="W97" s="67">
        <f t="shared" si="43"/>
        <v>5.6930099856368299</v>
      </c>
      <c r="X97" s="66">
        <f t="shared" si="44"/>
        <v>14295559.678556042</v>
      </c>
      <c r="Y97" s="67">
        <v>0</v>
      </c>
      <c r="Z97" s="67">
        <v>0.32659001436316881</v>
      </c>
      <c r="AA97" s="67">
        <v>0</v>
      </c>
      <c r="AB97" s="67">
        <f t="shared" si="45"/>
        <v>0</v>
      </c>
      <c r="AC97" s="67">
        <f t="shared" si="46"/>
        <v>820091.13852395548</v>
      </c>
      <c r="AD97" s="67">
        <f t="shared" si="47"/>
        <v>0</v>
      </c>
      <c r="AE97" s="67">
        <f t="shared" si="48"/>
        <v>6.02</v>
      </c>
      <c r="AF97" s="66">
        <f t="shared" si="49"/>
        <v>15116656</v>
      </c>
      <c r="AG97" s="5"/>
      <c r="AH97" s="69">
        <v>1686.52</v>
      </c>
      <c r="AI97" s="66">
        <f t="shared" si="50"/>
        <v>5787125</v>
      </c>
      <c r="AJ97" s="38"/>
    </row>
    <row r="98" spans="1:36" s="4" customFormat="1" ht="15.75" x14ac:dyDescent="0.25">
      <c r="A98" s="54" t="s">
        <v>120</v>
      </c>
      <c r="B98" s="55">
        <v>867</v>
      </c>
      <c r="C98" s="54" t="s">
        <v>142</v>
      </c>
      <c r="D98" s="66">
        <f t="shared" si="34"/>
        <v>5211089</v>
      </c>
      <c r="E98" s="67">
        <v>5.3199999999999994</v>
      </c>
      <c r="F98" s="68">
        <v>1.3124886060760252</v>
      </c>
      <c r="G98" s="68">
        <v>1718.47</v>
      </c>
      <c r="H98" s="68">
        <v>204.48929447236182</v>
      </c>
      <c r="I98" s="68">
        <v>256.87269253095974</v>
      </c>
      <c r="J98" s="80">
        <v>48.35895477386935</v>
      </c>
      <c r="K98" s="67">
        <f>F98*'National Details'!$E$25</f>
        <v>5.5277285403092922</v>
      </c>
      <c r="L98" s="67">
        <f>F98*'National Details'!$E$26</f>
        <v>2.1074898392427404</v>
      </c>
      <c r="M98" s="67">
        <f>F98*'National Details'!$E$27</f>
        <v>0.41513017789772561</v>
      </c>
      <c r="N98" s="67">
        <f>F98*'National Details'!$E$28</f>
        <v>2.2551061619186434</v>
      </c>
      <c r="O98" s="66">
        <f t="shared" si="35"/>
        <v>5414564.3288592268</v>
      </c>
      <c r="P98" s="66">
        <f t="shared" si="36"/>
        <v>245646.69289061896</v>
      </c>
      <c r="Q98" s="66">
        <f t="shared" si="37"/>
        <v>60782.295732043698</v>
      </c>
      <c r="R98" s="66">
        <f t="shared" si="38"/>
        <v>62161.108829863733</v>
      </c>
      <c r="S98" s="67">
        <f t="shared" si="39"/>
        <v>5.5277285403092922</v>
      </c>
      <c r="T98" s="67">
        <f t="shared" si="40"/>
        <v>0.25078070046868389</v>
      </c>
      <c r="U98" s="67">
        <f t="shared" si="41"/>
        <v>6.2052643658280379E-2</v>
      </c>
      <c r="V98" s="67">
        <f t="shared" si="42"/>
        <v>6.3460273903238218E-2</v>
      </c>
      <c r="W98" s="67">
        <f t="shared" si="43"/>
        <v>5.9040221583394938</v>
      </c>
      <c r="X98" s="66">
        <f t="shared" si="44"/>
        <v>5783154.4263117518</v>
      </c>
      <c r="Y98" s="67">
        <v>0</v>
      </c>
      <c r="Z98" s="67">
        <v>0</v>
      </c>
      <c r="AA98" s="67">
        <v>0.32343812115917103</v>
      </c>
      <c r="AB98" s="67">
        <f t="shared" si="45"/>
        <v>0</v>
      </c>
      <c r="AC98" s="67">
        <f t="shared" si="46"/>
        <v>0</v>
      </c>
      <c r="AD98" s="67">
        <f t="shared" si="47"/>
        <v>316816.66359898838</v>
      </c>
      <c r="AE98" s="67">
        <f t="shared" si="48"/>
        <v>5.58</v>
      </c>
      <c r="AF98" s="66">
        <f t="shared" si="49"/>
        <v>5465766</v>
      </c>
      <c r="AG98" s="5"/>
      <c r="AH98" s="69">
        <v>784.46</v>
      </c>
      <c r="AI98" s="66">
        <f t="shared" si="50"/>
        <v>2495054</v>
      </c>
      <c r="AJ98" s="38"/>
    </row>
    <row r="99" spans="1:36" s="4" customFormat="1" ht="15.75" x14ac:dyDescent="0.25">
      <c r="A99" s="54" t="s">
        <v>120</v>
      </c>
      <c r="B99" s="55">
        <v>846</v>
      </c>
      <c r="C99" s="54" t="s">
        <v>131</v>
      </c>
      <c r="D99" s="66">
        <f t="shared" si="34"/>
        <v>9141946</v>
      </c>
      <c r="E99" s="67">
        <v>4.79</v>
      </c>
      <c r="F99" s="68">
        <v>1.266385789590508</v>
      </c>
      <c r="G99" s="68">
        <v>3348.33</v>
      </c>
      <c r="H99" s="68">
        <v>777.41418826283234</v>
      </c>
      <c r="I99" s="68">
        <v>511.83714714214295</v>
      </c>
      <c r="J99" s="80">
        <v>96.27205605786618</v>
      </c>
      <c r="K99" s="67">
        <f>F99*'National Details'!$E$25</f>
        <v>5.3335601084494924</v>
      </c>
      <c r="L99" s="67">
        <f>F99*'National Details'!$E$26</f>
        <v>2.0334616024611765</v>
      </c>
      <c r="M99" s="67">
        <f>F99*'National Details'!$E$27</f>
        <v>0.40054820718908968</v>
      </c>
      <c r="N99" s="67">
        <f>F99*'National Details'!$E$28</f>
        <v>2.1758927157546224</v>
      </c>
      <c r="O99" s="66">
        <f t="shared" si="35"/>
        <v>10179356.011217073</v>
      </c>
      <c r="P99" s="66">
        <f t="shared" si="36"/>
        <v>901079.88359336636</v>
      </c>
      <c r="Q99" s="66">
        <f t="shared" si="37"/>
        <v>116858.80744652128</v>
      </c>
      <c r="R99" s="66">
        <f t="shared" si="38"/>
        <v>119402.26933900807</v>
      </c>
      <c r="S99" s="67">
        <f t="shared" si="39"/>
        <v>5.3335601084494924</v>
      </c>
      <c r="T99" s="67">
        <f t="shared" si="40"/>
        <v>0.47212846435118216</v>
      </c>
      <c r="U99" s="67">
        <f t="shared" si="41"/>
        <v>6.1229165482662599E-2</v>
      </c>
      <c r="V99" s="67">
        <f t="shared" si="42"/>
        <v>6.2561833961118446E-2</v>
      </c>
      <c r="W99" s="67">
        <f t="shared" si="43"/>
        <v>5.9294795722444551</v>
      </c>
      <c r="X99" s="66">
        <f t="shared" si="44"/>
        <v>11316696.971595967</v>
      </c>
      <c r="Y99" s="67">
        <v>0</v>
      </c>
      <c r="Z99" s="67">
        <v>0</v>
      </c>
      <c r="AA99" s="67">
        <v>0.90485597485841307</v>
      </c>
      <c r="AB99" s="67">
        <f t="shared" si="45"/>
        <v>0</v>
      </c>
      <c r="AC99" s="67">
        <f t="shared" si="46"/>
        <v>0</v>
      </c>
      <c r="AD99" s="67">
        <f t="shared" si="47"/>
        <v>1726961.1515896721</v>
      </c>
      <c r="AE99" s="67">
        <f t="shared" si="48"/>
        <v>5.0199999999999996</v>
      </c>
      <c r="AF99" s="66">
        <f t="shared" si="49"/>
        <v>9580912</v>
      </c>
      <c r="AG99" s="5"/>
      <c r="AH99" s="69">
        <v>1450.44</v>
      </c>
      <c r="AI99" s="66">
        <f t="shared" si="50"/>
        <v>4150290</v>
      </c>
      <c r="AJ99" s="38"/>
    </row>
    <row r="100" spans="1:36" s="4" customFormat="1" ht="15.75" x14ac:dyDescent="0.25">
      <c r="A100" s="54" t="s">
        <v>120</v>
      </c>
      <c r="B100" s="55">
        <v>825</v>
      </c>
      <c r="C100" s="54" t="s">
        <v>121</v>
      </c>
      <c r="D100" s="66">
        <f t="shared" si="34"/>
        <v>22920763</v>
      </c>
      <c r="E100" s="67">
        <v>5.0099999999999989</v>
      </c>
      <c r="F100" s="68">
        <v>1.2478808957454777</v>
      </c>
      <c r="G100" s="68">
        <v>8026.32</v>
      </c>
      <c r="H100" s="68">
        <v>1160.4714151136598</v>
      </c>
      <c r="I100" s="68">
        <v>1475.5499834776285</v>
      </c>
      <c r="J100" s="80">
        <v>161.47626035502958</v>
      </c>
      <c r="K100" s="67">
        <f>F100*'National Details'!$E$25</f>
        <v>5.2556241710485683</v>
      </c>
      <c r="L100" s="67">
        <f>F100*'National Details'!$E$26</f>
        <v>2.0037479153677227</v>
      </c>
      <c r="M100" s="67">
        <f>F100*'National Details'!$E$27</f>
        <v>0.39469524980850501</v>
      </c>
      <c r="N100" s="67">
        <f>F100*'National Details'!$E$28</f>
        <v>2.1440977729700594</v>
      </c>
      <c r="O100" s="66">
        <f t="shared" si="35"/>
        <v>24044493.196045209</v>
      </c>
      <c r="P100" s="66">
        <f t="shared" si="36"/>
        <v>1325416.5419603612</v>
      </c>
      <c r="Q100" s="66">
        <f t="shared" si="37"/>
        <v>331963.76452017366</v>
      </c>
      <c r="R100" s="66">
        <f t="shared" si="38"/>
        <v>197345.9074224089</v>
      </c>
      <c r="S100" s="67">
        <f t="shared" si="39"/>
        <v>5.2556241710485683</v>
      </c>
      <c r="T100" s="67">
        <f t="shared" si="40"/>
        <v>0.2897083817836601</v>
      </c>
      <c r="U100" s="67">
        <f t="shared" si="41"/>
        <v>7.2560347623025004E-2</v>
      </c>
      <c r="V100" s="67">
        <f t="shared" si="42"/>
        <v>4.3135694840817772E-2</v>
      </c>
      <c r="W100" s="67">
        <f t="shared" si="43"/>
        <v>5.6610285952960711</v>
      </c>
      <c r="X100" s="66">
        <f t="shared" si="44"/>
        <v>25899219.409948155</v>
      </c>
      <c r="Y100" s="67">
        <v>0</v>
      </c>
      <c r="Z100" s="67">
        <v>0</v>
      </c>
      <c r="AA100" s="67">
        <v>0.40562896629730805</v>
      </c>
      <c r="AB100" s="67">
        <f t="shared" si="45"/>
        <v>0</v>
      </c>
      <c r="AC100" s="67">
        <f t="shared" si="46"/>
        <v>0</v>
      </c>
      <c r="AD100" s="67">
        <f t="shared" si="47"/>
        <v>1855753.4943197034</v>
      </c>
      <c r="AE100" s="67">
        <f t="shared" si="48"/>
        <v>5.26</v>
      </c>
      <c r="AF100" s="66">
        <f t="shared" si="49"/>
        <v>24064513</v>
      </c>
      <c r="AG100" s="5"/>
      <c r="AH100" s="69">
        <v>3092.53</v>
      </c>
      <c r="AI100" s="66">
        <f t="shared" si="50"/>
        <v>9272024</v>
      </c>
      <c r="AJ100" s="38"/>
    </row>
    <row r="101" spans="1:36" s="4" customFormat="1" ht="15.75" x14ac:dyDescent="0.25">
      <c r="A101" s="54" t="s">
        <v>120</v>
      </c>
      <c r="B101" s="55">
        <v>845</v>
      </c>
      <c r="C101" s="54" t="s">
        <v>130</v>
      </c>
      <c r="D101" s="66">
        <f t="shared" si="34"/>
        <v>17133473</v>
      </c>
      <c r="E101" s="67">
        <v>4.66</v>
      </c>
      <c r="F101" s="68">
        <v>1.1453801180087524</v>
      </c>
      <c r="G101" s="68">
        <v>6450.37</v>
      </c>
      <c r="H101" s="68">
        <v>1540.3324544500363</v>
      </c>
      <c r="I101" s="68">
        <v>427.36984473926179</v>
      </c>
      <c r="J101" s="80">
        <v>178.02096415770609</v>
      </c>
      <c r="K101" s="67">
        <f>F101*'National Details'!$E$25</f>
        <v>4.8239278714569389</v>
      </c>
      <c r="L101" s="67">
        <f>F101*'National Details'!$E$26</f>
        <v>1.8391603169728956</v>
      </c>
      <c r="M101" s="67">
        <f>F101*'National Details'!$E$27</f>
        <v>0.36227503229231789</v>
      </c>
      <c r="N101" s="67">
        <f>F101*'National Details'!$E$28</f>
        <v>1.967981855159072</v>
      </c>
      <c r="O101" s="66">
        <f t="shared" si="35"/>
        <v>17736188.185799524</v>
      </c>
      <c r="P101" s="66">
        <f t="shared" si="36"/>
        <v>1614763.4453468812</v>
      </c>
      <c r="Q101" s="66">
        <f t="shared" si="37"/>
        <v>88250.491853096988</v>
      </c>
      <c r="R101" s="66">
        <f t="shared" si="38"/>
        <v>199694.95556116477</v>
      </c>
      <c r="S101" s="67">
        <f t="shared" si="39"/>
        <v>4.8239278714569389</v>
      </c>
      <c r="T101" s="67">
        <f t="shared" si="40"/>
        <v>0.43918694976721756</v>
      </c>
      <c r="U101" s="67">
        <f t="shared" si="41"/>
        <v>2.4002564861190744E-2</v>
      </c>
      <c r="V101" s="67">
        <f t="shared" si="42"/>
        <v>5.431347772302815E-2</v>
      </c>
      <c r="W101" s="67">
        <f t="shared" si="43"/>
        <v>5.341430863808375</v>
      </c>
      <c r="X101" s="66">
        <f t="shared" si="44"/>
        <v>19638897.078560669</v>
      </c>
      <c r="Y101" s="67">
        <v>0</v>
      </c>
      <c r="Z101" s="67">
        <v>0</v>
      </c>
      <c r="AA101" s="67">
        <v>0.45317492146621152</v>
      </c>
      <c r="AB101" s="67">
        <f t="shared" si="45"/>
        <v>0</v>
      </c>
      <c r="AC101" s="67">
        <f t="shared" si="46"/>
        <v>0</v>
      </c>
      <c r="AD101" s="67">
        <f t="shared" si="47"/>
        <v>1666193.1733614639</v>
      </c>
      <c r="AE101" s="67">
        <f t="shared" si="48"/>
        <v>4.8899999999999997</v>
      </c>
      <c r="AF101" s="66">
        <f t="shared" si="49"/>
        <v>17979117</v>
      </c>
      <c r="AG101" s="5"/>
      <c r="AH101" s="69">
        <v>2306.96</v>
      </c>
      <c r="AI101" s="66">
        <f t="shared" si="50"/>
        <v>6430190</v>
      </c>
      <c r="AJ101" s="38"/>
    </row>
    <row r="102" spans="1:36" s="4" customFormat="1" ht="15.75" x14ac:dyDescent="0.25">
      <c r="A102" s="54" t="s">
        <v>120</v>
      </c>
      <c r="B102" s="55">
        <v>850</v>
      </c>
      <c r="C102" s="54" t="s">
        <v>132</v>
      </c>
      <c r="D102" s="66">
        <f t="shared" si="34"/>
        <v>52409490</v>
      </c>
      <c r="E102" s="67">
        <v>4.93</v>
      </c>
      <c r="F102" s="68">
        <v>1.1851993848357274</v>
      </c>
      <c r="G102" s="68">
        <v>18650.400000000001</v>
      </c>
      <c r="H102" s="68">
        <v>3278.8657630579032</v>
      </c>
      <c r="I102" s="68">
        <v>1579.7093811173017</v>
      </c>
      <c r="J102" s="80">
        <v>473.73768346023007</v>
      </c>
      <c r="K102" s="67">
        <f>F102*'National Details'!$E$25</f>
        <v>4.9916322588890925</v>
      </c>
      <c r="L102" s="67">
        <f>F102*'National Details'!$E$26</f>
        <v>1.9030989293581404</v>
      </c>
      <c r="M102" s="67">
        <f>F102*'National Details'!$E$27</f>
        <v>0.37486956396681353</v>
      </c>
      <c r="N102" s="67">
        <f>F102*'National Details'!$E$28</f>
        <v>2.0363989626058645</v>
      </c>
      <c r="O102" s="66">
        <f t="shared" si="35"/>
        <v>53064684.82027553</v>
      </c>
      <c r="P102" s="66">
        <f t="shared" si="36"/>
        <v>3556803.3762151981</v>
      </c>
      <c r="Q102" s="66">
        <f t="shared" si="37"/>
        <v>337545.43112942483</v>
      </c>
      <c r="R102" s="66">
        <f t="shared" si="38"/>
        <v>549889.78847305919</v>
      </c>
      <c r="S102" s="67">
        <f t="shared" si="39"/>
        <v>4.9916322588890933</v>
      </c>
      <c r="T102" s="67">
        <f t="shared" si="40"/>
        <v>0.33457759207226428</v>
      </c>
      <c r="U102" s="67">
        <f t="shared" si="41"/>
        <v>3.1751864136625903E-2</v>
      </c>
      <c r="V102" s="67">
        <f t="shared" si="42"/>
        <v>5.1726447000907103E-2</v>
      </c>
      <c r="W102" s="67">
        <f t="shared" si="43"/>
        <v>5.4096881620988908</v>
      </c>
      <c r="X102" s="66">
        <f t="shared" si="44"/>
        <v>57508923.416093223</v>
      </c>
      <c r="Y102" s="67">
        <v>0</v>
      </c>
      <c r="Z102" s="67">
        <v>0</v>
      </c>
      <c r="AA102" s="67">
        <v>0.23820709005020735</v>
      </c>
      <c r="AB102" s="67">
        <f t="shared" si="45"/>
        <v>0</v>
      </c>
      <c r="AC102" s="67">
        <f t="shared" si="46"/>
        <v>0</v>
      </c>
      <c r="AD102" s="67">
        <f t="shared" si="47"/>
        <v>2532314.7819952606</v>
      </c>
      <c r="AE102" s="67">
        <f t="shared" si="48"/>
        <v>5.17</v>
      </c>
      <c r="AF102" s="66">
        <f t="shared" si="49"/>
        <v>54960864</v>
      </c>
      <c r="AG102" s="5"/>
      <c r="AH102" s="69">
        <v>8656.5</v>
      </c>
      <c r="AI102" s="66">
        <f t="shared" si="50"/>
        <v>25509840</v>
      </c>
      <c r="AJ102" s="38"/>
    </row>
    <row r="103" spans="1:36" s="4" customFormat="1" ht="15.75" x14ac:dyDescent="0.25">
      <c r="A103" s="54" t="s">
        <v>120</v>
      </c>
      <c r="B103" s="55">
        <v>921</v>
      </c>
      <c r="C103" s="54" t="s">
        <v>174</v>
      </c>
      <c r="D103" s="66">
        <f t="shared" si="34"/>
        <v>3805632</v>
      </c>
      <c r="E103" s="67">
        <v>4.62</v>
      </c>
      <c r="F103" s="68">
        <v>1.0996985980477534</v>
      </c>
      <c r="G103" s="68">
        <v>1445.14</v>
      </c>
      <c r="H103" s="68">
        <v>342.78918088737203</v>
      </c>
      <c r="I103" s="68">
        <v>54.440767048678097</v>
      </c>
      <c r="J103" s="80">
        <v>58.098914910226391</v>
      </c>
      <c r="K103" s="67">
        <f>F103*'National Details'!$E$25</f>
        <v>4.6315337885794712</v>
      </c>
      <c r="L103" s="67">
        <f>F103*'National Details'!$E$26</f>
        <v>1.7658085646504125</v>
      </c>
      <c r="M103" s="67">
        <f>F103*'National Details'!$E$27</f>
        <v>0.34782631447468709</v>
      </c>
      <c r="N103" s="67">
        <f>F103*'National Details'!$E$28</f>
        <v>1.8894922769082942</v>
      </c>
      <c r="O103" s="66">
        <f t="shared" si="35"/>
        <v>3815132.40135981</v>
      </c>
      <c r="P103" s="66">
        <f t="shared" si="36"/>
        <v>345021.04074383999</v>
      </c>
      <c r="Q103" s="66">
        <f t="shared" si="37"/>
        <v>10793.480875038515</v>
      </c>
      <c r="R103" s="66">
        <f t="shared" si="38"/>
        <v>62573.147081186195</v>
      </c>
      <c r="S103" s="67">
        <f t="shared" si="39"/>
        <v>4.6315337885794712</v>
      </c>
      <c r="T103" s="67">
        <f t="shared" si="40"/>
        <v>0.41885220219523439</v>
      </c>
      <c r="U103" s="67">
        <f t="shared" si="41"/>
        <v>1.3103181255599243E-2</v>
      </c>
      <c r="V103" s="67">
        <f t="shared" si="42"/>
        <v>7.5963194582964202E-2</v>
      </c>
      <c r="W103" s="67">
        <f t="shared" si="43"/>
        <v>5.139452366613269</v>
      </c>
      <c r="X103" s="66">
        <f t="shared" si="44"/>
        <v>4233520.070059875</v>
      </c>
      <c r="Y103" s="67">
        <v>0</v>
      </c>
      <c r="Z103" s="67">
        <v>0</v>
      </c>
      <c r="AA103" s="67">
        <v>0.26945236661326888</v>
      </c>
      <c r="AB103" s="67">
        <f t="shared" si="45"/>
        <v>0</v>
      </c>
      <c r="AC103" s="67">
        <f t="shared" si="46"/>
        <v>0</v>
      </c>
      <c r="AD103" s="67">
        <f t="shared" si="47"/>
        <v>221955.94405987466</v>
      </c>
      <c r="AE103" s="67">
        <f t="shared" si="48"/>
        <v>4.87</v>
      </c>
      <c r="AF103" s="66">
        <f t="shared" si="49"/>
        <v>4011565</v>
      </c>
      <c r="AG103" s="5"/>
      <c r="AH103" s="69">
        <v>636.15</v>
      </c>
      <c r="AI103" s="66">
        <f t="shared" si="50"/>
        <v>1765889</v>
      </c>
      <c r="AJ103" s="38"/>
    </row>
    <row r="104" spans="1:36" s="4" customFormat="1" ht="15.75" x14ac:dyDescent="0.25">
      <c r="A104" s="54" t="s">
        <v>120</v>
      </c>
      <c r="B104" s="55">
        <v>886</v>
      </c>
      <c r="C104" s="54" t="s">
        <v>160</v>
      </c>
      <c r="D104" s="66">
        <f t="shared" si="34"/>
        <v>61803203</v>
      </c>
      <c r="E104" s="67">
        <v>4.82</v>
      </c>
      <c r="F104" s="68">
        <v>1.1083312607912852</v>
      </c>
      <c r="G104" s="68">
        <v>22495.16</v>
      </c>
      <c r="H104" s="68">
        <v>5226.6406248435542</v>
      </c>
      <c r="I104" s="68">
        <v>3013.1724178164645</v>
      </c>
      <c r="J104" s="80">
        <v>718.24768945415997</v>
      </c>
      <c r="K104" s="67">
        <f>F104*'National Details'!$E$25</f>
        <v>4.6678914498996349</v>
      </c>
      <c r="L104" s="67">
        <f>F104*'National Details'!$E$26</f>
        <v>1.7796702080455467</v>
      </c>
      <c r="M104" s="67">
        <f>F104*'National Details'!$E$27</f>
        <v>0.3505567601363585</v>
      </c>
      <c r="N104" s="67">
        <f>F104*'National Details'!$E$28</f>
        <v>1.9043248406780529</v>
      </c>
      <c r="O104" s="66">
        <f t="shared" si="35"/>
        <v>59852830.06603083</v>
      </c>
      <c r="P104" s="66">
        <f t="shared" si="36"/>
        <v>5301967.0666709412</v>
      </c>
      <c r="Q104" s="66">
        <f t="shared" si="37"/>
        <v>602084.13749752729</v>
      </c>
      <c r="R104" s="66">
        <f t="shared" si="38"/>
        <v>779632.84256868844</v>
      </c>
      <c r="S104" s="67">
        <f t="shared" si="39"/>
        <v>4.667891449899634</v>
      </c>
      <c r="T104" s="67">
        <f t="shared" si="40"/>
        <v>0.41349768608868009</v>
      </c>
      <c r="U104" s="67">
        <f t="shared" si="41"/>
        <v>4.695623238607672E-2</v>
      </c>
      <c r="V104" s="67">
        <f t="shared" si="42"/>
        <v>6.0803164626842959E-2</v>
      </c>
      <c r="W104" s="67">
        <f t="shared" si="43"/>
        <v>5.1891485330012328</v>
      </c>
      <c r="X104" s="66">
        <f t="shared" si="44"/>
        <v>66536514.112767972</v>
      </c>
      <c r="Y104" s="67">
        <v>0</v>
      </c>
      <c r="Z104" s="67">
        <v>0</v>
      </c>
      <c r="AA104" s="67">
        <v>0.13305547675891116</v>
      </c>
      <c r="AB104" s="67">
        <f t="shared" si="45"/>
        <v>0</v>
      </c>
      <c r="AC104" s="67">
        <f t="shared" si="46"/>
        <v>0</v>
      </c>
      <c r="AD104" s="67">
        <f t="shared" si="47"/>
        <v>1706069.415983753</v>
      </c>
      <c r="AE104" s="67">
        <f t="shared" si="48"/>
        <v>5.0599999999999996</v>
      </c>
      <c r="AF104" s="66">
        <f t="shared" si="49"/>
        <v>64880541</v>
      </c>
      <c r="AG104" s="5"/>
      <c r="AH104" s="69">
        <v>7687.31</v>
      </c>
      <c r="AI104" s="66">
        <f t="shared" si="50"/>
        <v>22171740</v>
      </c>
      <c r="AJ104" s="38"/>
    </row>
    <row r="105" spans="1:36" s="4" customFormat="1" ht="15.75" x14ac:dyDescent="0.25">
      <c r="A105" s="54" t="s">
        <v>120</v>
      </c>
      <c r="B105" s="55">
        <v>887</v>
      </c>
      <c r="C105" s="54" t="s">
        <v>161</v>
      </c>
      <c r="D105" s="66">
        <f t="shared" ref="D105:D136" si="51">ROUNDUP(E105*G105*15*38,0)</f>
        <v>12197622</v>
      </c>
      <c r="E105" s="67">
        <v>4.88</v>
      </c>
      <c r="F105" s="68">
        <v>1.0686246379710478</v>
      </c>
      <c r="G105" s="68">
        <v>4385.1099999999997</v>
      </c>
      <c r="H105" s="68">
        <v>1091.5987336075113</v>
      </c>
      <c r="I105" s="68">
        <v>677.33696066565813</v>
      </c>
      <c r="J105" s="80">
        <v>129.4476187352401</v>
      </c>
      <c r="K105" s="67">
        <f>F105*'National Details'!$E$25</f>
        <v>4.5006614783885457</v>
      </c>
      <c r="L105" s="67">
        <f>F105*'National Details'!$E$26</f>
        <v>1.715912470449273</v>
      </c>
      <c r="M105" s="67">
        <f>F105*'National Details'!$E$27</f>
        <v>0.33799785690567535</v>
      </c>
      <c r="N105" s="67">
        <f>F105*'National Details'!$E$28</f>
        <v>1.8361012771542486</v>
      </c>
      <c r="O105" s="66">
        <f t="shared" ref="O105:O136" si="52">G105*K105*38*15</f>
        <v>11249460.523632945</v>
      </c>
      <c r="P105" s="66">
        <f t="shared" ref="P105:P136" si="53">H105*L105*38*15</f>
        <v>1067660.0914425447</v>
      </c>
      <c r="Q105" s="66">
        <f t="shared" ref="Q105:Q136" si="54">I105*M105*38*15</f>
        <v>130494.91143155782</v>
      </c>
      <c r="R105" s="66">
        <f t="shared" ref="R105:R136" si="55">J105*N105*38*15</f>
        <v>135476.99470807982</v>
      </c>
      <c r="S105" s="67">
        <f t="shared" ref="S105:S136" si="56">O105/($G105*15*38)</f>
        <v>4.5006614783885466</v>
      </c>
      <c r="T105" s="67">
        <f t="shared" ref="T105:T136" si="57">P105/($G105*15*38)</f>
        <v>0.42714729612797919</v>
      </c>
      <c r="U105" s="67">
        <f t="shared" ref="U105:U136" si="58">Q105/($G105*15*38)</f>
        <v>5.220814098346363E-2</v>
      </c>
      <c r="V105" s="67">
        <f t="shared" ref="V105:V136" si="59">R105/($G105*15*38)</f>
        <v>5.4201362812871419E-2</v>
      </c>
      <c r="W105" s="67">
        <f t="shared" ref="W105:W136" si="60">SUM(S105:V105)</f>
        <v>5.0342182783128608</v>
      </c>
      <c r="X105" s="66">
        <f t="shared" ref="X105:X136" si="61">W105*G105*15*38</f>
        <v>12583092.52121513</v>
      </c>
      <c r="Y105" s="67">
        <v>0</v>
      </c>
      <c r="Z105" s="67">
        <v>0</v>
      </c>
      <c r="AA105" s="67">
        <v>0</v>
      </c>
      <c r="AB105" s="67">
        <f t="shared" ref="AB105:AB136" si="62">Y105*G105*15*38</f>
        <v>0</v>
      </c>
      <c r="AC105" s="67">
        <f t="shared" ref="AC105:AC136" si="63">Z105*$G105*15*38</f>
        <v>0</v>
      </c>
      <c r="AD105" s="67">
        <f t="shared" ref="AD105:AD136" si="64">AA105*$G105*15*38</f>
        <v>0</v>
      </c>
      <c r="AE105" s="67">
        <f t="shared" ref="AE105:AE136" si="65">ROUND(W105+Y105+Z105-AA105,2)</f>
        <v>5.03</v>
      </c>
      <c r="AF105" s="66">
        <f t="shared" ref="AF105:AF136" si="66">ROUNDUP(AE105*G105*15*38,0)</f>
        <v>12572549</v>
      </c>
      <c r="AG105" s="5"/>
      <c r="AH105" s="69">
        <v>1489.83</v>
      </c>
      <c r="AI105" s="66">
        <f t="shared" ref="AI105:AI136" si="67">ROUNDUP(AE105*AH105*15*38,0)</f>
        <v>4271492</v>
      </c>
      <c r="AJ105" s="38"/>
    </row>
    <row r="106" spans="1:36" s="4" customFormat="1" ht="15.75" x14ac:dyDescent="0.25">
      <c r="A106" s="54" t="s">
        <v>120</v>
      </c>
      <c r="B106" s="55">
        <v>826</v>
      </c>
      <c r="C106" s="54" t="s">
        <v>122</v>
      </c>
      <c r="D106" s="66">
        <f t="shared" si="51"/>
        <v>14331538</v>
      </c>
      <c r="E106" s="67">
        <v>5.6</v>
      </c>
      <c r="F106" s="68">
        <v>1.1756329523957993</v>
      </c>
      <c r="G106" s="68">
        <v>4489.83</v>
      </c>
      <c r="H106" s="68">
        <v>951.34253397193129</v>
      </c>
      <c r="I106" s="68">
        <v>1350.497294247381</v>
      </c>
      <c r="J106" s="80">
        <v>95.946418640576709</v>
      </c>
      <c r="K106" s="67">
        <f>F106*'National Details'!$E$25</f>
        <v>4.9513418964567437</v>
      </c>
      <c r="L106" s="67">
        <f>F106*'National Details'!$E$26</f>
        <v>1.8877379128345557</v>
      </c>
      <c r="M106" s="67">
        <f>F106*'National Details'!$E$27</f>
        <v>0.37184377404204838</v>
      </c>
      <c r="N106" s="67">
        <f>F106*'National Details'!$E$28</f>
        <v>2.0199620041111475</v>
      </c>
      <c r="O106" s="66">
        <f t="shared" si="52"/>
        <v>12671489.530571975</v>
      </c>
      <c r="P106" s="66">
        <f t="shared" si="53"/>
        <v>1023654.6605984193</v>
      </c>
      <c r="Q106" s="66">
        <f t="shared" si="54"/>
        <v>286239.18611411692</v>
      </c>
      <c r="R106" s="66">
        <f t="shared" si="55"/>
        <v>110470.6284481687</v>
      </c>
      <c r="S106" s="67">
        <f t="shared" si="56"/>
        <v>4.9513418964567428</v>
      </c>
      <c r="T106" s="67">
        <f t="shared" si="57"/>
        <v>0.39998961418826789</v>
      </c>
      <c r="U106" s="67">
        <f t="shared" si="58"/>
        <v>0.11184699882323404</v>
      </c>
      <c r="V106" s="67">
        <f t="shared" si="59"/>
        <v>4.3166026349440063E-2</v>
      </c>
      <c r="W106" s="67">
        <f t="shared" si="60"/>
        <v>5.5063445358176848</v>
      </c>
      <c r="X106" s="66">
        <f t="shared" si="61"/>
        <v>14091854.00573268</v>
      </c>
      <c r="Y106" s="67">
        <v>0</v>
      </c>
      <c r="Z106" s="67">
        <v>0.14965546418231312</v>
      </c>
      <c r="AA106" s="67">
        <v>0</v>
      </c>
      <c r="AB106" s="67">
        <f t="shared" si="62"/>
        <v>0</v>
      </c>
      <c r="AC106" s="67">
        <f t="shared" si="63"/>
        <v>382998.72786731471</v>
      </c>
      <c r="AD106" s="67">
        <f t="shared" si="64"/>
        <v>0</v>
      </c>
      <c r="AE106" s="67">
        <f t="shared" si="65"/>
        <v>5.66</v>
      </c>
      <c r="AF106" s="66">
        <f t="shared" si="66"/>
        <v>14485090</v>
      </c>
      <c r="AG106" s="5"/>
      <c r="AH106" s="69">
        <v>1889.63</v>
      </c>
      <c r="AI106" s="66">
        <f t="shared" si="67"/>
        <v>6096325</v>
      </c>
      <c r="AJ106" s="38"/>
    </row>
    <row r="107" spans="1:36" s="4" customFormat="1" ht="15.75" x14ac:dyDescent="0.25">
      <c r="A107" s="54" t="s">
        <v>120</v>
      </c>
      <c r="B107" s="55">
        <v>931</v>
      </c>
      <c r="C107" s="54" t="s">
        <v>178</v>
      </c>
      <c r="D107" s="66">
        <f t="shared" si="51"/>
        <v>26552479</v>
      </c>
      <c r="E107" s="67">
        <v>4.7699999999999996</v>
      </c>
      <c r="F107" s="68">
        <v>1.148383981097459</v>
      </c>
      <c r="G107" s="68">
        <v>9765.89</v>
      </c>
      <c r="H107" s="68">
        <v>1470.1932456635436</v>
      </c>
      <c r="I107" s="68">
        <v>1516.1225812612547</v>
      </c>
      <c r="J107" s="80">
        <v>225.99636115160348</v>
      </c>
      <c r="K107" s="67">
        <f>F107*'National Details'!$E$25</f>
        <v>4.8365790591699263</v>
      </c>
      <c r="L107" s="67">
        <f>F107*'National Details'!$E$26</f>
        <v>1.8439836814643042</v>
      </c>
      <c r="M107" s="67">
        <f>F107*'National Details'!$E$27</f>
        <v>0.36322513137327167</v>
      </c>
      <c r="N107" s="67">
        <f>F107*'National Details'!$E$28</f>
        <v>1.973143065800858</v>
      </c>
      <c r="O107" s="66">
        <f t="shared" si="52"/>
        <v>26923094.468849484</v>
      </c>
      <c r="P107" s="66">
        <f t="shared" si="53"/>
        <v>1545277.0415534908</v>
      </c>
      <c r="Q107" s="66">
        <f t="shared" si="54"/>
        <v>313895.47954126372</v>
      </c>
      <c r="R107" s="66">
        <f t="shared" si="55"/>
        <v>254176.1971544323</v>
      </c>
      <c r="S107" s="67">
        <f t="shared" si="56"/>
        <v>4.8365790591699271</v>
      </c>
      <c r="T107" s="67">
        <f t="shared" si="57"/>
        <v>0.27760013205172451</v>
      </c>
      <c r="U107" s="67">
        <f t="shared" si="58"/>
        <v>5.6389517366732894E-2</v>
      </c>
      <c r="V107" s="67">
        <f t="shared" si="59"/>
        <v>4.566129179240324E-2</v>
      </c>
      <c r="W107" s="67">
        <f t="shared" si="60"/>
        <v>5.2162300003807882</v>
      </c>
      <c r="X107" s="66">
        <f t="shared" si="61"/>
        <v>29036443.187098674</v>
      </c>
      <c r="Y107" s="67">
        <v>0</v>
      </c>
      <c r="Z107" s="67">
        <v>0</v>
      </c>
      <c r="AA107" s="67">
        <v>0.21258604223226296</v>
      </c>
      <c r="AB107" s="67">
        <f t="shared" si="62"/>
        <v>0</v>
      </c>
      <c r="AC107" s="67">
        <f t="shared" si="63"/>
        <v>0</v>
      </c>
      <c r="AD107" s="67">
        <f t="shared" si="64"/>
        <v>1183372.3852661117</v>
      </c>
      <c r="AE107" s="67">
        <f t="shared" si="65"/>
        <v>5</v>
      </c>
      <c r="AF107" s="66">
        <f t="shared" si="66"/>
        <v>27832787</v>
      </c>
      <c r="AG107" s="5"/>
      <c r="AH107" s="69">
        <v>4012.07</v>
      </c>
      <c r="AI107" s="66">
        <f t="shared" si="67"/>
        <v>11434400</v>
      </c>
      <c r="AJ107" s="38"/>
    </row>
    <row r="108" spans="1:36" s="4" customFormat="1" ht="15.75" x14ac:dyDescent="0.25">
      <c r="A108" s="54" t="s">
        <v>120</v>
      </c>
      <c r="B108" s="55">
        <v>851</v>
      </c>
      <c r="C108" s="54" t="s">
        <v>133</v>
      </c>
      <c r="D108" s="66">
        <f t="shared" si="51"/>
        <v>8222843</v>
      </c>
      <c r="E108" s="67">
        <v>5.03</v>
      </c>
      <c r="F108" s="68">
        <v>1.1848109205706303</v>
      </c>
      <c r="G108" s="68">
        <v>2868</v>
      </c>
      <c r="H108" s="68">
        <v>962.62738301559784</v>
      </c>
      <c r="I108" s="68">
        <v>601.94818913480879</v>
      </c>
      <c r="J108" s="80">
        <v>99.377507598784206</v>
      </c>
      <c r="K108" s="67">
        <f>F108*'National Details'!$E$25</f>
        <v>4.9899961875395</v>
      </c>
      <c r="L108" s="67">
        <f>F108*'National Details'!$E$26</f>
        <v>1.9024751643305349</v>
      </c>
      <c r="M108" s="67">
        <f>F108*'National Details'!$E$27</f>
        <v>0.37474669567010593</v>
      </c>
      <c r="N108" s="67">
        <f>F108*'National Details'!$E$28</f>
        <v>2.0357315067865529</v>
      </c>
      <c r="O108" s="66">
        <f t="shared" si="52"/>
        <v>8157446.1675420739</v>
      </c>
      <c r="P108" s="66">
        <f t="shared" si="53"/>
        <v>1043883.5725542532</v>
      </c>
      <c r="Q108" s="66">
        <f t="shared" si="54"/>
        <v>128579.51406043791</v>
      </c>
      <c r="R108" s="66">
        <f t="shared" si="55"/>
        <v>115314.37627231609</v>
      </c>
      <c r="S108" s="67">
        <f t="shared" si="56"/>
        <v>4.9899961875395009</v>
      </c>
      <c r="T108" s="67">
        <f t="shared" si="57"/>
        <v>0.63855463343503216</v>
      </c>
      <c r="U108" s="67">
        <f t="shared" si="58"/>
        <v>7.865345008468394E-2</v>
      </c>
      <c r="V108" s="67">
        <f t="shared" si="59"/>
        <v>7.0539024855217944E-2</v>
      </c>
      <c r="W108" s="67">
        <f t="shared" si="60"/>
        <v>5.7777432959144353</v>
      </c>
      <c r="X108" s="66">
        <f t="shared" si="61"/>
        <v>9445223.6304290816</v>
      </c>
      <c r="Y108" s="67">
        <v>0</v>
      </c>
      <c r="Z108" s="67">
        <v>0</v>
      </c>
      <c r="AA108" s="67">
        <v>0.50136402767814925</v>
      </c>
      <c r="AB108" s="67">
        <f t="shared" si="62"/>
        <v>0</v>
      </c>
      <c r="AC108" s="67">
        <f t="shared" si="63"/>
        <v>0</v>
      </c>
      <c r="AD108" s="67">
        <f t="shared" si="64"/>
        <v>819609.85788713128</v>
      </c>
      <c r="AE108" s="67">
        <f t="shared" si="65"/>
        <v>5.28</v>
      </c>
      <c r="AF108" s="66">
        <f t="shared" si="66"/>
        <v>8631533</v>
      </c>
      <c r="AG108" s="5"/>
      <c r="AH108" s="69">
        <v>1249.21</v>
      </c>
      <c r="AI108" s="66">
        <f t="shared" si="67"/>
        <v>3759623</v>
      </c>
      <c r="AJ108" s="38"/>
    </row>
    <row r="109" spans="1:36" s="4" customFormat="1" ht="15.75" x14ac:dyDescent="0.25">
      <c r="A109" s="54" t="s">
        <v>120</v>
      </c>
      <c r="B109" s="55">
        <v>870</v>
      </c>
      <c r="C109" s="54" t="s">
        <v>145</v>
      </c>
      <c r="D109" s="66">
        <f t="shared" si="51"/>
        <v>8071110</v>
      </c>
      <c r="E109" s="67">
        <v>5.5299999999999994</v>
      </c>
      <c r="F109" s="68">
        <v>1.2866227381019386</v>
      </c>
      <c r="G109" s="68">
        <v>2560.5500000000002</v>
      </c>
      <c r="H109" s="68">
        <v>580.47012730792142</v>
      </c>
      <c r="I109" s="68">
        <v>968.43769680131084</v>
      </c>
      <c r="J109" s="80">
        <v>54.747701518067146</v>
      </c>
      <c r="K109" s="67">
        <f>F109*'National Details'!$E$25</f>
        <v>5.418790835282123</v>
      </c>
      <c r="L109" s="67">
        <f>F109*'National Details'!$E$26</f>
        <v>2.0659564852111516</v>
      </c>
      <c r="M109" s="67">
        <f>F109*'National Details'!$E$27</f>
        <v>0.40694900030589537</v>
      </c>
      <c r="N109" s="67">
        <f>F109*'National Details'!$E$28</f>
        <v>2.2106636593462761</v>
      </c>
      <c r="O109" s="66">
        <f t="shared" si="52"/>
        <v>7908798.3777705347</v>
      </c>
      <c r="P109" s="66">
        <f t="shared" si="53"/>
        <v>683558.83367039147</v>
      </c>
      <c r="Q109" s="66">
        <f t="shared" si="54"/>
        <v>224639.70896594724</v>
      </c>
      <c r="R109" s="66">
        <f t="shared" si="55"/>
        <v>68986.389881874959</v>
      </c>
      <c r="S109" s="67">
        <f t="shared" si="56"/>
        <v>5.418790835282123</v>
      </c>
      <c r="T109" s="67">
        <f t="shared" si="57"/>
        <v>0.46834704418314149</v>
      </c>
      <c r="U109" s="67">
        <f t="shared" si="58"/>
        <v>0.15391410149063181</v>
      </c>
      <c r="V109" s="67">
        <f t="shared" si="59"/>
        <v>4.7266702145526543E-2</v>
      </c>
      <c r="W109" s="67">
        <f t="shared" si="60"/>
        <v>6.0883186831014227</v>
      </c>
      <c r="X109" s="66">
        <f t="shared" si="61"/>
        <v>8885983.3102887496</v>
      </c>
      <c r="Y109" s="67">
        <v>0</v>
      </c>
      <c r="Z109" s="67">
        <v>0</v>
      </c>
      <c r="AA109" s="67">
        <v>0.28744843392713904</v>
      </c>
      <c r="AB109" s="67">
        <f t="shared" si="62"/>
        <v>0</v>
      </c>
      <c r="AC109" s="67">
        <f t="shared" si="63"/>
        <v>0</v>
      </c>
      <c r="AD109" s="67">
        <f t="shared" si="64"/>
        <v>419534.86987051746</v>
      </c>
      <c r="AE109" s="67">
        <f t="shared" si="65"/>
        <v>5.8</v>
      </c>
      <c r="AF109" s="66">
        <f t="shared" si="66"/>
        <v>8465179</v>
      </c>
      <c r="AG109" s="5"/>
      <c r="AH109" s="69">
        <v>840.71</v>
      </c>
      <c r="AI109" s="66">
        <f t="shared" si="67"/>
        <v>2779388</v>
      </c>
      <c r="AJ109" s="38"/>
    </row>
    <row r="110" spans="1:36" s="4" customFormat="1" ht="15.75" x14ac:dyDescent="0.25">
      <c r="A110" s="54" t="s">
        <v>120</v>
      </c>
      <c r="B110" s="55">
        <v>871</v>
      </c>
      <c r="C110" s="54" t="s">
        <v>146</v>
      </c>
      <c r="D110" s="66">
        <f t="shared" si="51"/>
        <v>10140498</v>
      </c>
      <c r="E110" s="67">
        <v>6.21</v>
      </c>
      <c r="F110" s="68">
        <v>1.2855967827083621</v>
      </c>
      <c r="G110" s="68">
        <v>2864.79</v>
      </c>
      <c r="H110" s="68">
        <v>588.59414642943022</v>
      </c>
      <c r="I110" s="68">
        <v>1582.0066986465649</v>
      </c>
      <c r="J110" s="80">
        <v>76.40895408649267</v>
      </c>
      <c r="K110" s="67">
        <f>F110*'National Details'!$E$25</f>
        <v>5.4144698812685768</v>
      </c>
      <c r="L110" s="67">
        <f>F110*'National Details'!$E$26</f>
        <v>2.0643090876204457</v>
      </c>
      <c r="M110" s="67">
        <f>F110*'National Details'!$E$27</f>
        <v>0.40662449840692355</v>
      </c>
      <c r="N110" s="67">
        <f>F110*'National Details'!$E$28</f>
        <v>2.208900871982487</v>
      </c>
      <c r="O110" s="66">
        <f t="shared" si="52"/>
        <v>8841451.9275608622</v>
      </c>
      <c r="P110" s="66">
        <f t="shared" si="53"/>
        <v>692572.93987484905</v>
      </c>
      <c r="Q110" s="66">
        <f t="shared" si="54"/>
        <v>366671.12777872494</v>
      </c>
      <c r="R110" s="66">
        <f t="shared" si="55"/>
        <v>96204.489026086376</v>
      </c>
      <c r="S110" s="67">
        <f t="shared" si="56"/>
        <v>5.4144698812685768</v>
      </c>
      <c r="T110" s="67">
        <f t="shared" si="57"/>
        <v>0.42412890487416949</v>
      </c>
      <c r="U110" s="67">
        <f t="shared" si="58"/>
        <v>0.22454793556021646</v>
      </c>
      <c r="V110" s="67">
        <f t="shared" si="59"/>
        <v>5.8915245204333812E-2</v>
      </c>
      <c r="W110" s="67">
        <f t="shared" si="60"/>
        <v>6.1220619669072969</v>
      </c>
      <c r="X110" s="66">
        <f t="shared" si="61"/>
        <v>9996900.4842405245</v>
      </c>
      <c r="Y110" s="67">
        <v>0</v>
      </c>
      <c r="Z110" s="67">
        <v>0.15003803309270314</v>
      </c>
      <c r="AA110" s="67">
        <v>0</v>
      </c>
      <c r="AB110" s="67">
        <f t="shared" si="62"/>
        <v>0</v>
      </c>
      <c r="AC110" s="67">
        <f t="shared" si="63"/>
        <v>245001.65038947767</v>
      </c>
      <c r="AD110" s="67">
        <f t="shared" si="64"/>
        <v>0</v>
      </c>
      <c r="AE110" s="67">
        <f t="shared" si="65"/>
        <v>6.27</v>
      </c>
      <c r="AF110" s="66">
        <f t="shared" si="66"/>
        <v>10238473</v>
      </c>
      <c r="AG110" s="5"/>
      <c r="AH110" s="69">
        <v>766.28</v>
      </c>
      <c r="AI110" s="66">
        <f t="shared" si="67"/>
        <v>2738609</v>
      </c>
      <c r="AJ110" s="38"/>
    </row>
    <row r="111" spans="1:36" s="4" customFormat="1" ht="15.75" x14ac:dyDescent="0.25">
      <c r="A111" s="54" t="s">
        <v>120</v>
      </c>
      <c r="B111" s="55">
        <v>852</v>
      </c>
      <c r="C111" s="54" t="s">
        <v>134</v>
      </c>
      <c r="D111" s="66">
        <f t="shared" si="51"/>
        <v>10292549</v>
      </c>
      <c r="E111" s="67">
        <v>5.45</v>
      </c>
      <c r="F111" s="68">
        <v>1.1963368089959974</v>
      </c>
      <c r="G111" s="68">
        <v>3313.23</v>
      </c>
      <c r="H111" s="68">
        <v>1100.1101108116202</v>
      </c>
      <c r="I111" s="68">
        <v>1032.4083335819782</v>
      </c>
      <c r="J111" s="80">
        <v>126.01137049180329</v>
      </c>
      <c r="K111" s="67">
        <f>F111*'National Details'!$E$25</f>
        <v>5.0385390717263601</v>
      </c>
      <c r="L111" s="67">
        <f>F111*'National Details'!$E$26</f>
        <v>1.9209825194666141</v>
      </c>
      <c r="M111" s="67">
        <f>F111*'National Details'!$E$27</f>
        <v>0.37839224664121646</v>
      </c>
      <c r="N111" s="67">
        <f>F111*'National Details'!$E$28</f>
        <v>2.055535184997018</v>
      </c>
      <c r="O111" s="66">
        <f t="shared" si="52"/>
        <v>9515488.1209110785</v>
      </c>
      <c r="P111" s="66">
        <f t="shared" si="53"/>
        <v>1204576.6066438332</v>
      </c>
      <c r="Q111" s="66">
        <f t="shared" si="54"/>
        <v>222673.52601326353</v>
      </c>
      <c r="R111" s="66">
        <f t="shared" si="55"/>
        <v>147641.85928069011</v>
      </c>
      <c r="S111" s="67">
        <f t="shared" si="56"/>
        <v>5.0385390717263601</v>
      </c>
      <c r="T111" s="67">
        <f t="shared" si="57"/>
        <v>0.63783446738004979</v>
      </c>
      <c r="U111" s="67">
        <f t="shared" si="58"/>
        <v>0.11790769394071622</v>
      </c>
      <c r="V111" s="67">
        <f t="shared" si="59"/>
        <v>7.8177731626116118E-2</v>
      </c>
      <c r="W111" s="67">
        <f t="shared" si="60"/>
        <v>5.8724589646732426</v>
      </c>
      <c r="X111" s="66">
        <f t="shared" si="61"/>
        <v>11090380.112848867</v>
      </c>
      <c r="Y111" s="67">
        <v>0</v>
      </c>
      <c r="Z111" s="67">
        <v>0</v>
      </c>
      <c r="AA111" s="67">
        <v>0.1555072724490385</v>
      </c>
      <c r="AB111" s="67">
        <f t="shared" si="62"/>
        <v>0</v>
      </c>
      <c r="AC111" s="67">
        <f t="shared" si="63"/>
        <v>0</v>
      </c>
      <c r="AD111" s="67">
        <f t="shared" si="64"/>
        <v>293681.87536890688</v>
      </c>
      <c r="AE111" s="67">
        <f t="shared" si="65"/>
        <v>5.72</v>
      </c>
      <c r="AF111" s="66">
        <f t="shared" si="66"/>
        <v>10802456</v>
      </c>
      <c r="AG111" s="5"/>
      <c r="AH111" s="69">
        <v>1216.7</v>
      </c>
      <c r="AI111" s="66">
        <f t="shared" si="67"/>
        <v>3966929</v>
      </c>
      <c r="AJ111" s="38"/>
    </row>
    <row r="112" spans="1:36" s="4" customFormat="1" ht="15.75" x14ac:dyDescent="0.25">
      <c r="A112" s="54" t="s">
        <v>120</v>
      </c>
      <c r="B112" s="55">
        <v>936</v>
      </c>
      <c r="C112" s="54" t="s">
        <v>181</v>
      </c>
      <c r="D112" s="66">
        <f t="shared" si="51"/>
        <v>55223007</v>
      </c>
      <c r="E112" s="67">
        <v>5.5399999999999991</v>
      </c>
      <c r="F112" s="68">
        <v>1.374508150729763</v>
      </c>
      <c r="G112" s="68">
        <v>17487.810000000001</v>
      </c>
      <c r="H112" s="68">
        <v>2359.855535472806</v>
      </c>
      <c r="I112" s="68">
        <v>2630.9077971631359</v>
      </c>
      <c r="J112" s="80">
        <v>363.31599361285674</v>
      </c>
      <c r="K112" s="67">
        <f>F112*'National Details'!$E$25</f>
        <v>5.7889324893968279</v>
      </c>
      <c r="L112" s="67">
        <f>F112*'National Details'!$E$26</f>
        <v>2.2070758924756038</v>
      </c>
      <c r="M112" s="67">
        <f>F112*'National Details'!$E$27</f>
        <v>0.43474648884019995</v>
      </c>
      <c r="N112" s="67">
        <f>F112*'National Details'!$E$28</f>
        <v>2.3616675877935522</v>
      </c>
      <c r="O112" s="66">
        <f t="shared" si="52"/>
        <v>57704378.342117287</v>
      </c>
      <c r="P112" s="66">
        <f t="shared" si="53"/>
        <v>2968776.7493782681</v>
      </c>
      <c r="Q112" s="66">
        <f t="shared" si="54"/>
        <v>651953.41854901763</v>
      </c>
      <c r="R112" s="66">
        <f t="shared" si="55"/>
        <v>489078.01555822103</v>
      </c>
      <c r="S112" s="67">
        <f t="shared" si="56"/>
        <v>5.7889324893968279</v>
      </c>
      <c r="T112" s="67">
        <f t="shared" si="57"/>
        <v>0.29782918856432777</v>
      </c>
      <c r="U112" s="67">
        <f t="shared" si="58"/>
        <v>6.5404297466576902E-2</v>
      </c>
      <c r="V112" s="67">
        <f t="shared" si="59"/>
        <v>4.9064554466367885E-2</v>
      </c>
      <c r="W112" s="67">
        <f t="shared" si="60"/>
        <v>6.2012305298941</v>
      </c>
      <c r="X112" s="66">
        <f t="shared" si="61"/>
        <v>61814186.525602788</v>
      </c>
      <c r="Y112" s="67">
        <v>0</v>
      </c>
      <c r="Z112" s="67">
        <v>0</v>
      </c>
      <c r="AA112" s="67">
        <v>0.38987046110105705</v>
      </c>
      <c r="AB112" s="67">
        <f t="shared" si="62"/>
        <v>0</v>
      </c>
      <c r="AC112" s="67">
        <f t="shared" si="63"/>
        <v>0</v>
      </c>
      <c r="AD112" s="67">
        <f t="shared" si="64"/>
        <v>3886248.9125581756</v>
      </c>
      <c r="AE112" s="67">
        <f t="shared" si="65"/>
        <v>5.81</v>
      </c>
      <c r="AF112" s="66">
        <f t="shared" si="66"/>
        <v>57914381</v>
      </c>
      <c r="AG112" s="5"/>
      <c r="AH112" s="69">
        <v>6008.01</v>
      </c>
      <c r="AI112" s="66">
        <f t="shared" si="67"/>
        <v>19896727</v>
      </c>
      <c r="AJ112" s="38"/>
    </row>
    <row r="113" spans="1:36" s="4" customFormat="1" ht="15.75" x14ac:dyDescent="0.25">
      <c r="A113" s="54" t="s">
        <v>120</v>
      </c>
      <c r="B113" s="55">
        <v>869</v>
      </c>
      <c r="C113" s="54" t="s">
        <v>144</v>
      </c>
      <c r="D113" s="66">
        <f t="shared" si="51"/>
        <v>6403846</v>
      </c>
      <c r="E113" s="67">
        <v>5.0699999999999994</v>
      </c>
      <c r="F113" s="68">
        <v>1.252705156324204</v>
      </c>
      <c r="G113" s="68">
        <v>2215.94</v>
      </c>
      <c r="H113" s="68">
        <v>302.71235031941762</v>
      </c>
      <c r="I113" s="68">
        <v>251.30220659340662</v>
      </c>
      <c r="J113" s="80">
        <v>55.084161037557422</v>
      </c>
      <c r="K113" s="67">
        <f>F113*'National Details'!$E$25</f>
        <v>5.275942216297465</v>
      </c>
      <c r="L113" s="67">
        <f>F113*'National Details'!$E$26</f>
        <v>2.0114943293971148</v>
      </c>
      <c r="M113" s="67">
        <f>F113*'National Details'!$E$27</f>
        <v>0.39622112678983679</v>
      </c>
      <c r="N113" s="67">
        <f>F113*'National Details'!$E$28</f>
        <v>2.1523867742668497</v>
      </c>
      <c r="O113" s="66">
        <f t="shared" si="52"/>
        <v>6663967.6950258566</v>
      </c>
      <c r="P113" s="66">
        <f t="shared" si="53"/>
        <v>347075.38038040948</v>
      </c>
      <c r="Q113" s="66">
        <f t="shared" si="54"/>
        <v>56755.608772890795</v>
      </c>
      <c r="R113" s="66">
        <f t="shared" si="55"/>
        <v>67580.579222629633</v>
      </c>
      <c r="S113" s="67">
        <f t="shared" si="56"/>
        <v>5.275942216297465</v>
      </c>
      <c r="T113" s="67">
        <f t="shared" si="57"/>
        <v>0.27478369274708769</v>
      </c>
      <c r="U113" s="67">
        <f t="shared" si="58"/>
        <v>4.4934088224957321E-2</v>
      </c>
      <c r="V113" s="67">
        <f t="shared" si="59"/>
        <v>5.3504345645109488E-2</v>
      </c>
      <c r="W113" s="67">
        <f t="shared" si="60"/>
        <v>5.6491643429146192</v>
      </c>
      <c r="X113" s="66">
        <f t="shared" si="61"/>
        <v>7135379.2634017868</v>
      </c>
      <c r="Y113" s="67">
        <v>0</v>
      </c>
      <c r="Z113" s="67">
        <v>0</v>
      </c>
      <c r="AA113" s="67">
        <v>0.330825796203297</v>
      </c>
      <c r="AB113" s="67">
        <f t="shared" si="62"/>
        <v>0</v>
      </c>
      <c r="AC113" s="67">
        <f t="shared" si="63"/>
        <v>0</v>
      </c>
      <c r="AD113" s="67">
        <f t="shared" si="64"/>
        <v>417861.36545807833</v>
      </c>
      <c r="AE113" s="67">
        <f t="shared" si="65"/>
        <v>5.32</v>
      </c>
      <c r="AF113" s="66">
        <f t="shared" si="66"/>
        <v>6719617</v>
      </c>
      <c r="AG113" s="5"/>
      <c r="AH113" s="69">
        <v>941.67</v>
      </c>
      <c r="AI113" s="66">
        <f t="shared" si="67"/>
        <v>2855521</v>
      </c>
      <c r="AJ113" s="38"/>
    </row>
    <row r="114" spans="1:36" s="4" customFormat="1" ht="15.75" x14ac:dyDescent="0.25">
      <c r="A114" s="54" t="s">
        <v>120</v>
      </c>
      <c r="B114" s="55">
        <v>938</v>
      </c>
      <c r="C114" s="54" t="s">
        <v>183</v>
      </c>
      <c r="D114" s="66">
        <f t="shared" si="51"/>
        <v>33851928</v>
      </c>
      <c r="E114" s="67">
        <v>5.0999999999999996</v>
      </c>
      <c r="F114" s="68">
        <v>1.2374859345257549</v>
      </c>
      <c r="G114" s="68">
        <v>11644.97</v>
      </c>
      <c r="H114" s="68">
        <v>1674.3064485016564</v>
      </c>
      <c r="I114" s="68">
        <v>1437.9340159857081</v>
      </c>
      <c r="J114" s="80">
        <v>304.52201997323175</v>
      </c>
      <c r="K114" s="67">
        <f>F114*'National Details'!$E$25</f>
        <v>5.2118443442800446</v>
      </c>
      <c r="L114" s="67">
        <f>F114*'National Details'!$E$26</f>
        <v>1.9870565132111853</v>
      </c>
      <c r="M114" s="67">
        <f>F114*'National Details'!$E$27</f>
        <v>0.39140740252327416</v>
      </c>
      <c r="N114" s="67">
        <f>F114*'National Details'!$E$28</f>
        <v>2.1262372437502393</v>
      </c>
      <c r="O114" s="66">
        <f t="shared" si="52"/>
        <v>34594309.489272147</v>
      </c>
      <c r="P114" s="66">
        <f t="shared" si="53"/>
        <v>1896356.6741558213</v>
      </c>
      <c r="Q114" s="66">
        <f t="shared" si="54"/>
        <v>320806.27037219092</v>
      </c>
      <c r="R114" s="66">
        <f t="shared" si="55"/>
        <v>369067.05443320959</v>
      </c>
      <c r="S114" s="67">
        <f t="shared" si="56"/>
        <v>5.2118443442800446</v>
      </c>
      <c r="T114" s="67">
        <f t="shared" si="57"/>
        <v>0.28569773332234472</v>
      </c>
      <c r="U114" s="67">
        <f t="shared" si="58"/>
        <v>4.83314270622274E-2</v>
      </c>
      <c r="V114" s="67">
        <f t="shared" si="59"/>
        <v>5.56022094010667E-2</v>
      </c>
      <c r="W114" s="67">
        <f t="shared" si="60"/>
        <v>5.6014757140656837</v>
      </c>
      <c r="X114" s="66">
        <f t="shared" si="61"/>
        <v>37180539.488233373</v>
      </c>
      <c r="Y114" s="67">
        <v>0</v>
      </c>
      <c r="Z114" s="67">
        <v>0</v>
      </c>
      <c r="AA114" s="67">
        <v>0.25166770849808007</v>
      </c>
      <c r="AB114" s="67">
        <f t="shared" si="62"/>
        <v>0</v>
      </c>
      <c r="AC114" s="67">
        <f t="shared" si="63"/>
        <v>0</v>
      </c>
      <c r="AD114" s="67">
        <f t="shared" si="64"/>
        <v>1670477.8617944657</v>
      </c>
      <c r="AE114" s="67">
        <f t="shared" si="65"/>
        <v>5.35</v>
      </c>
      <c r="AF114" s="66">
        <f t="shared" si="66"/>
        <v>35511337</v>
      </c>
      <c r="AG114" s="5"/>
      <c r="AH114" s="69">
        <v>4978.95</v>
      </c>
      <c r="AI114" s="66">
        <f t="shared" si="67"/>
        <v>15183309</v>
      </c>
      <c r="AJ114" s="38"/>
    </row>
    <row r="115" spans="1:36" s="4" customFormat="1" ht="15.75" x14ac:dyDescent="0.25">
      <c r="A115" s="54" t="s">
        <v>120</v>
      </c>
      <c r="B115" s="55">
        <v>868</v>
      </c>
      <c r="C115" s="54" t="s">
        <v>143</v>
      </c>
      <c r="D115" s="66">
        <f t="shared" si="51"/>
        <v>7139825</v>
      </c>
      <c r="E115" s="67">
        <v>5.35</v>
      </c>
      <c r="F115" s="68">
        <v>1.3150280514628203</v>
      </c>
      <c r="G115" s="68">
        <v>2341.31</v>
      </c>
      <c r="H115" s="68">
        <v>279.12334613169514</v>
      </c>
      <c r="I115" s="68">
        <v>395.4659046256557</v>
      </c>
      <c r="J115" s="80">
        <v>41.809107142857137</v>
      </c>
      <c r="K115" s="67">
        <f>F115*'National Details'!$E$25</f>
        <v>5.5384237681963455</v>
      </c>
      <c r="L115" s="67">
        <f>F115*'National Details'!$E$26</f>
        <v>2.111567478717252</v>
      </c>
      <c r="M115" s="67">
        <f>F115*'National Details'!$E$27</f>
        <v>0.41593338518676526</v>
      </c>
      <c r="N115" s="67">
        <f>F115*'National Details'!$E$28</f>
        <v>2.2594694142265923</v>
      </c>
      <c r="O115" s="66">
        <f t="shared" si="52"/>
        <v>7391285.1630479973</v>
      </c>
      <c r="P115" s="66">
        <f t="shared" si="53"/>
        <v>335951.03473818302</v>
      </c>
      <c r="Q115" s="66">
        <f t="shared" si="54"/>
        <v>93757.859289030384</v>
      </c>
      <c r="R115" s="66">
        <f t="shared" si="55"/>
        <v>53845.847330482698</v>
      </c>
      <c r="S115" s="67">
        <f t="shared" si="56"/>
        <v>5.5384237681963455</v>
      </c>
      <c r="T115" s="67">
        <f t="shared" si="57"/>
        <v>0.25173419164588473</v>
      </c>
      <c r="U115" s="67">
        <f t="shared" si="58"/>
        <v>7.0254461150764072E-2</v>
      </c>
      <c r="V115" s="67">
        <f t="shared" si="59"/>
        <v>4.0347668111189137E-2</v>
      </c>
      <c r="W115" s="67">
        <f t="shared" si="60"/>
        <v>5.9007600891041836</v>
      </c>
      <c r="X115" s="66">
        <f t="shared" si="61"/>
        <v>7874839.9044056945</v>
      </c>
      <c r="Y115" s="67">
        <v>0</v>
      </c>
      <c r="Z115" s="67">
        <v>0</v>
      </c>
      <c r="AA115" s="67">
        <v>0.2887065930675794</v>
      </c>
      <c r="AB115" s="67">
        <f t="shared" si="62"/>
        <v>0</v>
      </c>
      <c r="AC115" s="67">
        <f t="shared" si="63"/>
        <v>0</v>
      </c>
      <c r="AD115" s="67">
        <f t="shared" si="64"/>
        <v>385292.43104658095</v>
      </c>
      <c r="AE115" s="67">
        <f t="shared" si="65"/>
        <v>5.61</v>
      </c>
      <c r="AF115" s="66">
        <f t="shared" si="66"/>
        <v>7486807</v>
      </c>
      <c r="AG115" s="5"/>
      <c r="AH115" s="69">
        <v>768.2</v>
      </c>
      <c r="AI115" s="66">
        <f t="shared" si="67"/>
        <v>2456474</v>
      </c>
      <c r="AJ115" s="38"/>
    </row>
    <row r="116" spans="1:36" s="4" customFormat="1" ht="15.75" x14ac:dyDescent="0.25">
      <c r="A116" s="54" t="s">
        <v>120</v>
      </c>
      <c r="B116" s="55">
        <v>872</v>
      </c>
      <c r="C116" s="54" t="s">
        <v>147</v>
      </c>
      <c r="D116" s="66">
        <f t="shared" si="51"/>
        <v>8080860</v>
      </c>
      <c r="E116" s="67">
        <v>5.3299999999999992</v>
      </c>
      <c r="F116" s="68">
        <v>1.2754843712458155</v>
      </c>
      <c r="G116" s="68">
        <v>2659.84</v>
      </c>
      <c r="H116" s="68">
        <v>241.78840367897192</v>
      </c>
      <c r="I116" s="68">
        <v>594.31417533432398</v>
      </c>
      <c r="J116" s="80">
        <v>41.464722604309955</v>
      </c>
      <c r="K116" s="67">
        <f>F116*'National Details'!$E$25</f>
        <v>5.3718800521499901</v>
      </c>
      <c r="L116" s="67">
        <f>F116*'National Details'!$E$26</f>
        <v>2.0480713813966367</v>
      </c>
      <c r="M116" s="67">
        <f>F116*'National Details'!$E$27</f>
        <v>0.40342601946395373</v>
      </c>
      <c r="N116" s="67">
        <f>F116*'National Details'!$E$28</f>
        <v>2.1915258172235546</v>
      </c>
      <c r="O116" s="66">
        <f t="shared" si="52"/>
        <v>8144354.6196090598</v>
      </c>
      <c r="P116" s="66">
        <f t="shared" si="53"/>
        <v>282263.9486592334</v>
      </c>
      <c r="Q116" s="66">
        <f t="shared" si="54"/>
        <v>136664.22717769333</v>
      </c>
      <c r="R116" s="66">
        <f t="shared" si="55"/>
        <v>51796.475752074271</v>
      </c>
      <c r="S116" s="67">
        <f t="shared" si="56"/>
        <v>5.3718800521499901</v>
      </c>
      <c r="T116" s="67">
        <f t="shared" si="57"/>
        <v>0.18617657826353448</v>
      </c>
      <c r="U116" s="67">
        <f t="shared" si="58"/>
        <v>9.0141437855708842E-2</v>
      </c>
      <c r="V116" s="67">
        <f t="shared" si="59"/>
        <v>3.4164088851719787E-2</v>
      </c>
      <c r="W116" s="67">
        <f t="shared" si="60"/>
        <v>5.6823621571209531</v>
      </c>
      <c r="X116" s="66">
        <f t="shared" si="61"/>
        <v>8615079.2711980604</v>
      </c>
      <c r="Y116" s="67">
        <v>0</v>
      </c>
      <c r="Z116" s="67">
        <v>0</v>
      </c>
      <c r="AA116" s="67">
        <v>9.1288300321871851E-2</v>
      </c>
      <c r="AB116" s="67">
        <f t="shared" si="62"/>
        <v>0</v>
      </c>
      <c r="AC116" s="67">
        <f t="shared" si="63"/>
        <v>0</v>
      </c>
      <c r="AD116" s="67">
        <f t="shared" si="64"/>
        <v>138402.99545503277</v>
      </c>
      <c r="AE116" s="67">
        <f t="shared" si="65"/>
        <v>5.59</v>
      </c>
      <c r="AF116" s="66">
        <f t="shared" si="66"/>
        <v>8475049</v>
      </c>
      <c r="AG116" s="5"/>
      <c r="AH116" s="69">
        <v>1024.78</v>
      </c>
      <c r="AI116" s="66">
        <f t="shared" si="67"/>
        <v>3265257</v>
      </c>
      <c r="AJ116" s="38"/>
    </row>
    <row r="117" spans="1:36" s="4" customFormat="1" ht="15.75" x14ac:dyDescent="0.25">
      <c r="A117" s="54" t="s">
        <v>101</v>
      </c>
      <c r="B117" s="55">
        <v>800</v>
      </c>
      <c r="C117" s="54" t="s">
        <v>102</v>
      </c>
      <c r="D117" s="66">
        <f t="shared" si="51"/>
        <v>6462132</v>
      </c>
      <c r="E117" s="67">
        <v>4.6500000000000004</v>
      </c>
      <c r="F117" s="68">
        <v>1.1220971501409998</v>
      </c>
      <c r="G117" s="68">
        <v>2438.08</v>
      </c>
      <c r="H117" s="68">
        <v>424.26878653542713</v>
      </c>
      <c r="I117" s="68">
        <v>189.20479197403364</v>
      </c>
      <c r="J117" s="80">
        <v>67.269917971662935</v>
      </c>
      <c r="K117" s="67">
        <f>F117*'National Details'!$E$25</f>
        <v>4.7258684099196211</v>
      </c>
      <c r="L117" s="67">
        <f>F117*'National Details'!$E$26</f>
        <v>1.8017743785490907</v>
      </c>
      <c r="M117" s="67">
        <f>F117*'National Details'!$E$27</f>
        <v>0.35491080638728378</v>
      </c>
      <c r="N117" s="67">
        <f>F117*'National Details'!$E$28</f>
        <v>1.9279772684043728</v>
      </c>
      <c r="O117" s="66">
        <f t="shared" si="52"/>
        <v>6567565.7941283928</v>
      </c>
      <c r="P117" s="66">
        <f t="shared" si="53"/>
        <v>435728.8786426583</v>
      </c>
      <c r="Q117" s="66">
        <f t="shared" si="54"/>
        <v>38275.970416350254</v>
      </c>
      <c r="R117" s="66">
        <f t="shared" si="55"/>
        <v>73926.077437171974</v>
      </c>
      <c r="S117" s="67">
        <f t="shared" si="56"/>
        <v>4.7258684099196211</v>
      </c>
      <c r="T117" s="67">
        <f t="shared" si="57"/>
        <v>0.31354042082197719</v>
      </c>
      <c r="U117" s="67">
        <f t="shared" si="58"/>
        <v>2.7542502826749967E-2</v>
      </c>
      <c r="V117" s="67">
        <f t="shared" si="59"/>
        <v>5.3195495101388365E-2</v>
      </c>
      <c r="W117" s="67">
        <f t="shared" si="60"/>
        <v>5.1201468286697356</v>
      </c>
      <c r="X117" s="66">
        <f t="shared" si="61"/>
        <v>7115496.7206245717</v>
      </c>
      <c r="Y117" s="67">
        <v>0</v>
      </c>
      <c r="Z117" s="67">
        <v>0</v>
      </c>
      <c r="AA117" s="67">
        <v>0.24238070594633143</v>
      </c>
      <c r="AB117" s="67">
        <f t="shared" si="62"/>
        <v>0</v>
      </c>
      <c r="AC117" s="67">
        <f t="shared" si="63"/>
        <v>0</v>
      </c>
      <c r="AD117" s="67">
        <f t="shared" si="64"/>
        <v>336837.82438557007</v>
      </c>
      <c r="AE117" s="67">
        <f t="shared" si="65"/>
        <v>4.88</v>
      </c>
      <c r="AF117" s="66">
        <f t="shared" si="66"/>
        <v>6781764</v>
      </c>
      <c r="AG117" s="5"/>
      <c r="AH117" s="69">
        <v>1068.92</v>
      </c>
      <c r="AI117" s="66">
        <f t="shared" si="67"/>
        <v>2973308</v>
      </c>
      <c r="AJ117" s="38"/>
    </row>
    <row r="118" spans="1:36" s="4" customFormat="1" ht="15.75" x14ac:dyDescent="0.25">
      <c r="A118" s="54" t="s">
        <v>101</v>
      </c>
      <c r="B118" s="55">
        <v>839</v>
      </c>
      <c r="C118" s="54" t="s">
        <v>127</v>
      </c>
      <c r="D118" s="66">
        <f t="shared" si="51"/>
        <v>12385534</v>
      </c>
      <c r="E118" s="67">
        <v>4.63</v>
      </c>
      <c r="F118" s="68">
        <v>1.0940595038499419</v>
      </c>
      <c r="G118" s="68">
        <v>4693.09</v>
      </c>
      <c r="H118" s="68">
        <v>905.67181514600566</v>
      </c>
      <c r="I118" s="68">
        <v>751.12901999705934</v>
      </c>
      <c r="J118" s="80">
        <v>104.67039558633644</v>
      </c>
      <c r="K118" s="67">
        <f>F118*'National Details'!$E$25</f>
        <v>4.6077839580709012</v>
      </c>
      <c r="L118" s="67">
        <f>F118*'National Details'!$E$26</f>
        <v>1.7567537555881445</v>
      </c>
      <c r="M118" s="67">
        <f>F118*'National Details'!$E$27</f>
        <v>0.34604271180820889</v>
      </c>
      <c r="N118" s="67">
        <f>F118*'National Details'!$E$28</f>
        <v>1.8798032357888106</v>
      </c>
      <c r="O118" s="66">
        <f t="shared" si="52"/>
        <v>12326104.544996291</v>
      </c>
      <c r="P118" s="66">
        <f t="shared" si="53"/>
        <v>906894.14667520393</v>
      </c>
      <c r="Q118" s="66">
        <f t="shared" si="54"/>
        <v>148155.9521086461</v>
      </c>
      <c r="R118" s="66">
        <f t="shared" si="55"/>
        <v>112153.05653925934</v>
      </c>
      <c r="S118" s="67">
        <f t="shared" si="56"/>
        <v>4.6077839580709012</v>
      </c>
      <c r="T118" s="67">
        <f t="shared" si="57"/>
        <v>0.33901808032406727</v>
      </c>
      <c r="U118" s="67">
        <f t="shared" si="58"/>
        <v>5.5384133480846247E-2</v>
      </c>
      <c r="V118" s="67">
        <f t="shared" si="59"/>
        <v>4.1925415518238529E-2</v>
      </c>
      <c r="W118" s="67">
        <f t="shared" si="60"/>
        <v>5.0441115873940534</v>
      </c>
      <c r="X118" s="66">
        <f t="shared" si="61"/>
        <v>13493307.700319402</v>
      </c>
      <c r="Y118" s="67">
        <v>0</v>
      </c>
      <c r="Z118" s="67">
        <v>0</v>
      </c>
      <c r="AA118" s="67">
        <v>0.1741115873940533</v>
      </c>
      <c r="AB118" s="67">
        <f t="shared" si="62"/>
        <v>0</v>
      </c>
      <c r="AC118" s="67">
        <f t="shared" si="63"/>
        <v>0</v>
      </c>
      <c r="AD118" s="67">
        <f t="shared" si="64"/>
        <v>465759.16931939987</v>
      </c>
      <c r="AE118" s="67">
        <f t="shared" si="65"/>
        <v>4.87</v>
      </c>
      <c r="AF118" s="66">
        <f t="shared" si="66"/>
        <v>13027549</v>
      </c>
      <c r="AG118" s="5"/>
      <c r="AH118" s="69">
        <v>2204.11</v>
      </c>
      <c r="AI118" s="66">
        <f t="shared" si="67"/>
        <v>6118389</v>
      </c>
      <c r="AJ118" s="38"/>
    </row>
    <row r="119" spans="1:36" s="4" customFormat="1" ht="15.75" x14ac:dyDescent="0.25">
      <c r="A119" s="54" t="s">
        <v>101</v>
      </c>
      <c r="B119" s="55">
        <v>801</v>
      </c>
      <c r="C119" s="54" t="s">
        <v>103</v>
      </c>
      <c r="D119" s="66">
        <f t="shared" si="51"/>
        <v>21404051</v>
      </c>
      <c r="E119" s="67">
        <v>5.74</v>
      </c>
      <c r="F119" s="68">
        <v>1.1086505610878215</v>
      </c>
      <c r="G119" s="68">
        <v>6541.98</v>
      </c>
      <c r="H119" s="68">
        <v>1743.7869294014472</v>
      </c>
      <c r="I119" s="68">
        <v>1432.956779130049</v>
      </c>
      <c r="J119" s="80">
        <v>176.26180271204467</v>
      </c>
      <c r="K119" s="67">
        <f>F119*'National Details'!$E$25</f>
        <v>4.6692362275639301</v>
      </c>
      <c r="L119" s="67">
        <f>F119*'National Details'!$E$26</f>
        <v>1.7801829150721082</v>
      </c>
      <c r="M119" s="67">
        <f>F119*'National Details'!$E$27</f>
        <v>0.35065775239510288</v>
      </c>
      <c r="N119" s="67">
        <f>F119*'National Details'!$E$28</f>
        <v>1.9048734595863526</v>
      </c>
      <c r="O119" s="66">
        <f t="shared" si="52"/>
        <v>17411248.509119246</v>
      </c>
      <c r="P119" s="66">
        <f t="shared" si="53"/>
        <v>1769428.02857051</v>
      </c>
      <c r="Q119" s="66">
        <f t="shared" si="54"/>
        <v>286412.11996596924</v>
      </c>
      <c r="R119" s="66">
        <f t="shared" si="55"/>
        <v>191381.16505726124</v>
      </c>
      <c r="S119" s="67">
        <f t="shared" si="56"/>
        <v>4.6692362275639301</v>
      </c>
      <c r="T119" s="67">
        <f t="shared" si="57"/>
        <v>0.47451378623085194</v>
      </c>
      <c r="U119" s="67">
        <f t="shared" si="58"/>
        <v>7.6808153410598753E-2</v>
      </c>
      <c r="V119" s="67">
        <f t="shared" si="59"/>
        <v>5.1323365391673426E-2</v>
      </c>
      <c r="W119" s="67">
        <f t="shared" si="60"/>
        <v>5.2718815325970541</v>
      </c>
      <c r="X119" s="66">
        <f t="shared" si="61"/>
        <v>19658469.822712988</v>
      </c>
      <c r="Y119" s="67">
        <v>0</v>
      </c>
      <c r="Z119" s="67">
        <v>0.52551846740294561</v>
      </c>
      <c r="AA119" s="67">
        <v>0</v>
      </c>
      <c r="AB119" s="67">
        <f t="shared" si="62"/>
        <v>0</v>
      </c>
      <c r="AC119" s="67">
        <f t="shared" si="63"/>
        <v>1959620.8429270117</v>
      </c>
      <c r="AD119" s="67">
        <f t="shared" si="64"/>
        <v>0</v>
      </c>
      <c r="AE119" s="67">
        <f t="shared" si="65"/>
        <v>5.8</v>
      </c>
      <c r="AF119" s="66">
        <f t="shared" si="66"/>
        <v>21627786</v>
      </c>
      <c r="AG119" s="5"/>
      <c r="AH119" s="69">
        <v>3106.32</v>
      </c>
      <c r="AI119" s="66">
        <f t="shared" si="67"/>
        <v>10269494</v>
      </c>
      <c r="AJ119" s="38"/>
    </row>
    <row r="120" spans="1:36" s="4" customFormat="1" ht="15.75" x14ac:dyDescent="0.25">
      <c r="A120" s="54" t="s">
        <v>101</v>
      </c>
      <c r="B120" s="55">
        <v>908</v>
      </c>
      <c r="C120" s="54" t="s">
        <v>171</v>
      </c>
      <c r="D120" s="66">
        <f t="shared" si="51"/>
        <v>17542847</v>
      </c>
      <c r="E120" s="67">
        <v>4.66</v>
      </c>
      <c r="F120" s="68">
        <v>1.0462815602637774</v>
      </c>
      <c r="G120" s="68">
        <v>6604.49</v>
      </c>
      <c r="H120" s="68">
        <v>1402.1600920761612</v>
      </c>
      <c r="I120" s="68">
        <v>181.39081491936417</v>
      </c>
      <c r="J120" s="80">
        <v>175.22931725866388</v>
      </c>
      <c r="K120" s="67">
        <f>F120*'National Details'!$E$25</f>
        <v>4.4065604951502406</v>
      </c>
      <c r="L120" s="67">
        <f>F120*'National Details'!$E$26</f>
        <v>1.6800357329084703</v>
      </c>
      <c r="M120" s="67">
        <f>F120*'National Details'!$E$27</f>
        <v>0.33093091112004114</v>
      </c>
      <c r="N120" s="67">
        <f>F120*'National Details'!$E$28</f>
        <v>1.7977116012510554</v>
      </c>
      <c r="O120" s="66">
        <f t="shared" si="52"/>
        <v>16588758.293030445</v>
      </c>
      <c r="P120" s="66">
        <f t="shared" si="53"/>
        <v>1342737.0630293235</v>
      </c>
      <c r="Q120" s="66">
        <f t="shared" si="54"/>
        <v>34215.861760541004</v>
      </c>
      <c r="R120" s="66">
        <f t="shared" si="55"/>
        <v>179556.71261366506</v>
      </c>
      <c r="S120" s="67">
        <f t="shared" si="56"/>
        <v>4.4065604951502415</v>
      </c>
      <c r="T120" s="67">
        <f t="shared" si="57"/>
        <v>0.35667841997583183</v>
      </c>
      <c r="U120" s="67">
        <f t="shared" si="58"/>
        <v>9.0889421666278461E-3</v>
      </c>
      <c r="V120" s="67">
        <f t="shared" si="59"/>
        <v>4.7696608900187884E-2</v>
      </c>
      <c r="W120" s="67">
        <f t="shared" si="60"/>
        <v>4.8200244661928888</v>
      </c>
      <c r="X120" s="66">
        <f t="shared" si="61"/>
        <v>18145267.930433974</v>
      </c>
      <c r="Y120" s="67">
        <v>4.9975533807111283E-2</v>
      </c>
      <c r="Z120" s="67">
        <v>0</v>
      </c>
      <c r="AA120" s="67">
        <v>0</v>
      </c>
      <c r="AB120" s="67">
        <f t="shared" si="62"/>
        <v>188135.86056602516</v>
      </c>
      <c r="AC120" s="67">
        <f t="shared" si="63"/>
        <v>0</v>
      </c>
      <c r="AD120" s="67">
        <f t="shared" si="64"/>
        <v>0</v>
      </c>
      <c r="AE120" s="67">
        <f t="shared" si="65"/>
        <v>4.87</v>
      </c>
      <c r="AF120" s="66">
        <f t="shared" si="66"/>
        <v>18333404</v>
      </c>
      <c r="AG120" s="5"/>
      <c r="AH120" s="69">
        <v>2887.46</v>
      </c>
      <c r="AI120" s="66">
        <f t="shared" si="67"/>
        <v>8015301</v>
      </c>
      <c r="AJ120" s="38"/>
    </row>
    <row r="121" spans="1:36" s="4" customFormat="1" ht="15.75" x14ac:dyDescent="0.25">
      <c r="A121" s="54" t="s">
        <v>101</v>
      </c>
      <c r="B121" s="55">
        <v>878</v>
      </c>
      <c r="C121" s="54" t="s">
        <v>152</v>
      </c>
      <c r="D121" s="66">
        <f t="shared" si="51"/>
        <v>25748263</v>
      </c>
      <c r="E121" s="67">
        <v>4.6800000000000006</v>
      </c>
      <c r="F121" s="68">
        <v>1.0536836061555026</v>
      </c>
      <c r="G121" s="68">
        <v>9652.2199999999993</v>
      </c>
      <c r="H121" s="68">
        <v>1719.9186298671059</v>
      </c>
      <c r="I121" s="68">
        <v>426.66951805165439</v>
      </c>
      <c r="J121" s="80">
        <v>277.12695506630615</v>
      </c>
      <c r="K121" s="67">
        <f>F121*'National Details'!$E$25</f>
        <v>4.4377352422245773</v>
      </c>
      <c r="L121" s="67">
        <f>F121*'National Details'!$E$26</f>
        <v>1.691921349617219</v>
      </c>
      <c r="M121" s="67">
        <f>F121*'National Details'!$E$27</f>
        <v>0.33327212201788342</v>
      </c>
      <c r="N121" s="67">
        <f>F121*'National Details'!$E$28</f>
        <v>1.8104297301734389</v>
      </c>
      <c r="O121" s="66">
        <f t="shared" si="52"/>
        <v>24415378.2100318</v>
      </c>
      <c r="P121" s="66">
        <f t="shared" si="53"/>
        <v>1658681.2182016347</v>
      </c>
      <c r="Q121" s="66">
        <f t="shared" si="54"/>
        <v>81052.321738410814</v>
      </c>
      <c r="R121" s="66">
        <f t="shared" si="55"/>
        <v>285979.76073615323</v>
      </c>
      <c r="S121" s="67">
        <f t="shared" si="56"/>
        <v>4.4377352422245782</v>
      </c>
      <c r="T121" s="67">
        <f t="shared" si="57"/>
        <v>0.30148163318661947</v>
      </c>
      <c r="U121" s="67">
        <f t="shared" si="58"/>
        <v>1.4732057048163272E-2</v>
      </c>
      <c r="V121" s="67">
        <f t="shared" si="59"/>
        <v>5.1979635615897628E-2</v>
      </c>
      <c r="W121" s="67">
        <f t="shared" si="60"/>
        <v>4.8059285680752586</v>
      </c>
      <c r="X121" s="66">
        <f t="shared" si="61"/>
        <v>26441091.510708001</v>
      </c>
      <c r="Y121" s="67">
        <v>6.4071431924743294E-2</v>
      </c>
      <c r="Z121" s="67">
        <v>0</v>
      </c>
      <c r="AA121" s="67">
        <v>0</v>
      </c>
      <c r="AB121" s="67">
        <f t="shared" si="62"/>
        <v>352505.98729200801</v>
      </c>
      <c r="AC121" s="67">
        <f t="shared" si="63"/>
        <v>0</v>
      </c>
      <c r="AD121" s="67">
        <f t="shared" si="64"/>
        <v>0</v>
      </c>
      <c r="AE121" s="67">
        <f t="shared" si="65"/>
        <v>4.87</v>
      </c>
      <c r="AF121" s="66">
        <f t="shared" si="66"/>
        <v>26793598</v>
      </c>
      <c r="AG121" s="5"/>
      <c r="AH121" s="69">
        <v>4121.74</v>
      </c>
      <c r="AI121" s="66">
        <f t="shared" si="67"/>
        <v>11441539</v>
      </c>
      <c r="AJ121" s="38"/>
    </row>
    <row r="122" spans="1:36" s="4" customFormat="1" ht="15.75" x14ac:dyDescent="0.25">
      <c r="A122" s="54" t="s">
        <v>101</v>
      </c>
      <c r="B122" s="55">
        <v>838</v>
      </c>
      <c r="C122" s="54" t="s">
        <v>126</v>
      </c>
      <c r="D122" s="66">
        <f t="shared" si="51"/>
        <v>10332388</v>
      </c>
      <c r="E122" s="67">
        <v>4.6400000000000006</v>
      </c>
      <c r="F122" s="68">
        <v>1.0604240663773985</v>
      </c>
      <c r="G122" s="68">
        <v>3906.68</v>
      </c>
      <c r="H122" s="68">
        <v>711.20412035333084</v>
      </c>
      <c r="I122" s="68">
        <v>148.70634018285506</v>
      </c>
      <c r="J122" s="80">
        <v>108.74383180337577</v>
      </c>
      <c r="K122" s="67">
        <f>F122*'National Details'!$E$25</f>
        <v>4.4661236291186839</v>
      </c>
      <c r="L122" s="67">
        <f>F122*'National Details'!$E$26</f>
        <v>1.7027446446642791</v>
      </c>
      <c r="M122" s="67">
        <f>F122*'National Details'!$E$27</f>
        <v>0.33540407839302783</v>
      </c>
      <c r="N122" s="67">
        <f>F122*'National Details'!$E$28</f>
        <v>1.8220111285263052</v>
      </c>
      <c r="O122" s="66">
        <f t="shared" si="52"/>
        <v>9945198.0398610663</v>
      </c>
      <c r="P122" s="66">
        <f t="shared" si="53"/>
        <v>690269.43410103803</v>
      </c>
      <c r="Q122" s="66">
        <f t="shared" si="54"/>
        <v>28429.726398731429</v>
      </c>
      <c r="R122" s="66">
        <f t="shared" si="55"/>
        <v>112935.50887147573</v>
      </c>
      <c r="S122" s="67">
        <f t="shared" si="56"/>
        <v>4.4661236291186839</v>
      </c>
      <c r="T122" s="67">
        <f t="shared" si="57"/>
        <v>0.3099816230648027</v>
      </c>
      <c r="U122" s="67">
        <f t="shared" si="58"/>
        <v>1.2767033127932304E-2</v>
      </c>
      <c r="V122" s="67">
        <f t="shared" si="59"/>
        <v>5.0716329902716212E-2</v>
      </c>
      <c r="W122" s="67">
        <f t="shared" si="60"/>
        <v>4.8395886152141356</v>
      </c>
      <c r="X122" s="66">
        <f t="shared" si="61"/>
        <v>10776832.709232312</v>
      </c>
      <c r="Y122" s="67">
        <v>3.0411384785866247E-2</v>
      </c>
      <c r="Z122" s="67">
        <v>0</v>
      </c>
      <c r="AA122" s="67">
        <v>0</v>
      </c>
      <c r="AB122" s="67">
        <f t="shared" si="62"/>
        <v>67720.302767691333</v>
      </c>
      <c r="AC122" s="67">
        <f t="shared" si="63"/>
        <v>0</v>
      </c>
      <c r="AD122" s="67">
        <f t="shared" si="64"/>
        <v>0</v>
      </c>
      <c r="AE122" s="67">
        <f t="shared" si="65"/>
        <v>4.87</v>
      </c>
      <c r="AF122" s="66">
        <f t="shared" si="66"/>
        <v>10844554</v>
      </c>
      <c r="AG122" s="5"/>
      <c r="AH122" s="69">
        <v>1416.08</v>
      </c>
      <c r="AI122" s="66">
        <f t="shared" si="67"/>
        <v>3930897</v>
      </c>
      <c r="AJ122" s="38"/>
    </row>
    <row r="123" spans="1:36" s="4" customFormat="1" ht="15.75" x14ac:dyDescent="0.25">
      <c r="A123" s="54" t="s">
        <v>101</v>
      </c>
      <c r="B123" s="55">
        <v>916</v>
      </c>
      <c r="C123" s="54" t="s">
        <v>172</v>
      </c>
      <c r="D123" s="66">
        <f t="shared" si="51"/>
        <v>22664042</v>
      </c>
      <c r="E123" s="67">
        <v>4.62</v>
      </c>
      <c r="F123" s="68">
        <v>1.0693734327095794</v>
      </c>
      <c r="G123" s="68">
        <v>8606.3799999999992</v>
      </c>
      <c r="H123" s="68">
        <v>1541.5675108274922</v>
      </c>
      <c r="I123" s="68">
        <v>747.78689168302765</v>
      </c>
      <c r="J123" s="80">
        <v>168.19095659562416</v>
      </c>
      <c r="K123" s="67">
        <f>F123*'National Details'!$E$25</f>
        <v>4.5038151317062605</v>
      </c>
      <c r="L123" s="67">
        <f>F123*'National Details'!$E$26</f>
        <v>1.7171148254989308</v>
      </c>
      <c r="M123" s="67">
        <f>F123*'National Details'!$E$27</f>
        <v>0.33823469499446063</v>
      </c>
      <c r="N123" s="67">
        <f>F123*'National Details'!$E$28</f>
        <v>1.8373878495641407</v>
      </c>
      <c r="O123" s="66">
        <f t="shared" si="52"/>
        <v>22094080.349732049</v>
      </c>
      <c r="P123" s="66">
        <f t="shared" si="53"/>
        <v>1508817.603589141</v>
      </c>
      <c r="Q123" s="66">
        <f t="shared" si="54"/>
        <v>144168.65860068085</v>
      </c>
      <c r="R123" s="66">
        <f t="shared" si="55"/>
        <v>176148.25143156067</v>
      </c>
      <c r="S123" s="67">
        <f t="shared" si="56"/>
        <v>4.5038151317062605</v>
      </c>
      <c r="T123" s="67">
        <f t="shared" si="57"/>
        <v>0.3075681561062108</v>
      </c>
      <c r="U123" s="67">
        <f t="shared" si="58"/>
        <v>2.9388369004071942E-2</v>
      </c>
      <c r="V123" s="67">
        <f t="shared" si="59"/>
        <v>3.5907317601055221E-2</v>
      </c>
      <c r="W123" s="67">
        <f t="shared" si="60"/>
        <v>4.8766789744175982</v>
      </c>
      <c r="X123" s="66">
        <f t="shared" si="61"/>
        <v>23923214.863353431</v>
      </c>
      <c r="Y123" s="67">
        <v>0</v>
      </c>
      <c r="Z123" s="67">
        <v>0</v>
      </c>
      <c r="AA123" s="67">
        <v>6.6789744175990151E-3</v>
      </c>
      <c r="AB123" s="67">
        <f t="shared" si="62"/>
        <v>0</v>
      </c>
      <c r="AC123" s="67">
        <f t="shared" si="63"/>
        <v>0</v>
      </c>
      <c r="AD123" s="67">
        <f t="shared" si="64"/>
        <v>32764.621353437411</v>
      </c>
      <c r="AE123" s="67">
        <f t="shared" si="65"/>
        <v>4.87</v>
      </c>
      <c r="AF123" s="66">
        <f t="shared" si="66"/>
        <v>23890451</v>
      </c>
      <c r="AG123" s="5"/>
      <c r="AH123" s="69">
        <v>3693.79</v>
      </c>
      <c r="AI123" s="66">
        <f t="shared" si="67"/>
        <v>10253592</v>
      </c>
      <c r="AJ123" s="38"/>
    </row>
    <row r="124" spans="1:36" s="4" customFormat="1" ht="15.75" x14ac:dyDescent="0.25">
      <c r="A124" s="54" t="s">
        <v>101</v>
      </c>
      <c r="B124" s="55">
        <v>802</v>
      </c>
      <c r="C124" s="54" t="s">
        <v>104</v>
      </c>
      <c r="D124" s="66">
        <f t="shared" si="51"/>
        <v>7157808</v>
      </c>
      <c r="E124" s="67">
        <v>4.6500000000000004</v>
      </c>
      <c r="F124" s="68">
        <v>1.1138131753412055</v>
      </c>
      <c r="G124" s="68">
        <v>2700.55</v>
      </c>
      <c r="H124" s="68">
        <v>432.61628794656178</v>
      </c>
      <c r="I124" s="68">
        <v>186.74604223951326</v>
      </c>
      <c r="J124" s="80">
        <v>59.322284951755286</v>
      </c>
      <c r="K124" s="67">
        <f>F124*'National Details'!$E$25</f>
        <v>4.6909792964324346</v>
      </c>
      <c r="L124" s="67">
        <f>F124*'National Details'!$E$26</f>
        <v>1.7884726305275935</v>
      </c>
      <c r="M124" s="67">
        <f>F124*'National Details'!$E$27</f>
        <v>0.35229064807397065</v>
      </c>
      <c r="N124" s="67">
        <f>F124*'National Details'!$E$28</f>
        <v>1.9137438171349963</v>
      </c>
      <c r="O124" s="66">
        <f t="shared" si="52"/>
        <v>7220887.7592189489</v>
      </c>
      <c r="P124" s="66">
        <f t="shared" si="53"/>
        <v>441021.76259233605</v>
      </c>
      <c r="Q124" s="66">
        <f t="shared" si="54"/>
        <v>37499.664020110118</v>
      </c>
      <c r="R124" s="66">
        <f t="shared" si="55"/>
        <v>64710.763945503015</v>
      </c>
      <c r="S124" s="67">
        <f t="shared" si="56"/>
        <v>4.6909792964324346</v>
      </c>
      <c r="T124" s="67">
        <f t="shared" si="57"/>
        <v>0.28650548610944815</v>
      </c>
      <c r="U124" s="67">
        <f t="shared" si="58"/>
        <v>2.4361290939181733E-2</v>
      </c>
      <c r="V124" s="67">
        <f t="shared" si="59"/>
        <v>4.2038716574306023E-2</v>
      </c>
      <c r="W124" s="67">
        <f t="shared" si="60"/>
        <v>5.0438847900553707</v>
      </c>
      <c r="X124" s="66">
        <f t="shared" si="61"/>
        <v>7764119.9497768981</v>
      </c>
      <c r="Y124" s="67">
        <v>0</v>
      </c>
      <c r="Z124" s="67">
        <v>0</v>
      </c>
      <c r="AA124" s="67">
        <v>0.16611866733196567</v>
      </c>
      <c r="AB124" s="67">
        <f t="shared" si="62"/>
        <v>0</v>
      </c>
      <c r="AC124" s="67">
        <f t="shared" si="63"/>
        <v>0</v>
      </c>
      <c r="AD124" s="67">
        <f t="shared" si="64"/>
        <v>255708.70722610375</v>
      </c>
      <c r="AE124" s="67">
        <f t="shared" si="65"/>
        <v>4.88</v>
      </c>
      <c r="AF124" s="66">
        <f t="shared" si="66"/>
        <v>7511850</v>
      </c>
      <c r="AG124" s="5"/>
      <c r="AH124" s="69">
        <v>1202.95</v>
      </c>
      <c r="AI124" s="66">
        <f t="shared" si="67"/>
        <v>3346126</v>
      </c>
      <c r="AJ124" s="38"/>
    </row>
    <row r="125" spans="1:36" s="4" customFormat="1" ht="15.75" x14ac:dyDescent="0.25">
      <c r="A125" s="54" t="s">
        <v>101</v>
      </c>
      <c r="B125" s="55">
        <v>879</v>
      </c>
      <c r="C125" s="54" t="s">
        <v>153</v>
      </c>
      <c r="D125" s="66">
        <f t="shared" si="51"/>
        <v>9519770</v>
      </c>
      <c r="E125" s="67">
        <v>4.95</v>
      </c>
      <c r="F125" s="68">
        <v>1.0798150790214267</v>
      </c>
      <c r="G125" s="68">
        <v>3374.01</v>
      </c>
      <c r="H125" s="68">
        <v>895.71131424126042</v>
      </c>
      <c r="I125" s="68">
        <v>287.62052459016394</v>
      </c>
      <c r="J125" s="80">
        <v>118.9968590916653</v>
      </c>
      <c r="K125" s="67">
        <f>F125*'National Details'!$E$25</f>
        <v>4.5477915792415855</v>
      </c>
      <c r="L125" s="67">
        <f>F125*'National Details'!$E$26</f>
        <v>1.7338811908641703</v>
      </c>
      <c r="M125" s="67">
        <f>F125*'National Details'!$E$27</f>
        <v>0.34153730841976243</v>
      </c>
      <c r="N125" s="67">
        <f>F125*'National Details'!$E$28</f>
        <v>1.8553285926909102</v>
      </c>
      <c r="O125" s="66">
        <f t="shared" si="52"/>
        <v>8746247.7317778356</v>
      </c>
      <c r="P125" s="66">
        <f t="shared" si="53"/>
        <v>885242.49011807411</v>
      </c>
      <c r="Q125" s="66">
        <f t="shared" si="54"/>
        <v>55992.889694438672</v>
      </c>
      <c r="R125" s="66">
        <f t="shared" si="55"/>
        <v>125843.61681451141</v>
      </c>
      <c r="S125" s="67">
        <f t="shared" si="56"/>
        <v>4.5477915792415864</v>
      </c>
      <c r="T125" s="67">
        <f t="shared" si="57"/>
        <v>0.46030005844889244</v>
      </c>
      <c r="U125" s="67">
        <f t="shared" si="58"/>
        <v>2.9114655799717455E-2</v>
      </c>
      <c r="V125" s="67">
        <f t="shared" si="59"/>
        <v>6.5434979479366662E-2</v>
      </c>
      <c r="W125" s="67">
        <f t="shared" si="60"/>
        <v>5.1026412729695627</v>
      </c>
      <c r="X125" s="66">
        <f t="shared" si="61"/>
        <v>9813326.7284048609</v>
      </c>
      <c r="Y125" s="67">
        <v>0</v>
      </c>
      <c r="Z125" s="67">
        <v>0</v>
      </c>
      <c r="AA125" s="67">
        <v>0</v>
      </c>
      <c r="AB125" s="67">
        <f t="shared" si="62"/>
        <v>0</v>
      </c>
      <c r="AC125" s="67">
        <f t="shared" si="63"/>
        <v>0</v>
      </c>
      <c r="AD125" s="67">
        <f t="shared" si="64"/>
        <v>0</v>
      </c>
      <c r="AE125" s="67">
        <f t="shared" si="65"/>
        <v>5.0999999999999996</v>
      </c>
      <c r="AF125" s="66">
        <f t="shared" si="66"/>
        <v>9808248</v>
      </c>
      <c r="AG125" s="5"/>
      <c r="AH125" s="69">
        <v>1474.31</v>
      </c>
      <c r="AI125" s="66">
        <f t="shared" si="67"/>
        <v>4285820</v>
      </c>
      <c r="AJ125" s="38"/>
    </row>
    <row r="126" spans="1:36" s="4" customFormat="1" ht="15.75" x14ac:dyDescent="0.25">
      <c r="A126" s="54" t="s">
        <v>101</v>
      </c>
      <c r="B126" s="55">
        <v>933</v>
      </c>
      <c r="C126" s="54" t="s">
        <v>179</v>
      </c>
      <c r="D126" s="66">
        <f t="shared" si="51"/>
        <v>18139174</v>
      </c>
      <c r="E126" s="67">
        <v>4.6500000000000004</v>
      </c>
      <c r="F126" s="68">
        <v>1.0443114083308138</v>
      </c>
      <c r="G126" s="68">
        <v>6843.68</v>
      </c>
      <c r="H126" s="68">
        <v>1390.0446823994178</v>
      </c>
      <c r="I126" s="68">
        <v>604.50532841772633</v>
      </c>
      <c r="J126" s="80">
        <v>164.30366439221632</v>
      </c>
      <c r="K126" s="67">
        <f>F126*'National Details'!$E$25</f>
        <v>4.3982629259232224</v>
      </c>
      <c r="L126" s="67">
        <f>F126*'National Details'!$E$26</f>
        <v>1.6768722195939443</v>
      </c>
      <c r="M126" s="67">
        <f>F126*'National Details'!$E$27</f>
        <v>0.33030776702672826</v>
      </c>
      <c r="N126" s="67">
        <f>F126*'National Details'!$E$28</f>
        <v>1.794326503854115</v>
      </c>
      <c r="O126" s="66">
        <f t="shared" si="52"/>
        <v>17157173.291902877</v>
      </c>
      <c r="P126" s="66">
        <f t="shared" si="53"/>
        <v>1328628.5677886265</v>
      </c>
      <c r="Q126" s="66">
        <f t="shared" si="54"/>
        <v>113813.49895568838</v>
      </c>
      <c r="R126" s="66">
        <f t="shared" si="55"/>
        <v>168044.21922860405</v>
      </c>
      <c r="S126" s="67">
        <f t="shared" si="56"/>
        <v>4.3982629259232224</v>
      </c>
      <c r="T126" s="67">
        <f t="shared" si="57"/>
        <v>0.34059560235280884</v>
      </c>
      <c r="U126" s="67">
        <f t="shared" si="58"/>
        <v>2.9176233427836804E-2</v>
      </c>
      <c r="V126" s="67">
        <f t="shared" si="59"/>
        <v>4.3078346693490241E-2</v>
      </c>
      <c r="W126" s="67">
        <f t="shared" si="60"/>
        <v>4.8111131083973584</v>
      </c>
      <c r="X126" s="66">
        <f t="shared" si="61"/>
        <v>18767659.577875793</v>
      </c>
      <c r="Y126" s="67">
        <v>5.8886891602641711E-2</v>
      </c>
      <c r="Z126" s="67">
        <v>0</v>
      </c>
      <c r="AA126" s="67">
        <v>0</v>
      </c>
      <c r="AB126" s="67">
        <f t="shared" si="62"/>
        <v>229711.73412420519</v>
      </c>
      <c r="AC126" s="67">
        <f t="shared" si="63"/>
        <v>0</v>
      </c>
      <c r="AD126" s="67">
        <f t="shared" si="64"/>
        <v>0</v>
      </c>
      <c r="AE126" s="67">
        <f t="shared" si="65"/>
        <v>4.87</v>
      </c>
      <c r="AF126" s="66">
        <f t="shared" si="66"/>
        <v>18997372</v>
      </c>
      <c r="AG126" s="5"/>
      <c r="AH126" s="69">
        <v>3134.22</v>
      </c>
      <c r="AI126" s="66">
        <f t="shared" si="67"/>
        <v>8700282</v>
      </c>
      <c r="AJ126" s="38"/>
    </row>
    <row r="127" spans="1:36" s="4" customFormat="1" ht="15.75" x14ac:dyDescent="0.25">
      <c r="A127" s="54" t="s">
        <v>101</v>
      </c>
      <c r="B127" s="55">
        <v>803</v>
      </c>
      <c r="C127" s="54" t="s">
        <v>105</v>
      </c>
      <c r="D127" s="66">
        <f t="shared" si="51"/>
        <v>11291294</v>
      </c>
      <c r="E127" s="67">
        <v>4.6599999999999993</v>
      </c>
      <c r="F127" s="68">
        <v>1.1389665568309466</v>
      </c>
      <c r="G127" s="68">
        <v>4250.92</v>
      </c>
      <c r="H127" s="68">
        <v>562.75956087651809</v>
      </c>
      <c r="I127" s="68">
        <v>474.99697823082244</v>
      </c>
      <c r="J127" s="80">
        <v>103.61933412604043</v>
      </c>
      <c r="K127" s="67">
        <f>F127*'National Details'!$E$25</f>
        <v>4.7969162654106441</v>
      </c>
      <c r="L127" s="67">
        <f>F127*'National Details'!$E$26</f>
        <v>1.828861930416994</v>
      </c>
      <c r="M127" s="67">
        <f>F127*'National Details'!$E$27</f>
        <v>0.36024647160205747</v>
      </c>
      <c r="N127" s="67">
        <f>F127*'National Details'!$E$28</f>
        <v>1.956962131814461</v>
      </c>
      <c r="O127" s="66">
        <f t="shared" si="52"/>
        <v>11623045.155846868</v>
      </c>
      <c r="P127" s="66">
        <f t="shared" si="53"/>
        <v>586649.43601319182</v>
      </c>
      <c r="Q127" s="66">
        <f t="shared" si="54"/>
        <v>97536.111694697058</v>
      </c>
      <c r="R127" s="66">
        <f t="shared" si="55"/>
        <v>115584.09441483987</v>
      </c>
      <c r="S127" s="67">
        <f t="shared" si="56"/>
        <v>4.796916265410645</v>
      </c>
      <c r="T127" s="67">
        <f t="shared" si="57"/>
        <v>0.2421145391739315</v>
      </c>
      <c r="U127" s="67">
        <f t="shared" si="58"/>
        <v>4.0253871027752366E-2</v>
      </c>
      <c r="V127" s="67">
        <f t="shared" si="59"/>
        <v>4.770240630463312E-2</v>
      </c>
      <c r="W127" s="67">
        <f t="shared" si="60"/>
        <v>5.126987081916961</v>
      </c>
      <c r="X127" s="66">
        <f t="shared" si="61"/>
        <v>12422814.797969596</v>
      </c>
      <c r="Y127" s="67">
        <v>0</v>
      </c>
      <c r="Z127" s="67">
        <v>0</v>
      </c>
      <c r="AA127" s="67">
        <v>0.23873113957479752</v>
      </c>
      <c r="AB127" s="67">
        <f t="shared" si="62"/>
        <v>0</v>
      </c>
      <c r="AC127" s="67">
        <f t="shared" si="63"/>
        <v>0</v>
      </c>
      <c r="AD127" s="67">
        <f t="shared" si="64"/>
        <v>578451.37622953998</v>
      </c>
      <c r="AE127" s="67">
        <f t="shared" si="65"/>
        <v>4.8899999999999997</v>
      </c>
      <c r="AF127" s="66">
        <f t="shared" si="66"/>
        <v>11848590</v>
      </c>
      <c r="AG127" s="5"/>
      <c r="AH127" s="69">
        <v>2131.34</v>
      </c>
      <c r="AI127" s="66">
        <f t="shared" si="67"/>
        <v>5940684</v>
      </c>
      <c r="AJ127" s="38"/>
    </row>
    <row r="128" spans="1:36" s="4" customFormat="1" ht="15.75" x14ac:dyDescent="0.25">
      <c r="A128" s="54" t="s">
        <v>101</v>
      </c>
      <c r="B128" s="55">
        <v>866</v>
      </c>
      <c r="C128" s="54" t="s">
        <v>141</v>
      </c>
      <c r="D128" s="66">
        <f t="shared" si="51"/>
        <v>9918307</v>
      </c>
      <c r="E128" s="67">
        <v>4.9499999999999993</v>
      </c>
      <c r="F128" s="68">
        <v>1.1009976184321622</v>
      </c>
      <c r="G128" s="68">
        <v>3515.26</v>
      </c>
      <c r="H128" s="68">
        <v>640.24331988472625</v>
      </c>
      <c r="I128" s="68">
        <v>843.29489405395316</v>
      </c>
      <c r="J128" s="80">
        <v>98.405412130637643</v>
      </c>
      <c r="K128" s="67">
        <f>F128*'National Details'!$E$25</f>
        <v>4.637004793828658</v>
      </c>
      <c r="L128" s="67">
        <f>F128*'National Details'!$E$26</f>
        <v>1.7678944282902467</v>
      </c>
      <c r="M128" s="67">
        <f>F128*'National Details'!$E$27</f>
        <v>0.34823718475636112</v>
      </c>
      <c r="N128" s="67">
        <f>F128*'National Details'!$E$28</f>
        <v>1.8917242420924314</v>
      </c>
      <c r="O128" s="66">
        <f t="shared" si="52"/>
        <v>9291158.1587858535</v>
      </c>
      <c r="P128" s="66">
        <f t="shared" si="53"/>
        <v>645173.08084532688</v>
      </c>
      <c r="Q128" s="66">
        <f t="shared" si="54"/>
        <v>167389.98470011461</v>
      </c>
      <c r="R128" s="66">
        <f t="shared" si="55"/>
        <v>106108.8650979556</v>
      </c>
      <c r="S128" s="67">
        <f t="shared" si="56"/>
        <v>4.637004793828658</v>
      </c>
      <c r="T128" s="67">
        <f t="shared" si="57"/>
        <v>0.32199114659349742</v>
      </c>
      <c r="U128" s="67">
        <f t="shared" si="58"/>
        <v>8.354051757900198E-2</v>
      </c>
      <c r="V128" s="67">
        <f t="shared" si="59"/>
        <v>5.2956510665106947E-2</v>
      </c>
      <c r="W128" s="67">
        <f t="shared" si="60"/>
        <v>5.0954929686662638</v>
      </c>
      <c r="X128" s="66">
        <f t="shared" si="61"/>
        <v>10209830.089429248</v>
      </c>
      <c r="Y128" s="67">
        <v>0</v>
      </c>
      <c r="Z128" s="67">
        <v>0</v>
      </c>
      <c r="AA128" s="67">
        <v>0</v>
      </c>
      <c r="AB128" s="67">
        <f t="shared" si="62"/>
        <v>0</v>
      </c>
      <c r="AC128" s="67">
        <f t="shared" si="63"/>
        <v>0</v>
      </c>
      <c r="AD128" s="67">
        <f t="shared" si="64"/>
        <v>0</v>
      </c>
      <c r="AE128" s="67">
        <f t="shared" si="65"/>
        <v>5.0999999999999996</v>
      </c>
      <c r="AF128" s="66">
        <f t="shared" si="66"/>
        <v>10218861</v>
      </c>
      <c r="AG128" s="5"/>
      <c r="AH128" s="69">
        <v>1482.25</v>
      </c>
      <c r="AI128" s="66">
        <f t="shared" si="67"/>
        <v>4308901</v>
      </c>
      <c r="AJ128" s="38"/>
    </row>
    <row r="129" spans="1:36" s="4" customFormat="1" ht="15.75" x14ac:dyDescent="0.25">
      <c r="A129" s="54" t="s">
        <v>101</v>
      </c>
      <c r="B129" s="55">
        <v>880</v>
      </c>
      <c r="C129" s="54" t="s">
        <v>154</v>
      </c>
      <c r="D129" s="66">
        <f t="shared" si="51"/>
        <v>4317877</v>
      </c>
      <c r="E129" s="67">
        <v>4.7200000000000006</v>
      </c>
      <c r="F129" s="68">
        <v>1.0830222217184076</v>
      </c>
      <c r="G129" s="68">
        <v>1604.92</v>
      </c>
      <c r="H129" s="68">
        <v>480.62632704025577</v>
      </c>
      <c r="I129" s="68">
        <v>79.986501807114337</v>
      </c>
      <c r="J129" s="80">
        <v>66.847446577327048</v>
      </c>
      <c r="K129" s="67">
        <f>F129*'National Details'!$E$25</f>
        <v>4.5612989073333301</v>
      </c>
      <c r="L129" s="67">
        <f>F129*'National Details'!$E$26</f>
        <v>1.7390309655864791</v>
      </c>
      <c r="M129" s="67">
        <f>F129*'National Details'!$E$27</f>
        <v>0.34255170329692747</v>
      </c>
      <c r="N129" s="67">
        <f>F129*'National Details'!$E$28</f>
        <v>1.8608390765340705</v>
      </c>
      <c r="O129" s="66">
        <f t="shared" si="52"/>
        <v>4172696.3101437227</v>
      </c>
      <c r="P129" s="66">
        <f t="shared" si="53"/>
        <v>476419.71739148634</v>
      </c>
      <c r="Q129" s="66">
        <f t="shared" si="54"/>
        <v>15617.722087830176</v>
      </c>
      <c r="R129" s="66">
        <f t="shared" si="55"/>
        <v>70903.634231839911</v>
      </c>
      <c r="S129" s="67">
        <f t="shared" si="56"/>
        <v>4.5612989073333292</v>
      </c>
      <c r="T129" s="67">
        <f t="shared" si="57"/>
        <v>0.52078861600522064</v>
      </c>
      <c r="U129" s="67">
        <f t="shared" si="58"/>
        <v>1.7072198262087692E-2</v>
      </c>
      <c r="V129" s="67">
        <f t="shared" si="59"/>
        <v>7.7506879319600888E-2</v>
      </c>
      <c r="W129" s="67">
        <f t="shared" si="60"/>
        <v>5.176666600920238</v>
      </c>
      <c r="X129" s="66">
        <f t="shared" si="61"/>
        <v>4735637.3838548781</v>
      </c>
      <c r="Y129" s="67">
        <v>0</v>
      </c>
      <c r="Z129" s="67">
        <v>0</v>
      </c>
      <c r="AA129" s="67">
        <v>0.22547174086551536</v>
      </c>
      <c r="AB129" s="67">
        <f t="shared" si="62"/>
        <v>0</v>
      </c>
      <c r="AC129" s="67">
        <f t="shared" si="63"/>
        <v>0</v>
      </c>
      <c r="AD129" s="67">
        <f t="shared" si="64"/>
        <v>206262.5406194333</v>
      </c>
      <c r="AE129" s="67">
        <f t="shared" si="65"/>
        <v>4.95</v>
      </c>
      <c r="AF129" s="66">
        <f t="shared" si="66"/>
        <v>4528282</v>
      </c>
      <c r="AG129" s="5"/>
      <c r="AH129" s="69">
        <v>712.79</v>
      </c>
      <c r="AI129" s="66">
        <f t="shared" si="67"/>
        <v>2011137</v>
      </c>
      <c r="AJ129" s="38"/>
    </row>
    <row r="130" spans="1:36" s="4" customFormat="1" ht="15.75" x14ac:dyDescent="0.25">
      <c r="A130" s="54" t="s">
        <v>101</v>
      </c>
      <c r="B130" s="55">
        <v>865</v>
      </c>
      <c r="C130" s="54" t="s">
        <v>140</v>
      </c>
      <c r="D130" s="66">
        <f t="shared" si="51"/>
        <v>18894505</v>
      </c>
      <c r="E130" s="67">
        <v>4.63</v>
      </c>
      <c r="F130" s="68">
        <v>1.0705435429903833</v>
      </c>
      <c r="G130" s="68">
        <v>7159.45</v>
      </c>
      <c r="H130" s="68">
        <v>1092.2424044879619</v>
      </c>
      <c r="I130" s="68">
        <v>475.50208724987772</v>
      </c>
      <c r="J130" s="80">
        <v>211.59996893583028</v>
      </c>
      <c r="K130" s="67">
        <f>F130*'National Details'!$E$25</f>
        <v>4.5087432141022266</v>
      </c>
      <c r="L130" s="67">
        <f>F130*'National Details'!$E$26</f>
        <v>1.7189936955448661</v>
      </c>
      <c r="M130" s="67">
        <f>F130*'National Details'!$E$27</f>
        <v>0.33860479198942223</v>
      </c>
      <c r="N130" s="67">
        <f>F130*'National Details'!$E$28</f>
        <v>1.8393983225634105</v>
      </c>
      <c r="O130" s="66">
        <f t="shared" si="52"/>
        <v>18399669.314396385</v>
      </c>
      <c r="P130" s="66">
        <f t="shared" si="53"/>
        <v>1070207.950173296</v>
      </c>
      <c r="Q130" s="66">
        <f t="shared" si="54"/>
        <v>91774.152645955139</v>
      </c>
      <c r="R130" s="66">
        <f t="shared" si="55"/>
        <v>221853.47791157052</v>
      </c>
      <c r="S130" s="67">
        <f t="shared" si="56"/>
        <v>4.5087432141022266</v>
      </c>
      <c r="T130" s="67">
        <f t="shared" si="57"/>
        <v>0.26224888885620712</v>
      </c>
      <c r="U130" s="67">
        <f t="shared" si="58"/>
        <v>2.2488778515637506E-2</v>
      </c>
      <c r="V130" s="67">
        <f t="shared" si="59"/>
        <v>5.4364040242621432E-2</v>
      </c>
      <c r="W130" s="67">
        <f t="shared" si="60"/>
        <v>4.8478449217166926</v>
      </c>
      <c r="X130" s="66">
        <f t="shared" si="61"/>
        <v>19783504.895127207</v>
      </c>
      <c r="Y130" s="67">
        <v>2.2155078283306651E-2</v>
      </c>
      <c r="Z130" s="67">
        <v>0</v>
      </c>
      <c r="AA130" s="67">
        <v>0</v>
      </c>
      <c r="AB130" s="67">
        <f t="shared" si="62"/>
        <v>90412.359872789282</v>
      </c>
      <c r="AC130" s="67">
        <f t="shared" si="63"/>
        <v>0</v>
      </c>
      <c r="AD130" s="67">
        <f t="shared" si="64"/>
        <v>0</v>
      </c>
      <c r="AE130" s="67">
        <f t="shared" si="65"/>
        <v>4.87</v>
      </c>
      <c r="AF130" s="66">
        <f t="shared" si="66"/>
        <v>19873918</v>
      </c>
      <c r="AG130" s="5"/>
      <c r="AH130" s="69">
        <v>3436.14</v>
      </c>
      <c r="AI130" s="66">
        <f t="shared" si="67"/>
        <v>9538382</v>
      </c>
      <c r="AJ130" s="38"/>
    </row>
    <row r="131" spans="1:36" s="4" customFormat="1" ht="15.75" x14ac:dyDescent="0.25">
      <c r="A131" s="54" t="s">
        <v>61</v>
      </c>
      <c r="B131" s="55">
        <v>330</v>
      </c>
      <c r="C131" s="54" t="s">
        <v>62</v>
      </c>
      <c r="D131" s="66">
        <f t="shared" si="51"/>
        <v>53572173</v>
      </c>
      <c r="E131" s="67">
        <v>5.0999999999999996</v>
      </c>
      <c r="F131" s="68">
        <v>1.0658507202576895</v>
      </c>
      <c r="G131" s="68">
        <v>18428.68</v>
      </c>
      <c r="H131" s="68">
        <v>7290.4536817533399</v>
      </c>
      <c r="I131" s="68">
        <v>7778.5853579227905</v>
      </c>
      <c r="J131" s="80">
        <v>605.84389907841057</v>
      </c>
      <c r="K131" s="67">
        <f>F131*'National Details'!$E$25</f>
        <v>4.4889787376457955</v>
      </c>
      <c r="L131" s="67">
        <f>F131*'National Details'!$E$26</f>
        <v>1.7114583339571656</v>
      </c>
      <c r="M131" s="67">
        <f>F131*'National Details'!$E$27</f>
        <v>0.33712048780053477</v>
      </c>
      <c r="N131" s="67">
        <f>F131*'National Details'!$E$28</f>
        <v>1.8313351565958755</v>
      </c>
      <c r="O131" s="66">
        <f t="shared" si="52"/>
        <v>47153793.029240638</v>
      </c>
      <c r="P131" s="66">
        <f t="shared" si="53"/>
        <v>7112065.3958203094</v>
      </c>
      <c r="Q131" s="66">
        <f t="shared" si="54"/>
        <v>1494722.6794487862</v>
      </c>
      <c r="R131" s="66">
        <f t="shared" si="55"/>
        <v>632416.8421211075</v>
      </c>
      <c r="S131" s="67">
        <f t="shared" si="56"/>
        <v>4.4889787376457955</v>
      </c>
      <c r="T131" s="67">
        <f t="shared" si="57"/>
        <v>0.67705922030039345</v>
      </c>
      <c r="U131" s="67">
        <f t="shared" si="58"/>
        <v>0.14229562238104024</v>
      </c>
      <c r="V131" s="67">
        <f t="shared" si="59"/>
        <v>6.0205247027536248E-2</v>
      </c>
      <c r="W131" s="67">
        <f t="shared" si="60"/>
        <v>5.3685388273547652</v>
      </c>
      <c r="X131" s="66">
        <f t="shared" si="61"/>
        <v>56392997.94663085</v>
      </c>
      <c r="Y131" s="67">
        <v>0</v>
      </c>
      <c r="Z131" s="67">
        <v>0</v>
      </c>
      <c r="AA131" s="67">
        <v>1.8730821787162455E-2</v>
      </c>
      <c r="AB131" s="67">
        <f t="shared" si="62"/>
        <v>0</v>
      </c>
      <c r="AC131" s="67">
        <f t="shared" si="63"/>
        <v>0</v>
      </c>
      <c r="AD131" s="67">
        <f t="shared" si="64"/>
        <v>196755.06288600762</v>
      </c>
      <c r="AE131" s="67">
        <f t="shared" si="65"/>
        <v>5.35</v>
      </c>
      <c r="AF131" s="66">
        <f t="shared" si="66"/>
        <v>56198260</v>
      </c>
      <c r="AG131" s="5"/>
      <c r="AH131" s="69">
        <v>5068.5600000000004</v>
      </c>
      <c r="AI131" s="66">
        <f t="shared" si="67"/>
        <v>15456574</v>
      </c>
      <c r="AJ131" s="38"/>
    </row>
    <row r="132" spans="1:36" s="4" customFormat="1" ht="15.75" x14ac:dyDescent="0.25">
      <c r="A132" s="54" t="s">
        <v>61</v>
      </c>
      <c r="B132" s="55">
        <v>331</v>
      </c>
      <c r="C132" s="54" t="s">
        <v>63</v>
      </c>
      <c r="D132" s="66">
        <f t="shared" si="51"/>
        <v>14376990</v>
      </c>
      <c r="E132" s="67">
        <v>4.84</v>
      </c>
      <c r="F132" s="68">
        <v>1.0823363731460753</v>
      </c>
      <c r="G132" s="68">
        <v>5211.32</v>
      </c>
      <c r="H132" s="68">
        <v>1318.6005553613979</v>
      </c>
      <c r="I132" s="68">
        <v>1791.5842574528215</v>
      </c>
      <c r="J132" s="80">
        <v>139.33412219478149</v>
      </c>
      <c r="K132" s="67">
        <f>F132*'National Details'!$E$25</f>
        <v>4.5584103605603827</v>
      </c>
      <c r="L132" s="67">
        <f>F132*'National Details'!$E$26</f>
        <v>1.7379296844852505</v>
      </c>
      <c r="M132" s="67">
        <f>F132*'National Details'!$E$27</f>
        <v>0.34233477460244199</v>
      </c>
      <c r="N132" s="67">
        <f>F132*'National Details'!$E$28</f>
        <v>1.85966065766289</v>
      </c>
      <c r="O132" s="66">
        <f t="shared" si="52"/>
        <v>13540540.995711453</v>
      </c>
      <c r="P132" s="66">
        <f t="shared" si="53"/>
        <v>1306231.9768705468</v>
      </c>
      <c r="Q132" s="66">
        <f t="shared" si="54"/>
        <v>349593.30798514519</v>
      </c>
      <c r="R132" s="66">
        <f t="shared" si="55"/>
        <v>147695.08562990846</v>
      </c>
      <c r="S132" s="67">
        <f t="shared" si="56"/>
        <v>4.5584103605603836</v>
      </c>
      <c r="T132" s="67">
        <f t="shared" si="57"/>
        <v>0.43974176353425054</v>
      </c>
      <c r="U132" s="67">
        <f t="shared" si="58"/>
        <v>0.11769025754634051</v>
      </c>
      <c r="V132" s="67">
        <f t="shared" si="59"/>
        <v>4.9721411334485106E-2</v>
      </c>
      <c r="W132" s="67">
        <f t="shared" si="60"/>
        <v>5.1655637929754601</v>
      </c>
      <c r="X132" s="66">
        <f t="shared" si="61"/>
        <v>15344061.366197057</v>
      </c>
      <c r="Y132" s="67">
        <v>0</v>
      </c>
      <c r="Z132" s="67">
        <v>0</v>
      </c>
      <c r="AA132" s="67">
        <v>8.8491097495615456E-2</v>
      </c>
      <c r="AB132" s="67">
        <f t="shared" si="62"/>
        <v>0</v>
      </c>
      <c r="AC132" s="67">
        <f t="shared" si="63"/>
        <v>0</v>
      </c>
      <c r="AD132" s="67">
        <f t="shared" si="64"/>
        <v>262858.59293448494</v>
      </c>
      <c r="AE132" s="67">
        <f t="shared" si="65"/>
        <v>5.08</v>
      </c>
      <c r="AF132" s="66">
        <f t="shared" si="66"/>
        <v>15089899</v>
      </c>
      <c r="AG132" s="5"/>
      <c r="AH132" s="69">
        <v>1901.65</v>
      </c>
      <c r="AI132" s="66">
        <f t="shared" si="67"/>
        <v>5506418</v>
      </c>
      <c r="AJ132" s="38"/>
    </row>
    <row r="133" spans="1:36" s="4" customFormat="1" ht="15.75" x14ac:dyDescent="0.25">
      <c r="A133" s="54" t="s">
        <v>61</v>
      </c>
      <c r="B133" s="55">
        <v>332</v>
      </c>
      <c r="C133" s="54" t="s">
        <v>64</v>
      </c>
      <c r="D133" s="66">
        <f t="shared" si="51"/>
        <v>11842400</v>
      </c>
      <c r="E133" s="67">
        <v>4.71</v>
      </c>
      <c r="F133" s="68">
        <v>1.0368699420647756</v>
      </c>
      <c r="G133" s="68">
        <v>4411.07</v>
      </c>
      <c r="H133" s="68">
        <v>1127.5844473548291</v>
      </c>
      <c r="I133" s="68">
        <v>479.51432734252307</v>
      </c>
      <c r="J133" s="80">
        <v>138.84585621761656</v>
      </c>
      <c r="K133" s="67">
        <f>F133*'National Details'!$E$25</f>
        <v>4.3669221544528254</v>
      </c>
      <c r="L133" s="67">
        <f>F133*'National Details'!$E$26</f>
        <v>1.6649233047826908</v>
      </c>
      <c r="M133" s="67">
        <f>F133*'National Details'!$E$27</f>
        <v>0.32795408776388413</v>
      </c>
      <c r="N133" s="67">
        <f>F133*'National Details'!$E$28</f>
        <v>1.7815406431978278</v>
      </c>
      <c r="O133" s="66">
        <f t="shared" si="52"/>
        <v>10979795.605470067</v>
      </c>
      <c r="P133" s="66">
        <f t="shared" si="53"/>
        <v>1070084.7259715928</v>
      </c>
      <c r="Q133" s="66">
        <f t="shared" si="54"/>
        <v>89637.44976219791</v>
      </c>
      <c r="R133" s="66">
        <f t="shared" si="55"/>
        <v>140994.93551503288</v>
      </c>
      <c r="S133" s="67">
        <f t="shared" si="56"/>
        <v>4.3669221544528263</v>
      </c>
      <c r="T133" s="67">
        <f t="shared" si="57"/>
        <v>0.42559778568727469</v>
      </c>
      <c r="U133" s="67">
        <f t="shared" si="58"/>
        <v>3.5650915490647327E-2</v>
      </c>
      <c r="V133" s="67">
        <f t="shared" si="59"/>
        <v>5.6076991748325422E-2</v>
      </c>
      <c r="W133" s="67">
        <f t="shared" si="60"/>
        <v>4.8842478473790738</v>
      </c>
      <c r="X133" s="66">
        <f t="shared" si="61"/>
        <v>12280512.716718892</v>
      </c>
      <c r="Y133" s="67">
        <v>0</v>
      </c>
      <c r="Z133" s="67">
        <v>0</v>
      </c>
      <c r="AA133" s="67">
        <v>0</v>
      </c>
      <c r="AB133" s="67">
        <f t="shared" si="62"/>
        <v>0</v>
      </c>
      <c r="AC133" s="67">
        <f t="shared" si="63"/>
        <v>0</v>
      </c>
      <c r="AD133" s="67">
        <f t="shared" si="64"/>
        <v>0</v>
      </c>
      <c r="AE133" s="67">
        <f t="shared" si="65"/>
        <v>4.88</v>
      </c>
      <c r="AF133" s="66">
        <f t="shared" si="66"/>
        <v>12269833</v>
      </c>
      <c r="AG133" s="5"/>
      <c r="AH133" s="69">
        <v>1646.63</v>
      </c>
      <c r="AI133" s="66">
        <f t="shared" si="67"/>
        <v>4580267</v>
      </c>
      <c r="AJ133" s="38"/>
    </row>
    <row r="134" spans="1:36" s="4" customFormat="1" ht="15.75" x14ac:dyDescent="0.25">
      <c r="A134" s="54" t="s">
        <v>61</v>
      </c>
      <c r="B134" s="55">
        <v>884</v>
      </c>
      <c r="C134" s="54" t="s">
        <v>158</v>
      </c>
      <c r="D134" s="66">
        <f t="shared" si="51"/>
        <v>6049316</v>
      </c>
      <c r="E134" s="67">
        <v>4.6500000000000004</v>
      </c>
      <c r="F134" s="68">
        <v>1.0137568089407465</v>
      </c>
      <c r="G134" s="68">
        <v>2282.33</v>
      </c>
      <c r="H134" s="68">
        <v>386.17929409982582</v>
      </c>
      <c r="I134" s="68">
        <v>233.92581046280625</v>
      </c>
      <c r="J134" s="80">
        <v>59.27352308499475</v>
      </c>
      <c r="K134" s="67">
        <f>F134*'National Details'!$E$25</f>
        <v>4.2695779755897121</v>
      </c>
      <c r="L134" s="67">
        <f>F134*'National Details'!$E$26</f>
        <v>1.6278100734857066</v>
      </c>
      <c r="M134" s="67">
        <f>F134*'National Details'!$E$27</f>
        <v>0.32064357929841386</v>
      </c>
      <c r="N134" s="67">
        <f>F134*'National Details'!$E$28</f>
        <v>1.7418278649779271</v>
      </c>
      <c r="O134" s="66">
        <f t="shared" si="52"/>
        <v>5554413.9635857707</v>
      </c>
      <c r="P134" s="66">
        <f t="shared" si="53"/>
        <v>358317.13071115862</v>
      </c>
      <c r="Q134" s="66">
        <f t="shared" si="54"/>
        <v>42753.881219533629</v>
      </c>
      <c r="R134" s="66">
        <f t="shared" si="55"/>
        <v>58849.236273968076</v>
      </c>
      <c r="S134" s="67">
        <f t="shared" si="56"/>
        <v>4.269577975589713</v>
      </c>
      <c r="T134" s="67">
        <f t="shared" si="57"/>
        <v>0.27543192487821477</v>
      </c>
      <c r="U134" s="67">
        <f t="shared" si="58"/>
        <v>3.2864138471244975E-2</v>
      </c>
      <c r="V134" s="67">
        <f t="shared" si="59"/>
        <v>4.5236348014904192E-2</v>
      </c>
      <c r="W134" s="67">
        <f t="shared" si="60"/>
        <v>4.6231103869540773</v>
      </c>
      <c r="X134" s="66">
        <f t="shared" si="61"/>
        <v>6014334.2117904313</v>
      </c>
      <c r="Y134" s="67">
        <v>0.24688961304592549</v>
      </c>
      <c r="Z134" s="67">
        <v>0</v>
      </c>
      <c r="AA134" s="67">
        <v>0</v>
      </c>
      <c r="AB134" s="67">
        <f t="shared" si="62"/>
        <v>321185.6352095711</v>
      </c>
      <c r="AC134" s="67">
        <f t="shared" si="63"/>
        <v>0</v>
      </c>
      <c r="AD134" s="67">
        <f t="shared" si="64"/>
        <v>0</v>
      </c>
      <c r="AE134" s="67">
        <f t="shared" si="65"/>
        <v>4.87</v>
      </c>
      <c r="AF134" s="66">
        <f t="shared" si="66"/>
        <v>6335520</v>
      </c>
      <c r="AG134" s="5"/>
      <c r="AH134" s="69">
        <v>1090.1300000000001</v>
      </c>
      <c r="AI134" s="66">
        <f t="shared" si="67"/>
        <v>3026092</v>
      </c>
      <c r="AJ134" s="38"/>
    </row>
    <row r="135" spans="1:36" s="4" customFormat="1" ht="15.75" x14ac:dyDescent="0.25">
      <c r="A135" s="54" t="s">
        <v>61</v>
      </c>
      <c r="B135" s="55">
        <v>333</v>
      </c>
      <c r="C135" s="54" t="s">
        <v>65</v>
      </c>
      <c r="D135" s="66">
        <f t="shared" si="51"/>
        <v>15315196</v>
      </c>
      <c r="E135" s="67">
        <v>4.8699999999999992</v>
      </c>
      <c r="F135" s="68">
        <v>1.0605717079116652</v>
      </c>
      <c r="G135" s="68">
        <v>5517.2</v>
      </c>
      <c r="H135" s="68">
        <v>1702.2650924741188</v>
      </c>
      <c r="I135" s="68">
        <v>1794.8705366566535</v>
      </c>
      <c r="J135" s="80">
        <v>130.58461538461538</v>
      </c>
      <c r="K135" s="67">
        <f>F135*'National Details'!$E$25</f>
        <v>4.4667454420006569</v>
      </c>
      <c r="L135" s="67">
        <f>F135*'National Details'!$E$26</f>
        <v>1.7029817157000784</v>
      </c>
      <c r="M135" s="67">
        <f>F135*'National Details'!$E$27</f>
        <v>0.3354507762889955</v>
      </c>
      <c r="N135" s="67">
        <f>F135*'National Details'!$E$28</f>
        <v>1.8222648048874857</v>
      </c>
      <c r="O135" s="66">
        <f t="shared" si="52"/>
        <v>14047038.932985432</v>
      </c>
      <c r="P135" s="66">
        <f t="shared" si="53"/>
        <v>1652388.0068220187</v>
      </c>
      <c r="Q135" s="66">
        <f t="shared" si="54"/>
        <v>343191.70747004059</v>
      </c>
      <c r="R135" s="66">
        <f t="shared" si="55"/>
        <v>135637.05674483749</v>
      </c>
      <c r="S135" s="67">
        <f t="shared" si="56"/>
        <v>4.466745442000656</v>
      </c>
      <c r="T135" s="67">
        <f t="shared" si="57"/>
        <v>0.52543433766365688</v>
      </c>
      <c r="U135" s="67">
        <f t="shared" si="58"/>
        <v>0.10912976054152837</v>
      </c>
      <c r="V135" s="67">
        <f t="shared" si="59"/>
        <v>4.3130527926331021E-2</v>
      </c>
      <c r="W135" s="67">
        <f t="shared" si="60"/>
        <v>5.1444400681321723</v>
      </c>
      <c r="X135" s="66">
        <f t="shared" si="61"/>
        <v>16178255.704022327</v>
      </c>
      <c r="Y135" s="67">
        <v>0</v>
      </c>
      <c r="Z135" s="67">
        <v>0</v>
      </c>
      <c r="AA135" s="67">
        <v>3.5897913796050673E-2</v>
      </c>
      <c r="AB135" s="67">
        <f t="shared" si="62"/>
        <v>0</v>
      </c>
      <c r="AC135" s="67">
        <f t="shared" si="63"/>
        <v>0</v>
      </c>
      <c r="AD135" s="67">
        <f t="shared" si="64"/>
        <v>112891.90289747535</v>
      </c>
      <c r="AE135" s="67">
        <f t="shared" si="65"/>
        <v>5.1100000000000003</v>
      </c>
      <c r="AF135" s="66">
        <f t="shared" si="66"/>
        <v>16069949</v>
      </c>
      <c r="AG135" s="5"/>
      <c r="AH135" s="69">
        <v>1667.1</v>
      </c>
      <c r="AI135" s="66">
        <f t="shared" si="67"/>
        <v>4855763</v>
      </c>
      <c r="AJ135" s="38"/>
    </row>
    <row r="136" spans="1:36" s="4" customFormat="1" ht="15.75" x14ac:dyDescent="0.25">
      <c r="A136" s="54" t="s">
        <v>61</v>
      </c>
      <c r="B136" s="55">
        <v>893</v>
      </c>
      <c r="C136" s="54" t="s">
        <v>167</v>
      </c>
      <c r="D136" s="66">
        <f t="shared" si="51"/>
        <v>10409136</v>
      </c>
      <c r="E136" s="67">
        <v>4.6900000000000004</v>
      </c>
      <c r="F136" s="68">
        <v>1.0233774942264693</v>
      </c>
      <c r="G136" s="68">
        <v>3893.74</v>
      </c>
      <c r="H136" s="68">
        <v>672.05248755301488</v>
      </c>
      <c r="I136" s="68">
        <v>172.78193808646847</v>
      </c>
      <c r="J136" s="80">
        <v>96.029883666821775</v>
      </c>
      <c r="K136" s="67">
        <f>F136*'National Details'!$E$25</f>
        <v>4.3100968314373205</v>
      </c>
      <c r="L136" s="67">
        <f>F136*'National Details'!$E$26</f>
        <v>1.6432582049150763</v>
      </c>
      <c r="M136" s="67">
        <f>F136*'National Details'!$E$27</f>
        <v>0.32368652898625966</v>
      </c>
      <c r="N136" s="67">
        <f>F136*'National Details'!$E$28</f>
        <v>1.7583580402261354</v>
      </c>
      <c r="O136" s="66">
        <f t="shared" si="52"/>
        <v>9565965.9687712286</v>
      </c>
      <c r="P136" s="66">
        <f t="shared" si="53"/>
        <v>629482.785653895</v>
      </c>
      <c r="Q136" s="66">
        <f t="shared" si="54"/>
        <v>31878.495912114846</v>
      </c>
      <c r="R136" s="66">
        <f t="shared" si="55"/>
        <v>96247.303287095812</v>
      </c>
      <c r="S136" s="67">
        <f t="shared" si="56"/>
        <v>4.3100968314373205</v>
      </c>
      <c r="T136" s="67">
        <f t="shared" si="57"/>
        <v>0.28362339660713837</v>
      </c>
      <c r="U136" s="67">
        <f t="shared" si="58"/>
        <v>1.4363359086823416E-2</v>
      </c>
      <c r="V136" s="67">
        <f t="shared" si="59"/>
        <v>4.3365740405763235E-2</v>
      </c>
      <c r="W136" s="67">
        <f t="shared" si="60"/>
        <v>4.6514493275370459</v>
      </c>
      <c r="X136" s="66">
        <f t="shared" si="61"/>
        <v>10323574.553624334</v>
      </c>
      <c r="Y136" s="67">
        <v>0.21855067246295423</v>
      </c>
      <c r="Z136" s="67">
        <v>0</v>
      </c>
      <c r="AA136" s="67">
        <v>0</v>
      </c>
      <c r="AB136" s="67">
        <f t="shared" si="62"/>
        <v>485058.31237566494</v>
      </c>
      <c r="AC136" s="67">
        <f t="shared" si="63"/>
        <v>0</v>
      </c>
      <c r="AD136" s="67">
        <f t="shared" si="64"/>
        <v>0</v>
      </c>
      <c r="AE136" s="67">
        <f t="shared" si="65"/>
        <v>4.87</v>
      </c>
      <c r="AF136" s="66">
        <f t="shared" si="66"/>
        <v>10808633</v>
      </c>
      <c r="AG136" s="5"/>
      <c r="AH136" s="69">
        <v>1986.94</v>
      </c>
      <c r="AI136" s="66">
        <f t="shared" si="67"/>
        <v>5515547</v>
      </c>
      <c r="AJ136" s="38"/>
    </row>
    <row r="137" spans="1:36" s="4" customFormat="1" ht="15.75" x14ac:dyDescent="0.25">
      <c r="A137" s="54" t="s">
        <v>61</v>
      </c>
      <c r="B137" s="55">
        <v>334</v>
      </c>
      <c r="C137" s="54" t="s">
        <v>66</v>
      </c>
      <c r="D137" s="66">
        <f t="shared" ref="D137:D159" si="68">ROUNDUP(E137*G137*15*38,0)</f>
        <v>9408997</v>
      </c>
      <c r="E137" s="67">
        <v>4.79</v>
      </c>
      <c r="F137" s="68">
        <v>1.0704268158535324</v>
      </c>
      <c r="G137" s="68">
        <v>3446.14</v>
      </c>
      <c r="H137" s="68">
        <v>798.80270554110825</v>
      </c>
      <c r="I137" s="68">
        <v>451.66840736425081</v>
      </c>
      <c r="J137" s="80">
        <v>116.41471017274472</v>
      </c>
      <c r="K137" s="67">
        <f>F137*'National Details'!$E$25</f>
        <v>4.5082516015100778</v>
      </c>
      <c r="L137" s="67">
        <f>F137*'National Details'!$E$26</f>
        <v>1.7188062643902349</v>
      </c>
      <c r="M137" s="67">
        <f>F137*'National Details'!$E$27</f>
        <v>0.33856787208256583</v>
      </c>
      <c r="N137" s="67">
        <f>F137*'National Details'!$E$28</f>
        <v>1.8391977630428502</v>
      </c>
      <c r="O137" s="66">
        <f t="shared" ref="O137:O159" si="69">G137*K137*38*15</f>
        <v>8855557.7191959247</v>
      </c>
      <c r="P137" s="66">
        <f t="shared" ref="P137:P159" si="70">H137*L137*38*15</f>
        <v>782602.64374867734</v>
      </c>
      <c r="Q137" s="66">
        <f t="shared" ref="Q137:Q159" si="71">I137*M137*38*15</f>
        <v>87164.634593894458</v>
      </c>
      <c r="R137" s="66">
        <f t="shared" ref="R137:R159" si="72">J137*N137*38*15</f>
        <v>122042.51448494647</v>
      </c>
      <c r="S137" s="67">
        <f t="shared" ref="S137:S159" si="73">O137/($G137*15*38)</f>
        <v>4.5082516015100769</v>
      </c>
      <c r="T137" s="67">
        <f t="shared" ref="T137:T159" si="74">P137/($G137*15*38)</f>
        <v>0.39841303437931286</v>
      </c>
      <c r="U137" s="67">
        <f t="shared" ref="U137:U159" si="75">Q137/($G137*15*38)</f>
        <v>4.4374404861159407E-2</v>
      </c>
      <c r="V137" s="67">
        <f t="shared" ref="V137:V159" si="76">R137/($G137*15*38)</f>
        <v>6.213028911622679E-2</v>
      </c>
      <c r="W137" s="67">
        <f t="shared" ref="W137:W159" si="77">SUM(S137:V137)</f>
        <v>5.0131693298667761</v>
      </c>
      <c r="X137" s="66">
        <f t="shared" ref="X137:X159" si="78">W137*G137*15*38</f>
        <v>9847367.5120234415</v>
      </c>
      <c r="Y137" s="67">
        <v>0</v>
      </c>
      <c r="Z137" s="67">
        <v>0</v>
      </c>
      <c r="AA137" s="67">
        <v>0</v>
      </c>
      <c r="AB137" s="67">
        <f t="shared" ref="AB137:AB159" si="79">Y137*G137*15*38</f>
        <v>0</v>
      </c>
      <c r="AC137" s="67">
        <f t="shared" ref="AC137:AC159" si="80">Z137*$G137*15*38</f>
        <v>0</v>
      </c>
      <c r="AD137" s="67">
        <f t="shared" ref="AD137:AD159" si="81">AA137*$G137*15*38</f>
        <v>0</v>
      </c>
      <c r="AE137" s="67">
        <f t="shared" ref="AE137:AE159" si="82">ROUND(W137+Y137+Z137-AA137,2)</f>
        <v>5.01</v>
      </c>
      <c r="AF137" s="66">
        <f t="shared" ref="AF137:AF159" si="83">ROUNDUP(AE137*G137*15*38,0)</f>
        <v>9841142</v>
      </c>
      <c r="AG137" s="5"/>
      <c r="AH137" s="69">
        <v>1701.02</v>
      </c>
      <c r="AI137" s="66">
        <f t="shared" ref="AI137:AI159" si="84">ROUNDUP(AE137*AH137*15*38,0)</f>
        <v>4857603</v>
      </c>
      <c r="AJ137" s="38"/>
    </row>
    <row r="138" spans="1:36" s="4" customFormat="1" ht="15.75" x14ac:dyDescent="0.25">
      <c r="A138" s="54" t="s">
        <v>61</v>
      </c>
      <c r="B138" s="55">
        <v>860</v>
      </c>
      <c r="C138" s="54" t="s">
        <v>138</v>
      </c>
      <c r="D138" s="66">
        <f t="shared" si="68"/>
        <v>30785684</v>
      </c>
      <c r="E138" s="67">
        <v>4.62</v>
      </c>
      <c r="F138" s="68">
        <v>1.0743408656134963</v>
      </c>
      <c r="G138" s="68">
        <v>11690.47</v>
      </c>
      <c r="H138" s="68">
        <v>2153.3241825942314</v>
      </c>
      <c r="I138" s="68">
        <v>928.32809271667986</v>
      </c>
      <c r="J138" s="80">
        <v>265.11591037326389</v>
      </c>
      <c r="K138" s="67">
        <f>F138*'National Details'!$E$25</f>
        <v>4.5247361671407296</v>
      </c>
      <c r="L138" s="67">
        <f>F138*'National Details'!$E$26</f>
        <v>1.7250911342635635</v>
      </c>
      <c r="M138" s="67">
        <f>F138*'National Details'!$E$27</f>
        <v>0.33980585629487242</v>
      </c>
      <c r="N138" s="67">
        <f>F138*'National Details'!$E$28</f>
        <v>1.8459228482671248</v>
      </c>
      <c r="O138" s="66">
        <f t="shared" si="69"/>
        <v>30150886.679327998</v>
      </c>
      <c r="P138" s="66">
        <f t="shared" si="70"/>
        <v>2117367.8602555264</v>
      </c>
      <c r="Q138" s="66">
        <f t="shared" si="71"/>
        <v>179807.25380686097</v>
      </c>
      <c r="R138" s="66">
        <f t="shared" si="72"/>
        <v>278948.60434637382</v>
      </c>
      <c r="S138" s="67">
        <f t="shared" si="73"/>
        <v>4.5247361671407296</v>
      </c>
      <c r="T138" s="67">
        <f t="shared" si="74"/>
        <v>0.31775287534108065</v>
      </c>
      <c r="U138" s="67">
        <f t="shared" si="75"/>
        <v>2.6983630467224771E-2</v>
      </c>
      <c r="V138" s="67">
        <f t="shared" si="76"/>
        <v>4.1861748620641182E-2</v>
      </c>
      <c r="W138" s="67">
        <f t="shared" si="77"/>
        <v>4.9113344215696761</v>
      </c>
      <c r="X138" s="66">
        <f t="shared" si="78"/>
        <v>32727010.397736762</v>
      </c>
      <c r="Y138" s="67">
        <v>0</v>
      </c>
      <c r="Z138" s="67">
        <v>0</v>
      </c>
      <c r="AA138" s="67">
        <v>4.133442156967515E-2</v>
      </c>
      <c r="AB138" s="67">
        <f t="shared" si="79"/>
        <v>0</v>
      </c>
      <c r="AC138" s="67">
        <f t="shared" si="80"/>
        <v>0</v>
      </c>
      <c r="AD138" s="67">
        <f t="shared" si="81"/>
        <v>275434.72473675496</v>
      </c>
      <c r="AE138" s="67">
        <f t="shared" si="82"/>
        <v>4.87</v>
      </c>
      <c r="AF138" s="66">
        <f t="shared" si="83"/>
        <v>32451576</v>
      </c>
      <c r="AG138" s="5"/>
      <c r="AH138" s="69">
        <v>6087.34</v>
      </c>
      <c r="AI138" s="66">
        <f t="shared" si="84"/>
        <v>16897848</v>
      </c>
      <c r="AJ138" s="38"/>
    </row>
    <row r="139" spans="1:36" s="4" customFormat="1" ht="15.75" x14ac:dyDescent="0.25">
      <c r="A139" s="54" t="s">
        <v>61</v>
      </c>
      <c r="B139" s="55">
        <v>861</v>
      </c>
      <c r="C139" s="54" t="s">
        <v>139</v>
      </c>
      <c r="D139" s="66">
        <f t="shared" si="68"/>
        <v>10672498</v>
      </c>
      <c r="E139" s="67">
        <v>4.97</v>
      </c>
      <c r="F139" s="68">
        <v>1.0278855109530747</v>
      </c>
      <c r="G139" s="68">
        <v>3767.34</v>
      </c>
      <c r="H139" s="68">
        <v>1411.6674804963823</v>
      </c>
      <c r="I139" s="68">
        <v>878.78757777508781</v>
      </c>
      <c r="J139" s="80">
        <v>115.74693057607091</v>
      </c>
      <c r="K139" s="67">
        <f>F139*'National Details'!$E$25</f>
        <v>4.3290829716632153</v>
      </c>
      <c r="L139" s="67">
        <f>F139*'National Details'!$E$26</f>
        <v>1.6504968197133119</v>
      </c>
      <c r="M139" s="67">
        <f>F139*'National Details'!$E$27</f>
        <v>0.32511238043900226</v>
      </c>
      <c r="N139" s="67">
        <f>F139*'National Details'!$E$28</f>
        <v>1.7661036741700322</v>
      </c>
      <c r="O139" s="66">
        <f t="shared" si="69"/>
        <v>9296202.6422054488</v>
      </c>
      <c r="P139" s="66">
        <f t="shared" si="70"/>
        <v>1328073.0316196301</v>
      </c>
      <c r="Q139" s="66">
        <f t="shared" si="71"/>
        <v>162851.69114708967</v>
      </c>
      <c r="R139" s="66">
        <f t="shared" si="72"/>
        <v>116520.01523765242</v>
      </c>
      <c r="S139" s="67">
        <f t="shared" si="73"/>
        <v>4.3290829716632153</v>
      </c>
      <c r="T139" s="67">
        <f t="shared" si="74"/>
        <v>0.61846095310006055</v>
      </c>
      <c r="U139" s="67">
        <f t="shared" si="75"/>
        <v>7.5837254219338734E-2</v>
      </c>
      <c r="V139" s="67">
        <f t="shared" si="76"/>
        <v>5.4261383194588876E-2</v>
      </c>
      <c r="W139" s="67">
        <f t="shared" si="77"/>
        <v>5.0776425621772043</v>
      </c>
      <c r="X139" s="66">
        <f t="shared" si="78"/>
        <v>10903647.380209822</v>
      </c>
      <c r="Y139" s="67">
        <v>0</v>
      </c>
      <c r="Z139" s="67">
        <v>0</v>
      </c>
      <c r="AA139" s="67">
        <v>0</v>
      </c>
      <c r="AB139" s="67">
        <f t="shared" si="79"/>
        <v>0</v>
      </c>
      <c r="AC139" s="67">
        <f t="shared" si="80"/>
        <v>0</v>
      </c>
      <c r="AD139" s="67">
        <f t="shared" si="81"/>
        <v>0</v>
      </c>
      <c r="AE139" s="67">
        <f t="shared" si="82"/>
        <v>5.08</v>
      </c>
      <c r="AF139" s="66">
        <f t="shared" si="83"/>
        <v>10908710</v>
      </c>
      <c r="AG139" s="5"/>
      <c r="AH139" s="69">
        <v>1414.58</v>
      </c>
      <c r="AI139" s="66">
        <f t="shared" si="84"/>
        <v>4096058</v>
      </c>
      <c r="AJ139" s="38"/>
    </row>
    <row r="140" spans="1:36" s="4" customFormat="1" ht="15.75" x14ac:dyDescent="0.25">
      <c r="A140" s="54" t="s">
        <v>61</v>
      </c>
      <c r="B140" s="55">
        <v>894</v>
      </c>
      <c r="C140" s="54" t="s">
        <v>168</v>
      </c>
      <c r="D140" s="66">
        <f t="shared" si="68"/>
        <v>7604612</v>
      </c>
      <c r="E140" s="67">
        <v>4.76</v>
      </c>
      <c r="F140" s="68">
        <v>1.0316646480358416</v>
      </c>
      <c r="G140" s="68">
        <v>2802.82</v>
      </c>
      <c r="H140" s="68">
        <v>752.98123071337807</v>
      </c>
      <c r="I140" s="68">
        <v>435.46501127102482</v>
      </c>
      <c r="J140" s="80">
        <v>97.527203014184394</v>
      </c>
      <c r="K140" s="67">
        <f>F140*'National Details'!$E$25</f>
        <v>4.3449993337660509</v>
      </c>
      <c r="L140" s="67">
        <f>F140*'National Details'!$E$26</f>
        <v>1.6565650575373705</v>
      </c>
      <c r="M140" s="67">
        <f>F140*'National Details'!$E$27</f>
        <v>0.32630769279615807</v>
      </c>
      <c r="N140" s="67">
        <f>F140*'National Details'!$E$28</f>
        <v>1.772596953641282</v>
      </c>
      <c r="O140" s="66">
        <f t="shared" si="69"/>
        <v>6941603.0886197137</v>
      </c>
      <c r="P140" s="66">
        <f t="shared" si="70"/>
        <v>710996.56559532229</v>
      </c>
      <c r="Q140" s="66">
        <f t="shared" si="71"/>
        <v>80994.482379141613</v>
      </c>
      <c r="R140" s="66">
        <f t="shared" si="72"/>
        <v>98539.561087255919</v>
      </c>
      <c r="S140" s="67">
        <f t="shared" si="73"/>
        <v>4.3449993337660509</v>
      </c>
      <c r="T140" s="67">
        <f t="shared" si="74"/>
        <v>0.44503835272378073</v>
      </c>
      <c r="U140" s="67">
        <f t="shared" si="75"/>
        <v>5.0697363056243734E-2</v>
      </c>
      <c r="V140" s="67">
        <f t="shared" si="76"/>
        <v>6.1679459601436441E-2</v>
      </c>
      <c r="W140" s="67">
        <f t="shared" si="77"/>
        <v>4.9024145091475129</v>
      </c>
      <c r="X140" s="66">
        <f t="shared" si="78"/>
        <v>7832133.6976814354</v>
      </c>
      <c r="Y140" s="67">
        <v>0</v>
      </c>
      <c r="Z140" s="67">
        <v>0</v>
      </c>
      <c r="AA140" s="67">
        <v>0</v>
      </c>
      <c r="AB140" s="67">
        <f t="shared" si="79"/>
        <v>0</v>
      </c>
      <c r="AC140" s="67">
        <f t="shared" si="80"/>
        <v>0</v>
      </c>
      <c r="AD140" s="67">
        <f t="shared" si="81"/>
        <v>0</v>
      </c>
      <c r="AE140" s="67">
        <f t="shared" si="82"/>
        <v>4.9000000000000004</v>
      </c>
      <c r="AF140" s="66">
        <f t="shared" si="83"/>
        <v>7828277</v>
      </c>
      <c r="AG140" s="5"/>
      <c r="AH140" s="69">
        <v>1203.5</v>
      </c>
      <c r="AI140" s="66">
        <f t="shared" si="84"/>
        <v>3361376</v>
      </c>
      <c r="AJ140" s="38"/>
    </row>
    <row r="141" spans="1:36" s="4" customFormat="1" ht="15.75" x14ac:dyDescent="0.25">
      <c r="A141" s="54" t="s">
        <v>61</v>
      </c>
      <c r="B141" s="55">
        <v>335</v>
      </c>
      <c r="C141" s="54" t="s">
        <v>67</v>
      </c>
      <c r="D141" s="66">
        <f t="shared" si="68"/>
        <v>12817740</v>
      </c>
      <c r="E141" s="67">
        <v>4.9699999999999989</v>
      </c>
      <c r="F141" s="68">
        <v>1.0285118202013304</v>
      </c>
      <c r="G141" s="68">
        <v>4524.6000000000004</v>
      </c>
      <c r="H141" s="68">
        <v>1586.0568505957838</v>
      </c>
      <c r="I141" s="68">
        <v>1157.3944192751237</v>
      </c>
      <c r="J141" s="80">
        <v>134.3940594059406</v>
      </c>
      <c r="K141" s="67">
        <f>F141*'National Details'!$E$25</f>
        <v>4.3317207602814287</v>
      </c>
      <c r="L141" s="67">
        <f>F141*'National Details'!$E$26</f>
        <v>1.651502497302292</v>
      </c>
      <c r="M141" s="67">
        <f>F141*'National Details'!$E$27</f>
        <v>0.32531047729747686</v>
      </c>
      <c r="N141" s="67">
        <f>F141*'National Details'!$E$28</f>
        <v>1.7671797931081086</v>
      </c>
      <c r="O141" s="66">
        <f t="shared" si="69"/>
        <v>11171603.138622532</v>
      </c>
      <c r="P141" s="66">
        <f t="shared" si="70"/>
        <v>1493044.8042847367</v>
      </c>
      <c r="Q141" s="66">
        <f t="shared" si="71"/>
        <v>214612.14264482111</v>
      </c>
      <c r="R141" s="66">
        <f t="shared" si="72"/>
        <v>135374.12567469088</v>
      </c>
      <c r="S141" s="67">
        <f t="shared" si="73"/>
        <v>4.3317207602814287</v>
      </c>
      <c r="T141" s="67">
        <f t="shared" si="74"/>
        <v>0.57891898723032864</v>
      </c>
      <c r="U141" s="67">
        <f t="shared" si="75"/>
        <v>8.3214545143399751E-2</v>
      </c>
      <c r="V141" s="67">
        <f t="shared" si="76"/>
        <v>5.2490488904201237E-2</v>
      </c>
      <c r="W141" s="67">
        <f t="shared" si="77"/>
        <v>5.0463447815593581</v>
      </c>
      <c r="X141" s="66">
        <f t="shared" si="78"/>
        <v>13014634.211226778</v>
      </c>
      <c r="Y141" s="67">
        <v>0</v>
      </c>
      <c r="Z141" s="67">
        <v>0</v>
      </c>
      <c r="AA141" s="67">
        <v>0</v>
      </c>
      <c r="AB141" s="67">
        <f t="shared" si="79"/>
        <v>0</v>
      </c>
      <c r="AC141" s="67">
        <f t="shared" si="80"/>
        <v>0</v>
      </c>
      <c r="AD141" s="67">
        <f t="shared" si="81"/>
        <v>0</v>
      </c>
      <c r="AE141" s="67">
        <f t="shared" si="82"/>
        <v>5.05</v>
      </c>
      <c r="AF141" s="66">
        <f t="shared" si="83"/>
        <v>13024062</v>
      </c>
      <c r="AG141" s="5"/>
      <c r="AH141" s="69">
        <v>1365.17</v>
      </c>
      <c r="AI141" s="66">
        <f t="shared" si="84"/>
        <v>3929642</v>
      </c>
      <c r="AJ141" s="38"/>
    </row>
    <row r="142" spans="1:36" s="4" customFormat="1" ht="15.75" x14ac:dyDescent="0.25">
      <c r="A142" s="54" t="s">
        <v>61</v>
      </c>
      <c r="B142" s="55">
        <v>937</v>
      </c>
      <c r="C142" s="54" t="s">
        <v>182</v>
      </c>
      <c r="D142" s="66">
        <f t="shared" si="68"/>
        <v>22002964</v>
      </c>
      <c r="E142" s="67">
        <v>4.6400000000000006</v>
      </c>
      <c r="F142" s="68">
        <v>1.0903167322374137</v>
      </c>
      <c r="G142" s="68">
        <v>8319.33</v>
      </c>
      <c r="H142" s="68">
        <v>1653.2117679617972</v>
      </c>
      <c r="I142" s="68">
        <v>1084.0154393639027</v>
      </c>
      <c r="J142" s="80">
        <v>230.83184976314007</v>
      </c>
      <c r="K142" s="67">
        <f>F142*'National Details'!$E$25</f>
        <v>4.5920207542101945</v>
      </c>
      <c r="L142" s="67">
        <f>F142*'National Details'!$E$26</f>
        <v>1.750743910544543</v>
      </c>
      <c r="M142" s="67">
        <f>F142*'National Details'!$E$27</f>
        <v>0.34485890157309784</v>
      </c>
      <c r="N142" s="67">
        <f>F142*'National Details'!$E$28</f>
        <v>1.8733724391426585</v>
      </c>
      <c r="O142" s="66">
        <f t="shared" si="69"/>
        <v>21775445.532040391</v>
      </c>
      <c r="P142" s="66">
        <f t="shared" si="70"/>
        <v>1649779.7482918259</v>
      </c>
      <c r="Q142" s="66">
        <f t="shared" si="71"/>
        <v>213084.45301316929</v>
      </c>
      <c r="R142" s="66">
        <f t="shared" si="72"/>
        <v>246487.39449087367</v>
      </c>
      <c r="S142" s="67">
        <f t="shared" si="73"/>
        <v>4.5920207542101945</v>
      </c>
      <c r="T142" s="67">
        <f t="shared" si="74"/>
        <v>0.34790667464804192</v>
      </c>
      <c r="U142" s="67">
        <f t="shared" si="75"/>
        <v>4.4935394281428259E-2</v>
      </c>
      <c r="V142" s="67">
        <f t="shared" si="76"/>
        <v>5.1979429283678547E-2</v>
      </c>
      <c r="W142" s="67">
        <f t="shared" si="77"/>
        <v>5.0368422524233436</v>
      </c>
      <c r="X142" s="66">
        <f t="shared" si="78"/>
        <v>23884797.127836261</v>
      </c>
      <c r="Y142" s="67">
        <v>0</v>
      </c>
      <c r="Z142" s="67">
        <v>0</v>
      </c>
      <c r="AA142" s="67">
        <v>0.1668422524233435</v>
      </c>
      <c r="AB142" s="67">
        <f t="shared" si="79"/>
        <v>0</v>
      </c>
      <c r="AC142" s="67">
        <f t="shared" si="80"/>
        <v>0</v>
      </c>
      <c r="AD142" s="67">
        <f t="shared" si="81"/>
        <v>791168.98083626374</v>
      </c>
      <c r="AE142" s="67">
        <f t="shared" si="82"/>
        <v>4.87</v>
      </c>
      <c r="AF142" s="66">
        <f t="shared" si="83"/>
        <v>23093629</v>
      </c>
      <c r="AG142" s="5"/>
      <c r="AH142" s="69">
        <v>3715.09</v>
      </c>
      <c r="AI142" s="66">
        <f t="shared" si="84"/>
        <v>10312719</v>
      </c>
      <c r="AJ142" s="38"/>
    </row>
    <row r="143" spans="1:36" s="4" customFormat="1" ht="15.75" x14ac:dyDescent="0.25">
      <c r="A143" s="54" t="s">
        <v>61</v>
      </c>
      <c r="B143" s="55">
        <v>336</v>
      </c>
      <c r="C143" s="54" t="s">
        <v>68</v>
      </c>
      <c r="D143" s="66">
        <f t="shared" si="68"/>
        <v>12101159</v>
      </c>
      <c r="E143" s="67">
        <v>5.14</v>
      </c>
      <c r="F143" s="68">
        <v>1.0323659351780889</v>
      </c>
      <c r="G143" s="68">
        <v>4130.37</v>
      </c>
      <c r="H143" s="68">
        <v>1698.1023617357482</v>
      </c>
      <c r="I143" s="68">
        <v>1215.5713157993471</v>
      </c>
      <c r="J143" s="80">
        <v>123.20054800221976</v>
      </c>
      <c r="K143" s="67">
        <f>F143*'National Details'!$E$25</f>
        <v>4.3479529022261554</v>
      </c>
      <c r="L143" s="67">
        <f>F143*'National Details'!$E$26</f>
        <v>1.657691128666549</v>
      </c>
      <c r="M143" s="67">
        <f>F143*'National Details'!$E$27</f>
        <v>0.32652950459305352</v>
      </c>
      <c r="N143" s="67">
        <f>F143*'National Details'!$E$28</f>
        <v>1.7738018989249478</v>
      </c>
      <c r="O143" s="66">
        <f t="shared" si="69"/>
        <v>10236432.910397671</v>
      </c>
      <c r="P143" s="66">
        <f t="shared" si="70"/>
        <v>1604509.6557517271</v>
      </c>
      <c r="Q143" s="66">
        <f t="shared" si="71"/>
        <v>226244.34274092759</v>
      </c>
      <c r="R143" s="66">
        <f t="shared" si="72"/>
        <v>124564.018617111</v>
      </c>
      <c r="S143" s="67">
        <f t="shared" si="73"/>
        <v>4.3479529022261554</v>
      </c>
      <c r="T143" s="67">
        <f t="shared" si="74"/>
        <v>0.68151986882944271</v>
      </c>
      <c r="U143" s="67">
        <f t="shared" si="75"/>
        <v>9.6097903951821995E-2</v>
      </c>
      <c r="V143" s="67">
        <f t="shared" si="76"/>
        <v>5.2908907917433932E-2</v>
      </c>
      <c r="W143" s="67">
        <f t="shared" si="77"/>
        <v>5.1784795829248544</v>
      </c>
      <c r="X143" s="66">
        <f t="shared" si="78"/>
        <v>12191750.927507438</v>
      </c>
      <c r="Y143" s="67">
        <v>0</v>
      </c>
      <c r="Z143" s="67">
        <v>1.292041707514624E-2</v>
      </c>
      <c r="AA143" s="67">
        <v>0</v>
      </c>
      <c r="AB143" s="67">
        <f t="shared" si="79"/>
        <v>0</v>
      </c>
      <c r="AC143" s="67">
        <f t="shared" si="80"/>
        <v>30418.678752562915</v>
      </c>
      <c r="AD143" s="67">
        <f t="shared" si="81"/>
        <v>0</v>
      </c>
      <c r="AE143" s="67">
        <f t="shared" si="82"/>
        <v>5.19</v>
      </c>
      <c r="AF143" s="66">
        <f t="shared" si="83"/>
        <v>12218874</v>
      </c>
      <c r="AG143" s="5"/>
      <c r="AH143" s="69">
        <v>1062.6600000000001</v>
      </c>
      <c r="AI143" s="66">
        <f t="shared" si="84"/>
        <v>3143668</v>
      </c>
      <c r="AJ143" s="38"/>
    </row>
    <row r="144" spans="1:36" s="4" customFormat="1" ht="15.75" x14ac:dyDescent="0.25">
      <c r="A144" s="54" t="s">
        <v>61</v>
      </c>
      <c r="B144" s="55">
        <v>885</v>
      </c>
      <c r="C144" s="54" t="s">
        <v>159</v>
      </c>
      <c r="D144" s="66">
        <f t="shared" si="68"/>
        <v>20888729</v>
      </c>
      <c r="E144" s="67">
        <v>4.66</v>
      </c>
      <c r="F144" s="68">
        <v>1.0350627390484208</v>
      </c>
      <c r="G144" s="68">
        <v>7864.14</v>
      </c>
      <c r="H144" s="68">
        <v>1495.3978609471715</v>
      </c>
      <c r="I144" s="68">
        <v>694.61556736081604</v>
      </c>
      <c r="J144" s="80">
        <v>239.80445295740117</v>
      </c>
      <c r="K144" s="67">
        <f>F144*'National Details'!$E$25</f>
        <v>4.3593108672802048</v>
      </c>
      <c r="L144" s="67">
        <f>F144*'National Details'!$E$26</f>
        <v>1.662021441881341</v>
      </c>
      <c r="M144" s="67">
        <f>F144*'National Details'!$E$27</f>
        <v>0.32738248317531582</v>
      </c>
      <c r="N144" s="67">
        <f>F144*'National Details'!$E$28</f>
        <v>1.7784355231692404</v>
      </c>
      <c r="O144" s="66">
        <f t="shared" si="69"/>
        <v>19540871.649373382</v>
      </c>
      <c r="P144" s="66">
        <f t="shared" si="70"/>
        <v>1416668.4861514838</v>
      </c>
      <c r="Q144" s="66">
        <f t="shared" si="71"/>
        <v>129620.83249804443</v>
      </c>
      <c r="R144" s="66">
        <f t="shared" si="72"/>
        <v>243091.75191955728</v>
      </c>
      <c r="S144" s="67">
        <f t="shared" si="73"/>
        <v>4.3593108672802048</v>
      </c>
      <c r="T144" s="67">
        <f t="shared" si="74"/>
        <v>0.31604006401687801</v>
      </c>
      <c r="U144" s="67">
        <f t="shared" si="75"/>
        <v>2.8916699002664602E-2</v>
      </c>
      <c r="V144" s="67">
        <f t="shared" si="76"/>
        <v>5.4230565294311812E-2</v>
      </c>
      <c r="W144" s="67">
        <f t="shared" si="77"/>
        <v>4.7584981955940595</v>
      </c>
      <c r="X144" s="66">
        <f t="shared" si="78"/>
        <v>21330252.719942465</v>
      </c>
      <c r="Y144" s="67">
        <v>0.11150180440594237</v>
      </c>
      <c r="Z144" s="67">
        <v>0</v>
      </c>
      <c r="AA144" s="67">
        <v>0</v>
      </c>
      <c r="AB144" s="67">
        <f t="shared" si="79"/>
        <v>499813.50605754019</v>
      </c>
      <c r="AC144" s="67">
        <f t="shared" si="80"/>
        <v>0</v>
      </c>
      <c r="AD144" s="67">
        <f t="shared" si="81"/>
        <v>0</v>
      </c>
      <c r="AE144" s="67">
        <f t="shared" si="82"/>
        <v>4.87</v>
      </c>
      <c r="AF144" s="66">
        <f t="shared" si="83"/>
        <v>21830067</v>
      </c>
      <c r="AG144" s="5"/>
      <c r="AH144" s="69">
        <v>3989.49</v>
      </c>
      <c r="AI144" s="66">
        <f t="shared" si="84"/>
        <v>11074426</v>
      </c>
      <c r="AJ144" s="38"/>
    </row>
    <row r="145" spans="1:36" s="4" customFormat="1" ht="15.75" x14ac:dyDescent="0.25">
      <c r="A145" s="54" t="s">
        <v>85</v>
      </c>
      <c r="B145" s="55">
        <v>370</v>
      </c>
      <c r="C145" s="54" t="s">
        <v>86</v>
      </c>
      <c r="D145" s="66">
        <f t="shared" si="68"/>
        <v>9323958</v>
      </c>
      <c r="E145" s="67">
        <v>4.7200000000000006</v>
      </c>
      <c r="F145" s="68">
        <v>1.025132193953157</v>
      </c>
      <c r="G145" s="68">
        <v>3465.64</v>
      </c>
      <c r="H145" s="68">
        <v>989.39102758896433</v>
      </c>
      <c r="I145" s="68">
        <v>236.88363295880148</v>
      </c>
      <c r="J145" s="80">
        <v>122.21851023567865</v>
      </c>
      <c r="K145" s="67">
        <f>F145*'National Details'!$E$25</f>
        <v>4.3174869936939544</v>
      </c>
      <c r="L145" s="67">
        <f>F145*'National Details'!$E$26</f>
        <v>1.6460757622087527</v>
      </c>
      <c r="M145" s="67">
        <f>F145*'National Details'!$E$27</f>
        <v>0.32424152718306287</v>
      </c>
      <c r="N145" s="67">
        <f>F145*'National Details'!$E$28</f>
        <v>1.7613729495728923</v>
      </c>
      <c r="O145" s="66">
        <f t="shared" si="69"/>
        <v>8528827.7061505448</v>
      </c>
      <c r="P145" s="66">
        <f t="shared" si="70"/>
        <v>928309.17622077314</v>
      </c>
      <c r="Q145" s="66">
        <f t="shared" si="71"/>
        <v>43780.281221683334</v>
      </c>
      <c r="R145" s="66">
        <f t="shared" si="72"/>
        <v>122705.25538374657</v>
      </c>
      <c r="S145" s="67">
        <f t="shared" si="73"/>
        <v>4.3174869936939544</v>
      </c>
      <c r="T145" s="67">
        <f t="shared" si="74"/>
        <v>0.4699312651807474</v>
      </c>
      <c r="U145" s="67">
        <f t="shared" si="75"/>
        <v>2.2162576296220586E-2</v>
      </c>
      <c r="V145" s="67">
        <f t="shared" si="76"/>
        <v>6.2116197258290547E-2</v>
      </c>
      <c r="W145" s="67">
        <f t="shared" si="77"/>
        <v>4.8716970324292124</v>
      </c>
      <c r="X145" s="66">
        <f t="shared" si="78"/>
        <v>9623622.4189767465</v>
      </c>
      <c r="Y145" s="67">
        <v>0</v>
      </c>
      <c r="Z145" s="67">
        <v>0</v>
      </c>
      <c r="AA145" s="67">
        <v>0</v>
      </c>
      <c r="AB145" s="67">
        <f t="shared" si="79"/>
        <v>0</v>
      </c>
      <c r="AC145" s="67">
        <f t="shared" si="80"/>
        <v>0</v>
      </c>
      <c r="AD145" s="67">
        <f t="shared" si="81"/>
        <v>0</v>
      </c>
      <c r="AE145" s="67">
        <f t="shared" si="82"/>
        <v>4.87</v>
      </c>
      <c r="AF145" s="66">
        <f t="shared" si="83"/>
        <v>9620271</v>
      </c>
      <c r="AG145" s="5"/>
      <c r="AH145" s="69">
        <v>1477.27</v>
      </c>
      <c r="AI145" s="66">
        <f t="shared" si="84"/>
        <v>4100754</v>
      </c>
      <c r="AJ145" s="38"/>
    </row>
    <row r="146" spans="1:36" s="4" customFormat="1" ht="15.75" x14ac:dyDescent="0.25">
      <c r="A146" s="54" t="s">
        <v>85</v>
      </c>
      <c r="B146" s="55">
        <v>380</v>
      </c>
      <c r="C146" s="54" t="s">
        <v>90</v>
      </c>
      <c r="D146" s="66">
        <f t="shared" si="68"/>
        <v>25811652</v>
      </c>
      <c r="E146" s="67">
        <v>4.9999999999999991</v>
      </c>
      <c r="F146" s="68">
        <v>1.0368874114403344</v>
      </c>
      <c r="G146" s="68">
        <v>9056.7199999999993</v>
      </c>
      <c r="H146" s="68">
        <v>2518.4235168911955</v>
      </c>
      <c r="I146" s="68">
        <v>3414.4606315495316</v>
      </c>
      <c r="J146" s="80">
        <v>282.33293434122567</v>
      </c>
      <c r="K146" s="67">
        <f>F146*'National Details'!$E$25</f>
        <v>4.3669957291607586</v>
      </c>
      <c r="L146" s="67">
        <f>F146*'National Details'!$E$26</f>
        <v>1.6649513557168609</v>
      </c>
      <c r="M146" s="67">
        <f>F146*'National Details'!$E$27</f>
        <v>0.32795961319469541</v>
      </c>
      <c r="N146" s="67">
        <f>F146*'National Details'!$E$28</f>
        <v>1.7815706589223721</v>
      </c>
      <c r="O146" s="66">
        <f t="shared" si="69"/>
        <v>22543874.809316751</v>
      </c>
      <c r="P146" s="66">
        <f t="shared" si="70"/>
        <v>2390040.0097688162</v>
      </c>
      <c r="Q146" s="66">
        <f t="shared" si="71"/>
        <v>638288.95715515502</v>
      </c>
      <c r="R146" s="66">
        <f t="shared" si="72"/>
        <v>286707.76096577698</v>
      </c>
      <c r="S146" s="67">
        <f t="shared" si="73"/>
        <v>4.3669957291607595</v>
      </c>
      <c r="T146" s="67">
        <f t="shared" si="74"/>
        <v>0.46297695509160292</v>
      </c>
      <c r="U146" s="67">
        <f t="shared" si="75"/>
        <v>0.12364356941492065</v>
      </c>
      <c r="V146" s="67">
        <f t="shared" si="76"/>
        <v>5.5538436859015654E-2</v>
      </c>
      <c r="W146" s="67">
        <f t="shared" si="77"/>
        <v>5.0091546905262989</v>
      </c>
      <c r="X146" s="66">
        <f t="shared" si="78"/>
        <v>25858911.537206504</v>
      </c>
      <c r="Y146" s="67">
        <v>0</v>
      </c>
      <c r="Z146" s="67">
        <v>4.0845309473701796E-2</v>
      </c>
      <c r="AA146" s="67">
        <v>0</v>
      </c>
      <c r="AB146" s="67">
        <f t="shared" si="79"/>
        <v>0</v>
      </c>
      <c r="AC146" s="67">
        <f t="shared" si="80"/>
        <v>210856.98279349878</v>
      </c>
      <c r="AD146" s="67">
        <f t="shared" si="81"/>
        <v>0</v>
      </c>
      <c r="AE146" s="67">
        <f t="shared" si="82"/>
        <v>5.05</v>
      </c>
      <c r="AF146" s="66">
        <f t="shared" si="83"/>
        <v>26069769</v>
      </c>
      <c r="AG146" s="5"/>
      <c r="AH146" s="69">
        <v>2875</v>
      </c>
      <c r="AI146" s="66">
        <f t="shared" si="84"/>
        <v>8275688</v>
      </c>
      <c r="AJ146" s="38"/>
    </row>
    <row r="147" spans="1:36" s="4" customFormat="1" ht="15.75" x14ac:dyDescent="0.25">
      <c r="A147" s="54" t="s">
        <v>85</v>
      </c>
      <c r="B147" s="55">
        <v>381</v>
      </c>
      <c r="C147" s="54" t="s">
        <v>91</v>
      </c>
      <c r="D147" s="66">
        <f t="shared" si="68"/>
        <v>8608401</v>
      </c>
      <c r="E147" s="67">
        <v>4.6900000000000004</v>
      </c>
      <c r="F147" s="68">
        <v>1.0220488463513238</v>
      </c>
      <c r="G147" s="68">
        <v>3220.14</v>
      </c>
      <c r="H147" s="68">
        <v>815.86033125614949</v>
      </c>
      <c r="I147" s="68">
        <v>475.01671478817781</v>
      </c>
      <c r="J147" s="80">
        <v>114.01018708509353</v>
      </c>
      <c r="K147" s="67">
        <f>F147*'National Details'!$E$25</f>
        <v>4.3045010458850017</v>
      </c>
      <c r="L147" s="67">
        <f>F147*'National Details'!$E$26</f>
        <v>1.6411247678064891</v>
      </c>
      <c r="M147" s="67">
        <f>F147*'National Details'!$E$27</f>
        <v>0.32326628775428307</v>
      </c>
      <c r="N147" s="67">
        <f>F147*'National Details'!$E$28</f>
        <v>1.7560751693529026</v>
      </c>
      <c r="O147" s="66">
        <f t="shared" si="69"/>
        <v>7900824.7188007934</v>
      </c>
      <c r="P147" s="66">
        <f t="shared" si="70"/>
        <v>763189.30011630605</v>
      </c>
      <c r="Q147" s="66">
        <f t="shared" si="71"/>
        <v>87527.427306161306</v>
      </c>
      <c r="R147" s="66">
        <f t="shared" si="72"/>
        <v>114119.9613982447</v>
      </c>
      <c r="S147" s="67">
        <f t="shared" si="73"/>
        <v>4.3045010458850017</v>
      </c>
      <c r="T147" s="67">
        <f t="shared" si="74"/>
        <v>0.41579825619236238</v>
      </c>
      <c r="U147" s="67">
        <f t="shared" si="75"/>
        <v>4.7686401836817438E-2</v>
      </c>
      <c r="V147" s="67">
        <f t="shared" si="76"/>
        <v>6.2174457816558212E-2</v>
      </c>
      <c r="W147" s="67">
        <f t="shared" si="77"/>
        <v>4.8301601617307401</v>
      </c>
      <c r="X147" s="66">
        <f t="shared" si="78"/>
        <v>8865661.4076215066</v>
      </c>
      <c r="Y147" s="67">
        <v>3.9839838269260852E-2</v>
      </c>
      <c r="Z147" s="67">
        <v>0</v>
      </c>
      <c r="AA147" s="67">
        <v>0</v>
      </c>
      <c r="AB147" s="67">
        <f t="shared" si="79"/>
        <v>73125.218378495265</v>
      </c>
      <c r="AC147" s="67">
        <f t="shared" si="80"/>
        <v>0</v>
      </c>
      <c r="AD147" s="67">
        <f t="shared" si="81"/>
        <v>0</v>
      </c>
      <c r="AE147" s="67">
        <f t="shared" si="82"/>
        <v>4.87</v>
      </c>
      <c r="AF147" s="66">
        <f t="shared" si="83"/>
        <v>8938787</v>
      </c>
      <c r="AG147" s="5"/>
      <c r="AH147" s="69">
        <v>1326.68</v>
      </c>
      <c r="AI147" s="66">
        <f t="shared" si="84"/>
        <v>3682732</v>
      </c>
      <c r="AJ147" s="38"/>
    </row>
    <row r="148" spans="1:36" s="4" customFormat="1" ht="15.75" x14ac:dyDescent="0.25">
      <c r="A148" s="54" t="s">
        <v>85</v>
      </c>
      <c r="B148" s="55">
        <v>371</v>
      </c>
      <c r="C148" s="54" t="s">
        <v>87</v>
      </c>
      <c r="D148" s="66">
        <f t="shared" si="68"/>
        <v>12382961</v>
      </c>
      <c r="E148" s="67">
        <v>4.9099999999999993</v>
      </c>
      <c r="F148" s="68">
        <v>1.0208664241347956</v>
      </c>
      <c r="G148" s="68">
        <v>4424.54</v>
      </c>
      <c r="H148" s="68">
        <v>1263.8210874312824</v>
      </c>
      <c r="I148" s="68">
        <v>584.52609939069487</v>
      </c>
      <c r="J148" s="80">
        <v>124.48320302989315</v>
      </c>
      <c r="K148" s="67">
        <f>F148*'National Details'!$E$25</f>
        <v>4.2995211100571851</v>
      </c>
      <c r="L148" s="67">
        <f>F148*'National Details'!$E$26</f>
        <v>1.6392261282331688</v>
      </c>
      <c r="M148" s="67">
        <f>F148*'National Details'!$E$27</f>
        <v>0.32289229658755964</v>
      </c>
      <c r="N148" s="67">
        <f>F148*'National Details'!$E$28</f>
        <v>1.754043542095997</v>
      </c>
      <c r="O148" s="66">
        <f t="shared" si="69"/>
        <v>10843339.785406679</v>
      </c>
      <c r="P148" s="66">
        <f t="shared" si="70"/>
        <v>1180862.4723197662</v>
      </c>
      <c r="Q148" s="66">
        <f t="shared" si="71"/>
        <v>107581.21554914888</v>
      </c>
      <c r="R148" s="66">
        <f t="shared" si="72"/>
        <v>124458.9062731851</v>
      </c>
      <c r="S148" s="67">
        <f t="shared" si="73"/>
        <v>4.2995211100571851</v>
      </c>
      <c r="T148" s="67">
        <f t="shared" si="74"/>
        <v>0.46822687735434965</v>
      </c>
      <c r="U148" s="67">
        <f t="shared" si="75"/>
        <v>4.2657310058815061E-2</v>
      </c>
      <c r="V148" s="67">
        <f t="shared" si="76"/>
        <v>4.9349527493029538E-2</v>
      </c>
      <c r="W148" s="67">
        <f t="shared" si="77"/>
        <v>4.8597548249633791</v>
      </c>
      <c r="X148" s="66">
        <f t="shared" si="78"/>
        <v>12256242.379548779</v>
      </c>
      <c r="Y148" s="67">
        <v>1.0245175036620147E-2</v>
      </c>
      <c r="Z148" s="67">
        <v>8.9099999999999291E-2</v>
      </c>
      <c r="AA148" s="67">
        <v>0</v>
      </c>
      <c r="AB148" s="67">
        <f t="shared" si="79"/>
        <v>25838.206451220565</v>
      </c>
      <c r="AC148" s="67">
        <f t="shared" si="80"/>
        <v>224709.1129799982</v>
      </c>
      <c r="AD148" s="67">
        <f t="shared" si="81"/>
        <v>0</v>
      </c>
      <c r="AE148" s="67">
        <f t="shared" si="82"/>
        <v>4.96</v>
      </c>
      <c r="AF148" s="66">
        <f t="shared" si="83"/>
        <v>12509060</v>
      </c>
      <c r="AG148" s="5"/>
      <c r="AH148" s="69">
        <v>1784.49</v>
      </c>
      <c r="AI148" s="66">
        <f t="shared" si="84"/>
        <v>5045111</v>
      </c>
      <c r="AJ148" s="38"/>
    </row>
    <row r="149" spans="1:36" s="4" customFormat="1" ht="15.75" x14ac:dyDescent="0.25">
      <c r="A149" s="54" t="s">
        <v>85</v>
      </c>
      <c r="B149" s="55">
        <v>811</v>
      </c>
      <c r="C149" s="54" t="s">
        <v>111</v>
      </c>
      <c r="D149" s="66">
        <f t="shared" si="68"/>
        <v>11097073</v>
      </c>
      <c r="E149" s="67">
        <v>4.66</v>
      </c>
      <c r="F149" s="68">
        <v>1.0341409076752415</v>
      </c>
      <c r="G149" s="68">
        <v>4177.8</v>
      </c>
      <c r="H149" s="68">
        <v>799.98237755353193</v>
      </c>
      <c r="I149" s="68">
        <v>194.99592143224123</v>
      </c>
      <c r="J149" s="80">
        <v>100.79972685887709</v>
      </c>
      <c r="K149" s="67">
        <f>F149*'National Details'!$E$25</f>
        <v>4.3554284460787667</v>
      </c>
      <c r="L149" s="67">
        <f>F149*'National Details'!$E$26</f>
        <v>1.6605412383630194</v>
      </c>
      <c r="M149" s="67">
        <f>F149*'National Details'!$E$27</f>
        <v>0.32709091491318537</v>
      </c>
      <c r="N149" s="67">
        <f>F149*'National Details'!$E$28</f>
        <v>1.7768516407642556</v>
      </c>
      <c r="O149" s="66">
        <f t="shared" si="69"/>
        <v>10371782.108355887</v>
      </c>
      <c r="P149" s="66">
        <f t="shared" si="70"/>
        <v>757190.12489806069</v>
      </c>
      <c r="Q149" s="66">
        <f t="shared" si="71"/>
        <v>36355.394776998495</v>
      </c>
      <c r="R149" s="66">
        <f t="shared" si="72"/>
        <v>102090.51123293721</v>
      </c>
      <c r="S149" s="67">
        <f t="shared" si="73"/>
        <v>4.3554284460787667</v>
      </c>
      <c r="T149" s="67">
        <f t="shared" si="74"/>
        <v>0.31796728610544656</v>
      </c>
      <c r="U149" s="67">
        <f t="shared" si="75"/>
        <v>1.5266741908567043E-2</v>
      </c>
      <c r="V149" s="67">
        <f t="shared" si="76"/>
        <v>4.2870927296133031E-2</v>
      </c>
      <c r="W149" s="67">
        <f t="shared" si="77"/>
        <v>4.731533401388913</v>
      </c>
      <c r="X149" s="66">
        <f t="shared" si="78"/>
        <v>11267418.139263883</v>
      </c>
      <c r="Y149" s="67">
        <v>0.13846659861108712</v>
      </c>
      <c r="Z149" s="67">
        <v>0</v>
      </c>
      <c r="AA149" s="67">
        <v>0</v>
      </c>
      <c r="AB149" s="67">
        <f t="shared" si="79"/>
        <v>329736.88073611783</v>
      </c>
      <c r="AC149" s="67">
        <f t="shared" si="80"/>
        <v>0</v>
      </c>
      <c r="AD149" s="67">
        <f t="shared" si="81"/>
        <v>0</v>
      </c>
      <c r="AE149" s="67">
        <f t="shared" si="82"/>
        <v>4.87</v>
      </c>
      <c r="AF149" s="66">
        <f t="shared" si="83"/>
        <v>11597156</v>
      </c>
      <c r="AG149" s="5"/>
      <c r="AH149" s="69">
        <v>2231.91</v>
      </c>
      <c r="AI149" s="66">
        <f t="shared" si="84"/>
        <v>6195559</v>
      </c>
      <c r="AJ149" s="38"/>
    </row>
    <row r="150" spans="1:36" s="4" customFormat="1" ht="15.75" x14ac:dyDescent="0.25">
      <c r="A150" s="54" t="s">
        <v>85</v>
      </c>
      <c r="B150" s="55">
        <v>810</v>
      </c>
      <c r="C150" s="54" t="s">
        <v>110</v>
      </c>
      <c r="D150" s="66">
        <f t="shared" si="68"/>
        <v>10578149</v>
      </c>
      <c r="E150" s="67">
        <v>4.75</v>
      </c>
      <c r="F150" s="68">
        <v>1.0082828632768599</v>
      </c>
      <c r="G150" s="68">
        <v>3906.98</v>
      </c>
      <c r="H150" s="68">
        <v>1293.3821153846154</v>
      </c>
      <c r="I150" s="68">
        <v>695.39725838807374</v>
      </c>
      <c r="J150" s="80">
        <v>113.53230880439497</v>
      </c>
      <c r="K150" s="67">
        <f>F150*'National Details'!$E$25</f>
        <v>4.2465236911301822</v>
      </c>
      <c r="L150" s="67">
        <f>F150*'National Details'!$E$26</f>
        <v>1.6190204468071954</v>
      </c>
      <c r="M150" s="67">
        <f>F150*'National Details'!$E$27</f>
        <v>0.31891221185893143</v>
      </c>
      <c r="N150" s="67">
        <f>F150*'National Details'!$E$28</f>
        <v>1.7324225805895583</v>
      </c>
      <c r="O150" s="66">
        <f t="shared" si="69"/>
        <v>9456917.3845399264</v>
      </c>
      <c r="P150" s="66">
        <f t="shared" si="70"/>
        <v>1193586.891495188</v>
      </c>
      <c r="Q150" s="66">
        <f t="shared" si="71"/>
        <v>126409.28634211115</v>
      </c>
      <c r="R150" s="66">
        <f t="shared" si="72"/>
        <v>112110.98317754432</v>
      </c>
      <c r="S150" s="67">
        <f t="shared" si="73"/>
        <v>4.2465236911301822</v>
      </c>
      <c r="T150" s="67">
        <f t="shared" si="74"/>
        <v>0.53596693362710712</v>
      </c>
      <c r="U150" s="67">
        <f t="shared" si="75"/>
        <v>5.6762685704349003E-2</v>
      </c>
      <c r="V150" s="67">
        <f t="shared" si="76"/>
        <v>5.0342191513445309E-2</v>
      </c>
      <c r="W150" s="67">
        <f t="shared" si="77"/>
        <v>4.8895955019750845</v>
      </c>
      <c r="X150" s="66">
        <f t="shared" si="78"/>
        <v>10889024.54555477</v>
      </c>
      <c r="Y150" s="67">
        <v>0</v>
      </c>
      <c r="Z150" s="67">
        <v>0</v>
      </c>
      <c r="AA150" s="67">
        <v>0</v>
      </c>
      <c r="AB150" s="67">
        <f t="shared" si="79"/>
        <v>0</v>
      </c>
      <c r="AC150" s="67">
        <f t="shared" si="80"/>
        <v>0</v>
      </c>
      <c r="AD150" s="67">
        <f t="shared" si="81"/>
        <v>0</v>
      </c>
      <c r="AE150" s="67">
        <f t="shared" si="82"/>
        <v>4.8899999999999997</v>
      </c>
      <c r="AF150" s="66">
        <f t="shared" si="83"/>
        <v>10889926</v>
      </c>
      <c r="AG150" s="5"/>
      <c r="AH150" s="69">
        <v>1207.45</v>
      </c>
      <c r="AI150" s="66">
        <f t="shared" si="84"/>
        <v>3365526</v>
      </c>
      <c r="AJ150" s="38"/>
    </row>
    <row r="151" spans="1:36" s="4" customFormat="1" ht="15.75" x14ac:dyDescent="0.25">
      <c r="A151" s="54" t="s">
        <v>85</v>
      </c>
      <c r="B151" s="55">
        <v>382</v>
      </c>
      <c r="C151" s="54" t="s">
        <v>92</v>
      </c>
      <c r="D151" s="66">
        <f t="shared" si="68"/>
        <v>16878946</v>
      </c>
      <c r="E151" s="67">
        <v>4.6800000000000006</v>
      </c>
      <c r="F151" s="68">
        <v>1.0277081989274111</v>
      </c>
      <c r="G151" s="68">
        <v>6327.39</v>
      </c>
      <c r="H151" s="68">
        <v>1576.3346357002833</v>
      </c>
      <c r="I151" s="68">
        <v>1598.7155909268674</v>
      </c>
      <c r="J151" s="80">
        <v>156.46535054347825</v>
      </c>
      <c r="K151" s="67">
        <f>F151*'National Details'!$E$25</f>
        <v>4.3283361973748411</v>
      </c>
      <c r="L151" s="67">
        <f>F151*'National Details'!$E$26</f>
        <v>1.6502121061617185</v>
      </c>
      <c r="M151" s="67">
        <f>F151*'National Details'!$E$27</f>
        <v>0.32505629799194985</v>
      </c>
      <c r="N151" s="67">
        <f>F151*'National Details'!$E$28</f>
        <v>1.7657990182364072</v>
      </c>
      <c r="O151" s="66">
        <f t="shared" si="69"/>
        <v>15610630.56798733</v>
      </c>
      <c r="P151" s="66">
        <f t="shared" si="70"/>
        <v>1482733.3045409392</v>
      </c>
      <c r="Q151" s="66">
        <f t="shared" si="71"/>
        <v>296213.36577135901</v>
      </c>
      <c r="R151" s="66">
        <f t="shared" si="72"/>
        <v>157483.22655528286</v>
      </c>
      <c r="S151" s="67">
        <f t="shared" si="73"/>
        <v>4.3283361973748411</v>
      </c>
      <c r="T151" s="67">
        <f t="shared" si="74"/>
        <v>0.41111524644357783</v>
      </c>
      <c r="U151" s="67">
        <f t="shared" si="75"/>
        <v>8.2130637044452767E-2</v>
      </c>
      <c r="V151" s="67">
        <f t="shared" si="76"/>
        <v>4.3665138766172028E-2</v>
      </c>
      <c r="W151" s="67">
        <f t="shared" si="77"/>
        <v>4.8652472196290439</v>
      </c>
      <c r="X151" s="66">
        <f t="shared" si="78"/>
        <v>17547060.464854911</v>
      </c>
      <c r="Y151" s="67">
        <v>4.7527803709552785E-3</v>
      </c>
      <c r="Z151" s="67">
        <v>0</v>
      </c>
      <c r="AA151" s="67">
        <v>0</v>
      </c>
      <c r="AB151" s="67">
        <f t="shared" si="79"/>
        <v>17141.436145085871</v>
      </c>
      <c r="AC151" s="67">
        <f t="shared" si="80"/>
        <v>0</v>
      </c>
      <c r="AD151" s="67">
        <f t="shared" si="81"/>
        <v>0</v>
      </c>
      <c r="AE151" s="67">
        <f t="shared" si="82"/>
        <v>4.87</v>
      </c>
      <c r="AF151" s="66">
        <f t="shared" si="83"/>
        <v>17564202</v>
      </c>
      <c r="AG151" s="5"/>
      <c r="AH151" s="69">
        <v>2749.13</v>
      </c>
      <c r="AI151" s="66">
        <f t="shared" si="84"/>
        <v>7631310</v>
      </c>
      <c r="AJ151" s="38"/>
    </row>
    <row r="152" spans="1:36" s="4" customFormat="1" ht="15.75" x14ac:dyDescent="0.25">
      <c r="A152" s="54" t="s">
        <v>85</v>
      </c>
      <c r="B152" s="55">
        <v>383</v>
      </c>
      <c r="C152" s="54" t="s">
        <v>93</v>
      </c>
      <c r="D152" s="66">
        <f t="shared" si="68"/>
        <v>36921669</v>
      </c>
      <c r="E152" s="67">
        <v>5.2299999999999995</v>
      </c>
      <c r="F152" s="68">
        <v>1.072926140697618</v>
      </c>
      <c r="G152" s="68">
        <v>12385.25</v>
      </c>
      <c r="H152" s="68">
        <v>3183.2492394194001</v>
      </c>
      <c r="I152" s="68">
        <v>2751.5173160902496</v>
      </c>
      <c r="J152" s="80">
        <v>334.93507440549763</v>
      </c>
      <c r="K152" s="67">
        <f>F152*'National Details'!$E$25</f>
        <v>4.5187778561443643</v>
      </c>
      <c r="L152" s="67">
        <f>F152*'National Details'!$E$26</f>
        <v>1.7228194814875055</v>
      </c>
      <c r="M152" s="67">
        <f>F152*'National Details'!$E$27</f>
        <v>0.33935838954865755</v>
      </c>
      <c r="N152" s="67">
        <f>F152*'National Details'!$E$28</f>
        <v>1.8434920805938304</v>
      </c>
      <c r="O152" s="66">
        <f t="shared" si="69"/>
        <v>31900730.262402829</v>
      </c>
      <c r="P152" s="66">
        <f t="shared" si="70"/>
        <v>3125973.3683381556</v>
      </c>
      <c r="Q152" s="66">
        <f t="shared" si="71"/>
        <v>532237.77656607004</v>
      </c>
      <c r="R152" s="66">
        <f t="shared" si="72"/>
        <v>351946.58959239494</v>
      </c>
      <c r="S152" s="67">
        <f t="shared" si="73"/>
        <v>4.5187778561443634</v>
      </c>
      <c r="T152" s="67">
        <f t="shared" si="74"/>
        <v>0.44279798987521668</v>
      </c>
      <c r="U152" s="67">
        <f t="shared" si="75"/>
        <v>7.5392138649089169E-2</v>
      </c>
      <c r="V152" s="67">
        <f t="shared" si="76"/>
        <v>4.9853669258161142E-2</v>
      </c>
      <c r="W152" s="67">
        <f t="shared" si="77"/>
        <v>5.0868216539268314</v>
      </c>
      <c r="X152" s="66">
        <f t="shared" si="78"/>
        <v>35910887.996899456</v>
      </c>
      <c r="Y152" s="67">
        <v>0</v>
      </c>
      <c r="Z152" s="67">
        <v>0.19547834607316883</v>
      </c>
      <c r="AA152" s="67">
        <v>0</v>
      </c>
      <c r="AB152" s="67">
        <f t="shared" si="79"/>
        <v>0</v>
      </c>
      <c r="AC152" s="67">
        <f t="shared" si="80"/>
        <v>1379997.4658505472</v>
      </c>
      <c r="AD152" s="67">
        <f t="shared" si="81"/>
        <v>0</v>
      </c>
      <c r="AE152" s="67">
        <f t="shared" si="82"/>
        <v>5.28</v>
      </c>
      <c r="AF152" s="66">
        <f t="shared" si="83"/>
        <v>37274649</v>
      </c>
      <c r="AG152" s="5"/>
      <c r="AH152" s="69">
        <v>5389.24</v>
      </c>
      <c r="AI152" s="66">
        <f t="shared" si="84"/>
        <v>16219457</v>
      </c>
      <c r="AJ152" s="38"/>
    </row>
    <row r="153" spans="1:36" s="4" customFormat="1" ht="15.75" x14ac:dyDescent="0.25">
      <c r="A153" s="54" t="s">
        <v>85</v>
      </c>
      <c r="B153" s="55">
        <v>812</v>
      </c>
      <c r="C153" s="54" t="s">
        <v>112</v>
      </c>
      <c r="D153" s="66">
        <f t="shared" si="68"/>
        <v>6092873</v>
      </c>
      <c r="E153" s="67">
        <v>4.71</v>
      </c>
      <c r="F153" s="68">
        <v>1.0084949676349839</v>
      </c>
      <c r="G153" s="68">
        <v>2269.48</v>
      </c>
      <c r="H153" s="68">
        <v>705.11581927366308</v>
      </c>
      <c r="I153" s="68">
        <v>157.30770649779737</v>
      </c>
      <c r="J153" s="80">
        <v>59.219430680021091</v>
      </c>
      <c r="K153" s="67">
        <f>F153*'National Details'!$E$25</f>
        <v>4.2474169981718575</v>
      </c>
      <c r="L153" s="67">
        <f>F153*'National Details'!$E$26</f>
        <v>1.6193610271196919</v>
      </c>
      <c r="M153" s="67">
        <f>F153*'National Details'!$E$27</f>
        <v>0.31897929885649723</v>
      </c>
      <c r="N153" s="67">
        <f>F153*'National Details'!$E$28</f>
        <v>1.7327870163970474</v>
      </c>
      <c r="O153" s="66">
        <f t="shared" si="69"/>
        <v>5494473.9195363084</v>
      </c>
      <c r="P153" s="66">
        <f t="shared" si="70"/>
        <v>650847.13408228511</v>
      </c>
      <c r="Q153" s="66">
        <f t="shared" si="71"/>
        <v>28601.404096332899</v>
      </c>
      <c r="R153" s="66">
        <f t="shared" si="72"/>
        <v>58490.356542436348</v>
      </c>
      <c r="S153" s="67">
        <f t="shared" si="73"/>
        <v>4.2474169981718584</v>
      </c>
      <c r="T153" s="67">
        <f t="shared" si="74"/>
        <v>0.50312718214628127</v>
      </c>
      <c r="U153" s="67">
        <f t="shared" si="75"/>
        <v>2.2109867424868718E-2</v>
      </c>
      <c r="V153" s="67">
        <f t="shared" si="76"/>
        <v>4.5215053933396872E-2</v>
      </c>
      <c r="W153" s="67">
        <f t="shared" si="77"/>
        <v>4.817869101676405</v>
      </c>
      <c r="X153" s="66">
        <f t="shared" si="78"/>
        <v>6232412.8142573629</v>
      </c>
      <c r="Y153" s="67">
        <v>5.2130898323595964E-2</v>
      </c>
      <c r="Z153" s="67">
        <v>0</v>
      </c>
      <c r="AA153" s="67">
        <v>0</v>
      </c>
      <c r="AB153" s="67">
        <f t="shared" si="79"/>
        <v>67436.717742637702</v>
      </c>
      <c r="AC153" s="67">
        <f t="shared" si="80"/>
        <v>0</v>
      </c>
      <c r="AD153" s="67">
        <f t="shared" si="81"/>
        <v>0</v>
      </c>
      <c r="AE153" s="67">
        <f t="shared" si="82"/>
        <v>4.87</v>
      </c>
      <c r="AF153" s="66">
        <f t="shared" si="83"/>
        <v>6299850</v>
      </c>
      <c r="AG153" s="5"/>
      <c r="AH153" s="69">
        <v>871.2</v>
      </c>
      <c r="AI153" s="66">
        <f t="shared" si="84"/>
        <v>2418365</v>
      </c>
      <c r="AJ153" s="38"/>
    </row>
    <row r="154" spans="1:36" s="4" customFormat="1" ht="15.75" x14ac:dyDescent="0.25">
      <c r="A154" s="54" t="s">
        <v>85</v>
      </c>
      <c r="B154" s="55">
        <v>813</v>
      </c>
      <c r="C154" s="54" t="s">
        <v>113</v>
      </c>
      <c r="D154" s="66">
        <f t="shared" si="68"/>
        <v>5710998</v>
      </c>
      <c r="E154" s="67">
        <v>4.6900000000000004</v>
      </c>
      <c r="F154" s="68">
        <v>1.0246916994519708</v>
      </c>
      <c r="G154" s="68">
        <v>2136.31</v>
      </c>
      <c r="H154" s="68">
        <v>583.11620425594583</v>
      </c>
      <c r="I154" s="68">
        <v>278.75394978135137</v>
      </c>
      <c r="J154" s="80">
        <v>58.042714323397519</v>
      </c>
      <c r="K154" s="67">
        <f>F154*'National Details'!$E$25</f>
        <v>4.3156317897593945</v>
      </c>
      <c r="L154" s="67">
        <f>F154*'National Details'!$E$26</f>
        <v>1.6453684511652933</v>
      </c>
      <c r="M154" s="67">
        <f>F154*'National Details'!$E$27</f>
        <v>0.32410220211784413</v>
      </c>
      <c r="N154" s="67">
        <f>F154*'National Details'!$E$28</f>
        <v>1.7606160958681685</v>
      </c>
      <c r="O154" s="66">
        <f t="shared" si="69"/>
        <v>5255130.5888051083</v>
      </c>
      <c r="P154" s="66">
        <f t="shared" si="70"/>
        <v>546881.37333221454</v>
      </c>
      <c r="Q154" s="66">
        <f t="shared" si="71"/>
        <v>51496.51831471426</v>
      </c>
      <c r="R154" s="66">
        <f t="shared" si="72"/>
        <v>58248.834138821388</v>
      </c>
      <c r="S154" s="67">
        <f t="shared" si="73"/>
        <v>4.3156317897593945</v>
      </c>
      <c r="T154" s="67">
        <f t="shared" si="74"/>
        <v>0.44911132085043393</v>
      </c>
      <c r="U154" s="67">
        <f t="shared" si="75"/>
        <v>4.2290102547468726E-2</v>
      </c>
      <c r="V154" s="67">
        <f t="shared" si="76"/>
        <v>4.7835256627386268E-2</v>
      </c>
      <c r="W154" s="67">
        <f t="shared" si="77"/>
        <v>4.8548684697846829</v>
      </c>
      <c r="X154" s="66">
        <f t="shared" si="78"/>
        <v>5911757.3145908583</v>
      </c>
      <c r="Y154" s="67">
        <v>1.5131530215315436E-2</v>
      </c>
      <c r="Z154" s="67">
        <v>0</v>
      </c>
      <c r="AA154" s="67">
        <v>0</v>
      </c>
      <c r="AB154" s="67">
        <f t="shared" si="79"/>
        <v>18425.614409139896</v>
      </c>
      <c r="AC154" s="67">
        <f t="shared" si="80"/>
        <v>0</v>
      </c>
      <c r="AD154" s="67">
        <f t="shared" si="81"/>
        <v>0</v>
      </c>
      <c r="AE154" s="67">
        <f t="shared" si="82"/>
        <v>4.87</v>
      </c>
      <c r="AF154" s="66">
        <f t="shared" si="83"/>
        <v>5930183</v>
      </c>
      <c r="AG154" s="5"/>
      <c r="AH154" s="69">
        <v>870.86</v>
      </c>
      <c r="AI154" s="66">
        <f t="shared" si="84"/>
        <v>2417421</v>
      </c>
      <c r="AJ154" s="38"/>
    </row>
    <row r="155" spans="1:36" s="4" customFormat="1" ht="15.75" x14ac:dyDescent="0.25">
      <c r="A155" s="54" t="s">
        <v>85</v>
      </c>
      <c r="B155" s="55">
        <v>815</v>
      </c>
      <c r="C155" s="54" t="s">
        <v>114</v>
      </c>
      <c r="D155" s="66">
        <f t="shared" si="68"/>
        <v>20181675</v>
      </c>
      <c r="E155" s="67">
        <v>4.66</v>
      </c>
      <c r="F155" s="68">
        <v>1.0560095113989307</v>
      </c>
      <c r="G155" s="68">
        <v>7597.95</v>
      </c>
      <c r="H155" s="68">
        <v>1286.1555928411633</v>
      </c>
      <c r="I155" s="68">
        <v>442.38725608935539</v>
      </c>
      <c r="J155" s="80">
        <v>172.86243623998055</v>
      </c>
      <c r="K155" s="67">
        <f>F155*'National Details'!$E$25</f>
        <v>4.4475311160604587</v>
      </c>
      <c r="L155" s="67">
        <f>F155*'National Details'!$E$26</f>
        <v>1.6956561033094595</v>
      </c>
      <c r="M155" s="67">
        <f>F155*'National Details'!$E$27</f>
        <v>0.33400778818138965</v>
      </c>
      <c r="N155" s="67">
        <f>F155*'National Details'!$E$28</f>
        <v>1.81442607972056</v>
      </c>
      <c r="O155" s="66">
        <f t="shared" si="69"/>
        <v>19261507.854664788</v>
      </c>
      <c r="P155" s="66">
        <f t="shared" si="70"/>
        <v>1243100.2210598274</v>
      </c>
      <c r="Q155" s="66">
        <f t="shared" si="71"/>
        <v>84223.649687842568</v>
      </c>
      <c r="R155" s="66">
        <f t="shared" si="72"/>
        <v>178778.28413517631</v>
      </c>
      <c r="S155" s="67">
        <f t="shared" si="73"/>
        <v>4.4475311160604578</v>
      </c>
      <c r="T155" s="67">
        <f t="shared" si="74"/>
        <v>0.28703500033650059</v>
      </c>
      <c r="U155" s="67">
        <f t="shared" si="75"/>
        <v>1.9447454764250829E-2</v>
      </c>
      <c r="V155" s="67">
        <f t="shared" si="76"/>
        <v>4.1280360165288424E-2</v>
      </c>
      <c r="W155" s="67">
        <f t="shared" si="77"/>
        <v>4.7952939313264977</v>
      </c>
      <c r="X155" s="66">
        <f t="shared" si="78"/>
        <v>20767610.009547628</v>
      </c>
      <c r="Y155" s="67">
        <v>7.4706068673500603E-2</v>
      </c>
      <c r="Z155" s="67">
        <v>0</v>
      </c>
      <c r="AA155" s="67">
        <v>0</v>
      </c>
      <c r="AB155" s="67">
        <f t="shared" si="79"/>
        <v>323539.39545235957</v>
      </c>
      <c r="AC155" s="67">
        <f t="shared" si="80"/>
        <v>0</v>
      </c>
      <c r="AD155" s="67">
        <f t="shared" si="81"/>
        <v>0</v>
      </c>
      <c r="AE155" s="67">
        <f t="shared" si="82"/>
        <v>4.87</v>
      </c>
      <c r="AF155" s="66">
        <f t="shared" si="83"/>
        <v>21091150</v>
      </c>
      <c r="AG155" s="5"/>
      <c r="AH155" s="69">
        <v>3957.38</v>
      </c>
      <c r="AI155" s="66">
        <f t="shared" si="84"/>
        <v>10985292</v>
      </c>
      <c r="AJ155" s="38"/>
    </row>
    <row r="156" spans="1:36" s="4" customFormat="1" ht="15.75" x14ac:dyDescent="0.25">
      <c r="A156" s="54" t="s">
        <v>85</v>
      </c>
      <c r="B156" s="55">
        <v>372</v>
      </c>
      <c r="C156" s="54" t="s">
        <v>88</v>
      </c>
      <c r="D156" s="66">
        <f t="shared" si="68"/>
        <v>10118944</v>
      </c>
      <c r="E156" s="67">
        <v>4.74</v>
      </c>
      <c r="F156" s="68">
        <v>1.0314940144701725</v>
      </c>
      <c r="G156" s="68">
        <v>3745.26</v>
      </c>
      <c r="H156" s="68">
        <v>985.51930867346937</v>
      </c>
      <c r="I156" s="68">
        <v>444.65516222760294</v>
      </c>
      <c r="J156" s="80">
        <v>144.02621467181467</v>
      </c>
      <c r="K156" s="67">
        <f>F156*'National Details'!$E$25</f>
        <v>4.3442806867419792</v>
      </c>
      <c r="L156" s="67">
        <f>F156*'National Details'!$E$26</f>
        <v>1.6562910677257894</v>
      </c>
      <c r="M156" s="67">
        <f>F156*'National Details'!$E$27</f>
        <v>0.3262537226952798</v>
      </c>
      <c r="N156" s="67">
        <f>F156*'National Details'!$E$28</f>
        <v>1.7723037725777748</v>
      </c>
      <c r="O156" s="66">
        <f t="shared" si="69"/>
        <v>9274162.5903515406</v>
      </c>
      <c r="P156" s="66">
        <f t="shared" si="70"/>
        <v>930414.89197548246</v>
      </c>
      <c r="Q156" s="66">
        <f t="shared" si="71"/>
        <v>82690.129135684547</v>
      </c>
      <c r="R156" s="66">
        <f t="shared" si="72"/>
        <v>145497.17605938355</v>
      </c>
      <c r="S156" s="67">
        <f t="shared" si="73"/>
        <v>4.3442806867419783</v>
      </c>
      <c r="T156" s="67">
        <f t="shared" si="74"/>
        <v>0.43583271335692636</v>
      </c>
      <c r="U156" s="67">
        <f t="shared" si="75"/>
        <v>3.8734400813943227E-2</v>
      </c>
      <c r="V156" s="67">
        <f t="shared" si="76"/>
        <v>6.8155002219593183E-2</v>
      </c>
      <c r="W156" s="67">
        <f t="shared" si="77"/>
        <v>4.8870028031324413</v>
      </c>
      <c r="X156" s="66">
        <f t="shared" si="78"/>
        <v>10432764.787522091</v>
      </c>
      <c r="Y156" s="67">
        <v>0</v>
      </c>
      <c r="Z156" s="67">
        <v>0</v>
      </c>
      <c r="AA156" s="67">
        <v>0</v>
      </c>
      <c r="AB156" s="67">
        <f t="shared" si="79"/>
        <v>0</v>
      </c>
      <c r="AC156" s="67">
        <f t="shared" si="80"/>
        <v>0</v>
      </c>
      <c r="AD156" s="67">
        <f t="shared" si="81"/>
        <v>0</v>
      </c>
      <c r="AE156" s="67">
        <f t="shared" si="82"/>
        <v>4.8899999999999997</v>
      </c>
      <c r="AF156" s="66">
        <f t="shared" si="83"/>
        <v>10439164</v>
      </c>
      <c r="AG156" s="5"/>
      <c r="AH156" s="69">
        <v>1624.22</v>
      </c>
      <c r="AI156" s="66">
        <f t="shared" si="84"/>
        <v>4527189</v>
      </c>
      <c r="AJ156" s="38"/>
    </row>
    <row r="157" spans="1:36" s="4" customFormat="1" ht="15.75" x14ac:dyDescent="0.25">
      <c r="A157" s="54" t="s">
        <v>85</v>
      </c>
      <c r="B157" s="55">
        <v>373</v>
      </c>
      <c r="C157" s="54" t="s">
        <v>89</v>
      </c>
      <c r="D157" s="66">
        <f t="shared" si="68"/>
        <v>22558741</v>
      </c>
      <c r="E157" s="67">
        <v>4.99</v>
      </c>
      <c r="F157" s="68">
        <v>1.0315336272143385</v>
      </c>
      <c r="G157" s="68">
        <v>7931.21</v>
      </c>
      <c r="H157" s="68">
        <v>2557.4523638793262</v>
      </c>
      <c r="I157" s="68">
        <v>1873.2801269111196</v>
      </c>
      <c r="J157" s="80">
        <v>279.6735726585311</v>
      </c>
      <c r="K157" s="67">
        <f>F157*'National Details'!$E$25</f>
        <v>4.3444475213304647</v>
      </c>
      <c r="L157" s="67">
        <f>F157*'National Details'!$E$26</f>
        <v>1.6563546747205076</v>
      </c>
      <c r="M157" s="67">
        <f>F157*'National Details'!$E$27</f>
        <v>0.32626625190540515</v>
      </c>
      <c r="N157" s="67">
        <f>F157*'National Details'!$E$28</f>
        <v>1.7723718348398361</v>
      </c>
      <c r="O157" s="66">
        <f t="shared" si="69"/>
        <v>19640333.606621295</v>
      </c>
      <c r="P157" s="66">
        <f t="shared" si="70"/>
        <v>2414547.4616233245</v>
      </c>
      <c r="Q157" s="66">
        <f t="shared" si="71"/>
        <v>348377.20889241842</v>
      </c>
      <c r="R157" s="66">
        <f t="shared" si="72"/>
        <v>282540.77098353737</v>
      </c>
      <c r="S157" s="67">
        <f t="shared" si="73"/>
        <v>4.3444475213304647</v>
      </c>
      <c r="T157" s="67">
        <f t="shared" si="74"/>
        <v>0.53409860264531317</v>
      </c>
      <c r="U157" s="67">
        <f t="shared" si="75"/>
        <v>7.7061140201327746E-2</v>
      </c>
      <c r="V157" s="67">
        <f t="shared" si="76"/>
        <v>6.2498100936554814E-2</v>
      </c>
      <c r="W157" s="67">
        <f t="shared" si="77"/>
        <v>5.0181053651136605</v>
      </c>
      <c r="X157" s="66">
        <f t="shared" si="78"/>
        <v>22685799.048120573</v>
      </c>
      <c r="Y157" s="67">
        <v>0</v>
      </c>
      <c r="Z157" s="67">
        <v>2.1794634886338926E-2</v>
      </c>
      <c r="AA157" s="67">
        <v>0</v>
      </c>
      <c r="AB157" s="67">
        <f t="shared" si="79"/>
        <v>0</v>
      </c>
      <c r="AC157" s="67">
        <f t="shared" si="80"/>
        <v>98528.960909421687</v>
      </c>
      <c r="AD157" s="67">
        <f t="shared" si="81"/>
        <v>0</v>
      </c>
      <c r="AE157" s="67">
        <f t="shared" si="82"/>
        <v>5.04</v>
      </c>
      <c r="AF157" s="66">
        <f t="shared" si="83"/>
        <v>22784781</v>
      </c>
      <c r="AG157" s="5"/>
      <c r="AH157" s="69">
        <v>2900.2</v>
      </c>
      <c r="AI157" s="66">
        <f t="shared" si="84"/>
        <v>8331695</v>
      </c>
      <c r="AJ157" s="38"/>
    </row>
    <row r="158" spans="1:36" s="4" customFormat="1" ht="15.75" x14ac:dyDescent="0.25">
      <c r="A158" s="54" t="s">
        <v>85</v>
      </c>
      <c r="B158" s="55">
        <v>384</v>
      </c>
      <c r="C158" s="54" t="s">
        <v>94</v>
      </c>
      <c r="D158" s="66">
        <f t="shared" si="68"/>
        <v>14240611</v>
      </c>
      <c r="E158" s="67">
        <v>4.7599999999999989</v>
      </c>
      <c r="F158" s="68">
        <v>1.0467019464123877</v>
      </c>
      <c r="G158" s="68">
        <v>5248.64</v>
      </c>
      <c r="H158" s="68">
        <v>1275.4281627852272</v>
      </c>
      <c r="I158" s="68">
        <v>617.9445272418584</v>
      </c>
      <c r="J158" s="80">
        <v>159.46285972441834</v>
      </c>
      <c r="K158" s="67">
        <f>F158*'National Details'!$E$25</f>
        <v>4.4083310099576574</v>
      </c>
      <c r="L158" s="67">
        <f>F158*'National Details'!$E$26</f>
        <v>1.6807107555583076</v>
      </c>
      <c r="M158" s="67">
        <f>F158*'National Details'!$E$27</f>
        <v>0.3310638760660608</v>
      </c>
      <c r="N158" s="67">
        <f>F158*'National Details'!$E$28</f>
        <v>1.7984339049645715</v>
      </c>
      <c r="O158" s="66">
        <f t="shared" si="69"/>
        <v>13188513.209099373</v>
      </c>
      <c r="P158" s="66">
        <f t="shared" si="70"/>
        <v>1221866.7237470089</v>
      </c>
      <c r="Q158" s="66">
        <f t="shared" si="71"/>
        <v>116610.09291802451</v>
      </c>
      <c r="R158" s="66">
        <f t="shared" si="72"/>
        <v>163466.54570127191</v>
      </c>
      <c r="S158" s="67">
        <f t="shared" si="73"/>
        <v>4.4083310099576574</v>
      </c>
      <c r="T158" s="67">
        <f t="shared" si="74"/>
        <v>0.40841548117895365</v>
      </c>
      <c r="U158" s="67">
        <f t="shared" si="75"/>
        <v>3.8977546637319213E-2</v>
      </c>
      <c r="V158" s="67">
        <f t="shared" si="76"/>
        <v>5.4639566346901924E-2</v>
      </c>
      <c r="W158" s="67">
        <f t="shared" si="77"/>
        <v>4.9103636041208318</v>
      </c>
      <c r="X158" s="66">
        <f t="shared" si="78"/>
        <v>14690456.571465675</v>
      </c>
      <c r="Y158" s="67">
        <v>0</v>
      </c>
      <c r="Z158" s="67">
        <v>0</v>
      </c>
      <c r="AA158" s="67">
        <v>0</v>
      </c>
      <c r="AB158" s="67">
        <f t="shared" si="79"/>
        <v>0</v>
      </c>
      <c r="AC158" s="67">
        <f t="shared" si="80"/>
        <v>0</v>
      </c>
      <c r="AD158" s="67">
        <f t="shared" si="81"/>
        <v>0</v>
      </c>
      <c r="AE158" s="67">
        <f t="shared" si="82"/>
        <v>4.91</v>
      </c>
      <c r="AF158" s="66">
        <f t="shared" si="83"/>
        <v>14689369</v>
      </c>
      <c r="AG158" s="5"/>
      <c r="AH158" s="69">
        <v>2090.1999999999998</v>
      </c>
      <c r="AI158" s="66">
        <f t="shared" si="84"/>
        <v>5849843</v>
      </c>
      <c r="AJ158" s="38"/>
    </row>
    <row r="159" spans="1:36" s="4" customFormat="1" ht="15.75" x14ac:dyDescent="0.25">
      <c r="A159" s="54" t="s">
        <v>85</v>
      </c>
      <c r="B159" s="55">
        <v>816</v>
      </c>
      <c r="C159" s="54" t="s">
        <v>115</v>
      </c>
      <c r="D159" s="66">
        <f t="shared" si="68"/>
        <v>6315545</v>
      </c>
      <c r="E159" s="67">
        <v>4.67</v>
      </c>
      <c r="F159" s="68">
        <v>1.0694982104942738</v>
      </c>
      <c r="G159" s="68">
        <v>2372.5700000000002</v>
      </c>
      <c r="H159" s="68">
        <v>363.75304409040388</v>
      </c>
      <c r="I159" s="68">
        <v>218.90740841248305</v>
      </c>
      <c r="J159" s="80">
        <v>42.377979874213842</v>
      </c>
      <c r="K159" s="67">
        <f>F159*'National Details'!$E$25</f>
        <v>4.504340650722928</v>
      </c>
      <c r="L159" s="67">
        <f>F159*'National Details'!$E$26</f>
        <v>1.7173151837437104</v>
      </c>
      <c r="M159" s="67">
        <f>F159*'National Details'!$E$27</f>
        <v>0.33827416126008619</v>
      </c>
      <c r="N159" s="67">
        <f>F159*'National Details'!$E$28</f>
        <v>1.837602241635685</v>
      </c>
      <c r="O159" s="66">
        <f t="shared" si="69"/>
        <v>6091512.193680848</v>
      </c>
      <c r="P159" s="66">
        <f t="shared" si="70"/>
        <v>356066.81667718419</v>
      </c>
      <c r="Q159" s="66">
        <f t="shared" si="71"/>
        <v>42208.910385380543</v>
      </c>
      <c r="R159" s="66">
        <f t="shared" si="72"/>
        <v>44388.106363322964</v>
      </c>
      <c r="S159" s="67">
        <f t="shared" si="73"/>
        <v>4.504340650722928</v>
      </c>
      <c r="T159" s="67">
        <f t="shared" si="74"/>
        <v>0.26329196851913572</v>
      </c>
      <c r="U159" s="67">
        <f t="shared" si="75"/>
        <v>3.1211184485326806E-2</v>
      </c>
      <c r="V159" s="67">
        <f t="shared" si="76"/>
        <v>3.2822580919782046E-2</v>
      </c>
      <c r="W159" s="67">
        <f t="shared" si="77"/>
        <v>4.8316663846471721</v>
      </c>
      <c r="X159" s="66">
        <f t="shared" si="78"/>
        <v>6534176.0271067359</v>
      </c>
      <c r="Y159" s="67">
        <v>3.8333615352828865E-2</v>
      </c>
      <c r="Z159" s="67">
        <v>0</v>
      </c>
      <c r="AA159" s="67">
        <v>0</v>
      </c>
      <c r="AB159" s="67">
        <f t="shared" si="79"/>
        <v>51841.035893266875</v>
      </c>
      <c r="AC159" s="67">
        <f t="shared" si="80"/>
        <v>0</v>
      </c>
      <c r="AD159" s="67">
        <f t="shared" si="81"/>
        <v>0</v>
      </c>
      <c r="AE159" s="67">
        <f t="shared" si="82"/>
        <v>4.87</v>
      </c>
      <c r="AF159" s="66">
        <f t="shared" si="83"/>
        <v>6586018</v>
      </c>
      <c r="AG159" s="5"/>
      <c r="AH159" s="69">
        <v>1296.75</v>
      </c>
      <c r="AI159" s="66">
        <f t="shared" si="84"/>
        <v>3599649</v>
      </c>
      <c r="AJ159" s="38"/>
    </row>
  </sheetData>
  <sortState xmlns:xlrd2="http://schemas.microsoft.com/office/spreadsheetml/2017/richdata2" ref="A9:AF159">
    <sortCondition ref="A9:A159"/>
    <sortCondition ref="C9:C159"/>
  </sortState>
  <mergeCells count="3">
    <mergeCell ref="A5:A7"/>
    <mergeCell ref="B5:B7"/>
    <mergeCell ref="C5:C7"/>
  </mergeCells>
  <phoneticPr fontId="1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46F30-7642-4D89-9B37-AE4D5704BC9C}">
  <sheetPr>
    <tabColor theme="6" tint="0.39997558519241921"/>
  </sheetPr>
  <dimension ref="A1:P158"/>
  <sheetViews>
    <sheetView showGridLines="0" zoomScaleNormal="100" workbookViewId="0"/>
  </sheetViews>
  <sheetFormatPr defaultColWidth="9" defaultRowHeight="15" x14ac:dyDescent="0.25"/>
  <cols>
    <col min="1" max="1" width="40.42578125" style="3" customWidth="1"/>
    <col min="2" max="2" width="18.85546875" style="3" customWidth="1"/>
    <col min="3" max="3" width="36.85546875" style="3" bestFit="1" customWidth="1"/>
    <col min="4" max="5" width="31.140625" style="3" customWidth="1"/>
    <col min="6" max="6" width="23.5703125" style="3" customWidth="1"/>
    <col min="7" max="7" width="23.140625" style="3" customWidth="1"/>
    <col min="8" max="8" width="25.85546875" style="3" customWidth="1"/>
    <col min="9" max="9" width="26.7109375" style="3" customWidth="1"/>
    <col min="10" max="13" width="25.85546875" style="3" customWidth="1"/>
    <col min="14" max="14" width="31" style="3" customWidth="1"/>
    <col min="15" max="15" width="29.42578125" style="3" customWidth="1"/>
    <col min="16" max="16" width="14.85546875" style="2" bestFit="1" customWidth="1"/>
    <col min="17" max="16384" width="9" style="2"/>
  </cols>
  <sheetData>
    <row r="1" spans="1:16" s="22" customFormat="1" ht="45" customHeight="1" x14ac:dyDescent="0.25">
      <c r="A1" s="121" t="s">
        <v>471</v>
      </c>
      <c r="B1" s="122"/>
      <c r="C1" s="122"/>
      <c r="D1" s="122"/>
      <c r="E1" s="122"/>
      <c r="F1" s="122"/>
      <c r="G1" s="122"/>
      <c r="H1" s="122"/>
      <c r="O1" s="191"/>
    </row>
    <row r="2" spans="1:16" s="22" customFormat="1" ht="15.95" customHeight="1" x14ac:dyDescent="0.25">
      <c r="A2" s="154" t="s">
        <v>296</v>
      </c>
      <c r="B2" s="107"/>
      <c r="C2" s="107"/>
      <c r="D2" s="107"/>
      <c r="E2" s="108"/>
      <c r="F2" s="101"/>
      <c r="G2" s="101"/>
      <c r="H2" s="101"/>
      <c r="I2" s="101"/>
      <c r="J2" s="101"/>
      <c r="N2" s="36"/>
      <c r="O2"/>
    </row>
    <row r="3" spans="1:16" s="22" customFormat="1" ht="15.95" customHeight="1" x14ac:dyDescent="0.25">
      <c r="A3" s="72"/>
      <c r="B3" s="101"/>
      <c r="C3" s="101"/>
      <c r="D3" s="101"/>
      <c r="E3" s="101"/>
      <c r="F3" s="101"/>
      <c r="G3" s="101"/>
      <c r="H3" s="101"/>
      <c r="I3" s="101"/>
      <c r="J3" s="101"/>
      <c r="N3" s="36"/>
    </row>
    <row r="4" spans="1:16" s="4" customFormat="1" ht="246" customHeight="1" x14ac:dyDescent="0.25">
      <c r="A4" s="218" t="s">
        <v>188</v>
      </c>
      <c r="B4" s="221" t="s">
        <v>189</v>
      </c>
      <c r="C4" s="221" t="s">
        <v>190</v>
      </c>
      <c r="D4" s="147" t="s">
        <v>237</v>
      </c>
      <c r="E4" s="147" t="s">
        <v>324</v>
      </c>
      <c r="F4" s="149" t="s">
        <v>304</v>
      </c>
      <c r="G4" s="149" t="s">
        <v>370</v>
      </c>
      <c r="H4" s="149" t="s">
        <v>398</v>
      </c>
      <c r="I4" s="149" t="s">
        <v>238</v>
      </c>
      <c r="J4" s="149" t="s">
        <v>325</v>
      </c>
      <c r="K4" s="149" t="s">
        <v>415</v>
      </c>
      <c r="L4" s="149" t="s">
        <v>321</v>
      </c>
      <c r="M4" s="149" t="s">
        <v>396</v>
      </c>
      <c r="N4" s="150" t="s">
        <v>371</v>
      </c>
      <c r="O4" s="150" t="s">
        <v>390</v>
      </c>
      <c r="P4" s="5"/>
    </row>
    <row r="5" spans="1:16" s="4" customFormat="1" ht="32.1" customHeight="1" x14ac:dyDescent="0.25">
      <c r="A5" s="219"/>
      <c r="B5" s="222"/>
      <c r="C5" s="222"/>
      <c r="D5" s="145" t="s">
        <v>191</v>
      </c>
      <c r="E5" s="145" t="s">
        <v>192</v>
      </c>
      <c r="F5" s="134" t="s">
        <v>193</v>
      </c>
      <c r="G5" s="134" t="s">
        <v>194</v>
      </c>
      <c r="H5" s="134" t="s">
        <v>195</v>
      </c>
      <c r="I5" s="134" t="s">
        <v>196</v>
      </c>
      <c r="J5" s="134" t="s">
        <v>197</v>
      </c>
      <c r="K5" s="134" t="s">
        <v>198</v>
      </c>
      <c r="L5" s="134" t="s">
        <v>199</v>
      </c>
      <c r="M5" s="134" t="s">
        <v>200</v>
      </c>
      <c r="N5" s="151" t="s">
        <v>201</v>
      </c>
      <c r="O5" s="151" t="s">
        <v>202</v>
      </c>
      <c r="P5" s="5"/>
    </row>
    <row r="6" spans="1:16" s="4" customFormat="1" ht="44.1" customHeight="1" x14ac:dyDescent="0.25">
      <c r="A6" s="220"/>
      <c r="B6" s="223"/>
      <c r="C6" s="223"/>
      <c r="D6" s="148" t="s">
        <v>222</v>
      </c>
      <c r="E6" s="145"/>
      <c r="F6" s="134"/>
      <c r="G6" s="134"/>
      <c r="H6" s="152" t="s">
        <v>420</v>
      </c>
      <c r="I6" s="152" t="s">
        <v>399</v>
      </c>
      <c r="J6" s="134"/>
      <c r="K6" s="134"/>
      <c r="L6" s="152" t="s">
        <v>400</v>
      </c>
      <c r="M6" s="152" t="s">
        <v>239</v>
      </c>
      <c r="N6" s="153" t="s">
        <v>401</v>
      </c>
      <c r="O6" s="153" t="s">
        <v>402</v>
      </c>
      <c r="P6" s="5"/>
    </row>
    <row r="7" spans="1:16" s="4" customFormat="1" ht="15.75" x14ac:dyDescent="0.25">
      <c r="A7" s="48" t="s">
        <v>234</v>
      </c>
      <c r="B7" s="48"/>
      <c r="C7" s="48"/>
      <c r="D7" s="61">
        <f>SUM(D8:D158)</f>
        <v>433421072.50499994</v>
      </c>
      <c r="E7" s="65">
        <f>SUMPRODUCT(E8:E158, G8:G158)/SUM(G8:G158)</f>
        <v>5.7679747766163603</v>
      </c>
      <c r="F7" s="71" t="s">
        <v>235</v>
      </c>
      <c r="G7" s="63">
        <f>SUM(G8:G158)</f>
        <v>131829.26</v>
      </c>
      <c r="H7" s="71">
        <f>I7/G7/15/38</f>
        <v>5.9985917632444137</v>
      </c>
      <c r="I7" s="64">
        <f>SUM(I8:I158)</f>
        <v>450750250.51864564</v>
      </c>
      <c r="J7" s="62">
        <f>(SUMPRODUCT(J8:J158, G8:G158)*15*38)/(G7*15*38)</f>
        <v>4.2372884546840045E-2</v>
      </c>
      <c r="K7" s="62">
        <f>(SUMPRODUCT(K8:K158, G8:G158)*15*38)/(G7*15*38)</f>
        <v>4.2372884546841287E-2</v>
      </c>
      <c r="L7" s="64">
        <f>SUM(L8:L158)</f>
        <v>3184012.0279089538</v>
      </c>
      <c r="M7" s="64">
        <f>SUM(M8:M158)</f>
        <v>3184012.0279090479</v>
      </c>
      <c r="N7" s="65">
        <f>O7/(G7*15*38)</f>
        <v>6.0007489458899803</v>
      </c>
      <c r="O7" s="64">
        <f>SUM(O8:O158)</f>
        <v>450912347</v>
      </c>
    </row>
    <row r="8" spans="1:16" s="4" customFormat="1" ht="15.75" x14ac:dyDescent="0.25">
      <c r="A8" s="54" t="s">
        <v>123</v>
      </c>
      <c r="B8" s="55">
        <v>831</v>
      </c>
      <c r="C8" s="54" t="s">
        <v>125</v>
      </c>
      <c r="D8" s="66">
        <f t="shared" ref="D8:D39" si="0">E8*G8*15*38</f>
        <v>2682155.5200000005</v>
      </c>
      <c r="E8" s="67">
        <v>5.57</v>
      </c>
      <c r="F8" s="68">
        <v>1.060411602009248</v>
      </c>
      <c r="G8" s="68">
        <v>844.8</v>
      </c>
      <c r="H8" s="67">
        <f>F8*'National Details'!$E$30</f>
        <v>5.6849577962782911</v>
      </c>
      <c r="I8" s="66">
        <f t="shared" ref="I8:I39" si="1">H8*G8*15*38</f>
        <v>2737511.8373886631</v>
      </c>
      <c r="J8" s="67">
        <v>0</v>
      </c>
      <c r="K8" s="67">
        <v>0</v>
      </c>
      <c r="L8" s="67">
        <f t="shared" ref="L8:L39" si="2">J8*G8*15*38</f>
        <v>0</v>
      </c>
      <c r="M8" s="67">
        <f t="shared" ref="M8:M39" si="3">K8*G8*15*38</f>
        <v>0</v>
      </c>
      <c r="N8" s="67">
        <f t="shared" ref="N8:N39" si="4">ROUND(H8+J8-K8,2)</f>
        <v>5.68</v>
      </c>
      <c r="O8" s="66">
        <f t="shared" ref="O8:O39" si="5">ROUNDUP(N8*G8*15*38,0)</f>
        <v>2735125</v>
      </c>
      <c r="P8" s="5"/>
    </row>
    <row r="9" spans="1:16" s="4" customFormat="1" ht="15.75" x14ac:dyDescent="0.25">
      <c r="A9" s="54" t="s">
        <v>123</v>
      </c>
      <c r="B9" s="55">
        <v>830</v>
      </c>
      <c r="C9" s="54" t="s">
        <v>124</v>
      </c>
      <c r="D9" s="66">
        <f t="shared" si="0"/>
        <v>4600525.3470000001</v>
      </c>
      <c r="E9" s="67">
        <v>5.57</v>
      </c>
      <c r="F9" s="68">
        <v>1.0343076182517952</v>
      </c>
      <c r="G9" s="68">
        <v>1449.03</v>
      </c>
      <c r="H9" s="67">
        <f>F9*'National Details'!$E$30</f>
        <v>5.5450120943502208</v>
      </c>
      <c r="I9" s="66">
        <f t="shared" si="1"/>
        <v>4579886.6587934913</v>
      </c>
      <c r="J9" s="67">
        <v>8.0687905649781122E-2</v>
      </c>
      <c r="K9" s="67">
        <v>0</v>
      </c>
      <c r="L9" s="67">
        <f t="shared" si="2"/>
        <v>66643.941676510323</v>
      </c>
      <c r="M9" s="67">
        <f t="shared" si="3"/>
        <v>0</v>
      </c>
      <c r="N9" s="67">
        <f t="shared" si="4"/>
        <v>5.63</v>
      </c>
      <c r="O9" s="66">
        <f t="shared" si="5"/>
        <v>4650083</v>
      </c>
      <c r="P9" s="5"/>
    </row>
    <row r="10" spans="1:16" s="4" customFormat="1" ht="15.75" x14ac:dyDescent="0.25">
      <c r="A10" s="54" t="s">
        <v>123</v>
      </c>
      <c r="B10" s="55">
        <v>856</v>
      </c>
      <c r="C10" s="54" t="s">
        <v>136</v>
      </c>
      <c r="D10" s="66">
        <f t="shared" si="0"/>
        <v>3764764.6709999996</v>
      </c>
      <c r="E10" s="67">
        <v>5.57</v>
      </c>
      <c r="F10" s="68">
        <v>1.0302789641214491</v>
      </c>
      <c r="G10" s="68">
        <v>1185.79</v>
      </c>
      <c r="H10" s="67">
        <f>F10*'National Details'!$E$30</f>
        <v>5.5234141330836488</v>
      </c>
      <c r="I10" s="66">
        <f t="shared" si="1"/>
        <v>3733277.269575478</v>
      </c>
      <c r="J10" s="67">
        <v>0.10228586691635311</v>
      </c>
      <c r="K10" s="67">
        <v>0</v>
      </c>
      <c r="L10" s="67">
        <f t="shared" si="2"/>
        <v>69135.048134523138</v>
      </c>
      <c r="M10" s="67">
        <f t="shared" si="3"/>
        <v>0</v>
      </c>
      <c r="N10" s="67">
        <f t="shared" si="4"/>
        <v>5.63</v>
      </c>
      <c r="O10" s="66">
        <f t="shared" si="5"/>
        <v>3805319</v>
      </c>
      <c r="P10" s="5"/>
    </row>
    <row r="11" spans="1:16" s="4" customFormat="1" ht="15.75" x14ac:dyDescent="0.25">
      <c r="A11" s="54" t="s">
        <v>123</v>
      </c>
      <c r="B11" s="55">
        <v>855</v>
      </c>
      <c r="C11" s="54" t="s">
        <v>135</v>
      </c>
      <c r="D11" s="66">
        <f t="shared" si="0"/>
        <v>3189663.2849999997</v>
      </c>
      <c r="E11" s="67">
        <v>5.57</v>
      </c>
      <c r="F11" s="68">
        <v>1.0368205505130057</v>
      </c>
      <c r="G11" s="68">
        <v>1004.65</v>
      </c>
      <c r="H11" s="67">
        <f>F11*'National Details'!$E$30</f>
        <v>5.558484140320691</v>
      </c>
      <c r="I11" s="66">
        <f t="shared" si="1"/>
        <v>3183068.7221967136</v>
      </c>
      <c r="J11" s="67">
        <v>6.7215859679310874E-2</v>
      </c>
      <c r="K11" s="67">
        <v>0</v>
      </c>
      <c r="L11" s="67">
        <f t="shared" si="2"/>
        <v>38491.195653287206</v>
      </c>
      <c r="M11" s="67">
        <f t="shared" si="3"/>
        <v>0</v>
      </c>
      <c r="N11" s="67">
        <f t="shared" si="4"/>
        <v>5.63</v>
      </c>
      <c r="O11" s="66">
        <f t="shared" si="5"/>
        <v>3224023</v>
      </c>
      <c r="P11" s="5"/>
    </row>
    <row r="12" spans="1:16" s="4" customFormat="1" ht="15.75" x14ac:dyDescent="0.25">
      <c r="A12" s="54" t="s">
        <v>123</v>
      </c>
      <c r="B12" s="55">
        <v>925</v>
      </c>
      <c r="C12" s="54" t="s">
        <v>175</v>
      </c>
      <c r="D12" s="66">
        <f t="shared" si="0"/>
        <v>4894044.852</v>
      </c>
      <c r="E12" s="67">
        <v>5.57</v>
      </c>
      <c r="F12" s="68">
        <v>1.0409592171205633</v>
      </c>
      <c r="G12" s="68">
        <v>1541.48</v>
      </c>
      <c r="H12" s="67">
        <f>F12*'National Details'!$E$30</f>
        <v>5.5806718879389274</v>
      </c>
      <c r="I12" s="66">
        <f t="shared" si="1"/>
        <v>4903421.6380374553</v>
      </c>
      <c r="J12" s="67">
        <v>4.5028112061074488E-2</v>
      </c>
      <c r="K12" s="67">
        <v>0</v>
      </c>
      <c r="L12" s="67">
        <f t="shared" si="2"/>
        <v>39563.662482545908</v>
      </c>
      <c r="M12" s="67">
        <f t="shared" si="3"/>
        <v>0</v>
      </c>
      <c r="N12" s="67">
        <f t="shared" si="4"/>
        <v>5.63</v>
      </c>
      <c r="O12" s="66">
        <f t="shared" si="5"/>
        <v>4946764</v>
      </c>
      <c r="P12" s="5"/>
    </row>
    <row r="13" spans="1:16" s="4" customFormat="1" ht="15.75" x14ac:dyDescent="0.25">
      <c r="A13" s="54" t="s">
        <v>123</v>
      </c>
      <c r="B13" s="55">
        <v>940</v>
      </c>
      <c r="C13" s="54" t="s">
        <v>184</v>
      </c>
      <c r="D13" s="66">
        <f t="shared" si="0"/>
        <v>2265476.5140000004</v>
      </c>
      <c r="E13" s="67">
        <v>5.62</v>
      </c>
      <c r="F13" s="68">
        <v>1.0724484003969001</v>
      </c>
      <c r="G13" s="68">
        <v>707.21</v>
      </c>
      <c r="H13" s="67">
        <f>F13*'National Details'!$E$30</f>
        <v>5.7494881076276343</v>
      </c>
      <c r="I13" s="66">
        <f t="shared" si="1"/>
        <v>2317674.4262193432</v>
      </c>
      <c r="J13" s="67">
        <v>0</v>
      </c>
      <c r="K13" s="67">
        <v>0</v>
      </c>
      <c r="L13" s="67">
        <f t="shared" si="2"/>
        <v>0</v>
      </c>
      <c r="M13" s="67">
        <f t="shared" si="3"/>
        <v>0</v>
      </c>
      <c r="N13" s="67">
        <f t="shared" si="4"/>
        <v>5.75</v>
      </c>
      <c r="O13" s="66">
        <f t="shared" si="5"/>
        <v>2317881</v>
      </c>
      <c r="P13" s="5"/>
    </row>
    <row r="14" spans="1:16" s="4" customFormat="1" ht="15.75" x14ac:dyDescent="0.25">
      <c r="A14" s="54" t="s">
        <v>123</v>
      </c>
      <c r="B14" s="55">
        <v>892</v>
      </c>
      <c r="C14" s="54" t="s">
        <v>166</v>
      </c>
      <c r="D14" s="66">
        <f t="shared" si="0"/>
        <v>3347546.1599999997</v>
      </c>
      <c r="E14" s="67">
        <v>5.6</v>
      </c>
      <c r="F14" s="68">
        <v>1.0493342957561733</v>
      </c>
      <c r="G14" s="68">
        <v>1048.73</v>
      </c>
      <c r="H14" s="67">
        <f>F14*'National Details'!$E$30</f>
        <v>5.6255714047810113</v>
      </c>
      <c r="I14" s="66">
        <f t="shared" si="1"/>
        <v>3362832.134621514</v>
      </c>
      <c r="J14" s="67">
        <v>3.0428595218991106E-2</v>
      </c>
      <c r="K14" s="67">
        <v>0</v>
      </c>
      <c r="L14" s="67">
        <f t="shared" si="2"/>
        <v>18189.486978487152</v>
      </c>
      <c r="M14" s="67">
        <f t="shared" si="3"/>
        <v>0</v>
      </c>
      <c r="N14" s="67">
        <f t="shared" si="4"/>
        <v>5.66</v>
      </c>
      <c r="O14" s="66">
        <f t="shared" si="5"/>
        <v>3383413</v>
      </c>
      <c r="P14" s="5"/>
    </row>
    <row r="15" spans="1:16" s="4" customFormat="1" ht="15.75" x14ac:dyDescent="0.25">
      <c r="A15" s="54" t="s">
        <v>123</v>
      </c>
      <c r="B15" s="55">
        <v>891</v>
      </c>
      <c r="C15" s="54" t="s">
        <v>165</v>
      </c>
      <c r="D15" s="66">
        <f t="shared" si="0"/>
        <v>5920393.9199999999</v>
      </c>
      <c r="E15" s="67">
        <v>5.6</v>
      </c>
      <c r="F15" s="68">
        <v>1.0516058266191262</v>
      </c>
      <c r="G15" s="68">
        <v>1854.76</v>
      </c>
      <c r="H15" s="67">
        <f>F15*'National Details'!$E$30</f>
        <v>5.63774927709433</v>
      </c>
      <c r="I15" s="66">
        <f t="shared" si="1"/>
        <v>5960302.9540345836</v>
      </c>
      <c r="J15" s="67">
        <v>1.8250722905672312E-2</v>
      </c>
      <c r="K15" s="67">
        <v>0</v>
      </c>
      <c r="L15" s="67">
        <f t="shared" si="2"/>
        <v>19294.905165419121</v>
      </c>
      <c r="M15" s="67">
        <f t="shared" si="3"/>
        <v>0</v>
      </c>
      <c r="N15" s="67">
        <f t="shared" si="4"/>
        <v>5.66</v>
      </c>
      <c r="O15" s="66">
        <f t="shared" si="5"/>
        <v>5983827</v>
      </c>
      <c r="P15" s="5"/>
    </row>
    <row r="16" spans="1:16" s="4" customFormat="1" ht="15.75" x14ac:dyDescent="0.25">
      <c r="A16" s="54" t="s">
        <v>123</v>
      </c>
      <c r="B16" s="55">
        <v>857</v>
      </c>
      <c r="C16" s="54" t="s">
        <v>137</v>
      </c>
      <c r="D16" s="66">
        <f t="shared" si="0"/>
        <v>116010.84600000002</v>
      </c>
      <c r="E16" s="67">
        <v>5.57</v>
      </c>
      <c r="F16" s="68">
        <v>1.0242142833420533</v>
      </c>
      <c r="G16" s="68">
        <v>36.54</v>
      </c>
      <c r="H16" s="67">
        <f>F16*'National Details'!$E$30</f>
        <v>5.4909008578484118</v>
      </c>
      <c r="I16" s="66">
        <f t="shared" si="1"/>
        <v>114363.38488709515</v>
      </c>
      <c r="J16" s="67">
        <v>0.13479914215159017</v>
      </c>
      <c r="K16" s="67">
        <v>0</v>
      </c>
      <c r="L16" s="67">
        <f t="shared" si="2"/>
        <v>2807.5695729048894</v>
      </c>
      <c r="M16" s="67">
        <f t="shared" si="3"/>
        <v>0</v>
      </c>
      <c r="N16" s="67">
        <f t="shared" si="4"/>
        <v>5.63</v>
      </c>
      <c r="O16" s="66">
        <f t="shared" si="5"/>
        <v>117261</v>
      </c>
      <c r="P16" s="5"/>
    </row>
    <row r="17" spans="1:16" s="4" customFormat="1" ht="15.75" x14ac:dyDescent="0.25">
      <c r="A17" s="54" t="s">
        <v>123</v>
      </c>
      <c r="B17" s="55">
        <v>941</v>
      </c>
      <c r="C17" s="54" t="s">
        <v>185</v>
      </c>
      <c r="D17" s="66">
        <f t="shared" si="0"/>
        <v>1981014.5939999998</v>
      </c>
      <c r="E17" s="67">
        <v>5.62</v>
      </c>
      <c r="F17" s="68">
        <v>1.0912513700002067</v>
      </c>
      <c r="G17" s="68">
        <v>618.41</v>
      </c>
      <c r="H17" s="67">
        <f>F17*'National Details'!$E$30</f>
        <v>5.8502924447708349</v>
      </c>
      <c r="I17" s="66">
        <f t="shared" si="1"/>
        <v>2062191.2299393173</v>
      </c>
      <c r="J17" s="67">
        <v>0</v>
      </c>
      <c r="K17" s="67">
        <v>0</v>
      </c>
      <c r="L17" s="67">
        <f t="shared" si="2"/>
        <v>0</v>
      </c>
      <c r="M17" s="67">
        <f t="shared" si="3"/>
        <v>0</v>
      </c>
      <c r="N17" s="67">
        <f t="shared" si="4"/>
        <v>5.85</v>
      </c>
      <c r="O17" s="66">
        <f t="shared" si="5"/>
        <v>2062089</v>
      </c>
      <c r="P17" s="5"/>
    </row>
    <row r="18" spans="1:16" s="4" customFormat="1" ht="15.75" x14ac:dyDescent="0.25">
      <c r="A18" s="54" t="s">
        <v>116</v>
      </c>
      <c r="B18" s="55">
        <v>822</v>
      </c>
      <c r="C18" s="54" t="s">
        <v>118</v>
      </c>
      <c r="D18" s="66">
        <f t="shared" si="0"/>
        <v>1169344.5120000001</v>
      </c>
      <c r="E18" s="67">
        <v>5.76</v>
      </c>
      <c r="F18" s="68">
        <v>1.1257682509938127</v>
      </c>
      <c r="G18" s="68">
        <v>356.16</v>
      </c>
      <c r="H18" s="67">
        <f>F18*'National Details'!$E$30</f>
        <v>6.0353404123109895</v>
      </c>
      <c r="I18" s="66">
        <f t="shared" si="1"/>
        <v>1225241.6995117487</v>
      </c>
      <c r="J18" s="67">
        <v>0</v>
      </c>
      <c r="K18" s="67">
        <v>0</v>
      </c>
      <c r="L18" s="67">
        <f t="shared" si="2"/>
        <v>0</v>
      </c>
      <c r="M18" s="67">
        <f t="shared" si="3"/>
        <v>0</v>
      </c>
      <c r="N18" s="67">
        <f t="shared" si="4"/>
        <v>6.04</v>
      </c>
      <c r="O18" s="66">
        <f t="shared" si="5"/>
        <v>1226188</v>
      </c>
      <c r="P18" s="5"/>
    </row>
    <row r="19" spans="1:16" s="4" customFormat="1" ht="15.75" x14ac:dyDescent="0.25">
      <c r="A19" s="54" t="s">
        <v>116</v>
      </c>
      <c r="B19" s="55">
        <v>873</v>
      </c>
      <c r="C19" s="54" t="s">
        <v>148</v>
      </c>
      <c r="D19" s="66">
        <f t="shared" si="0"/>
        <v>2868278.7600000002</v>
      </c>
      <c r="E19" s="67">
        <v>5.78</v>
      </c>
      <c r="F19" s="68">
        <v>1.1421883649245423</v>
      </c>
      <c r="G19" s="68">
        <v>870.6</v>
      </c>
      <c r="H19" s="67">
        <f>F19*'National Details'!$E$30</f>
        <v>6.1233700552622787</v>
      </c>
      <c r="I19" s="66">
        <f t="shared" si="1"/>
        <v>3038673.4029634637</v>
      </c>
      <c r="J19" s="67">
        <v>0</v>
      </c>
      <c r="K19" s="67">
        <v>0</v>
      </c>
      <c r="L19" s="67">
        <f t="shared" si="2"/>
        <v>0</v>
      </c>
      <c r="M19" s="67">
        <f t="shared" si="3"/>
        <v>0</v>
      </c>
      <c r="N19" s="67">
        <f t="shared" si="4"/>
        <v>6.12</v>
      </c>
      <c r="O19" s="66">
        <f t="shared" si="5"/>
        <v>3037002</v>
      </c>
      <c r="P19" s="5"/>
    </row>
    <row r="20" spans="1:16" s="4" customFormat="1" ht="15.75" x14ac:dyDescent="0.25">
      <c r="A20" s="54" t="s">
        <v>116</v>
      </c>
      <c r="B20" s="55">
        <v>823</v>
      </c>
      <c r="C20" s="54" t="s">
        <v>119</v>
      </c>
      <c r="D20" s="66">
        <f t="shared" si="0"/>
        <v>1379600.64</v>
      </c>
      <c r="E20" s="67">
        <v>5.76</v>
      </c>
      <c r="F20" s="68">
        <v>1.1125138117690838</v>
      </c>
      <c r="G20" s="68">
        <v>420.2</v>
      </c>
      <c r="H20" s="67">
        <f>F20*'National Details'!$E$30</f>
        <v>5.9642822237140845</v>
      </c>
      <c r="I20" s="66">
        <f t="shared" si="1"/>
        <v>1428529.0925306552</v>
      </c>
      <c r="J20" s="67">
        <v>0</v>
      </c>
      <c r="K20" s="67">
        <v>0</v>
      </c>
      <c r="L20" s="67">
        <f t="shared" si="2"/>
        <v>0</v>
      </c>
      <c r="M20" s="67">
        <f t="shared" si="3"/>
        <v>0</v>
      </c>
      <c r="N20" s="67">
        <f t="shared" si="4"/>
        <v>5.96</v>
      </c>
      <c r="O20" s="66">
        <f t="shared" si="5"/>
        <v>1427504</v>
      </c>
      <c r="P20" s="5"/>
    </row>
    <row r="21" spans="1:16" s="4" customFormat="1" ht="15.75" x14ac:dyDescent="0.25">
      <c r="A21" s="54" t="s">
        <v>116</v>
      </c>
      <c r="B21" s="55">
        <v>881</v>
      </c>
      <c r="C21" s="54" t="s">
        <v>155</v>
      </c>
      <c r="D21" s="66">
        <f t="shared" si="0"/>
        <v>9825387.8249999993</v>
      </c>
      <c r="E21" s="67">
        <v>5.75</v>
      </c>
      <c r="F21" s="68">
        <v>1.1018524269374901</v>
      </c>
      <c r="G21" s="68">
        <v>2997.83</v>
      </c>
      <c r="H21" s="67">
        <f>F21*'National Details'!$E$30</f>
        <v>5.9071256227275901</v>
      </c>
      <c r="I21" s="66">
        <f t="shared" si="1"/>
        <v>10093878.291181426</v>
      </c>
      <c r="J21" s="67">
        <v>0</v>
      </c>
      <c r="K21" s="67">
        <v>0</v>
      </c>
      <c r="L21" s="67">
        <f t="shared" si="2"/>
        <v>0</v>
      </c>
      <c r="M21" s="67">
        <f t="shared" si="3"/>
        <v>0</v>
      </c>
      <c r="N21" s="67">
        <f t="shared" si="4"/>
        <v>5.91</v>
      </c>
      <c r="O21" s="66">
        <f t="shared" si="5"/>
        <v>10098790</v>
      </c>
      <c r="P21" s="5"/>
    </row>
    <row r="22" spans="1:16" s="4" customFormat="1" ht="15.75" x14ac:dyDescent="0.25">
      <c r="A22" s="54" t="s">
        <v>116</v>
      </c>
      <c r="B22" s="55">
        <v>919</v>
      </c>
      <c r="C22" s="54" t="s">
        <v>173</v>
      </c>
      <c r="D22" s="66">
        <f t="shared" si="0"/>
        <v>7808420.8800000018</v>
      </c>
      <c r="E22" s="67">
        <v>5.98</v>
      </c>
      <c r="F22" s="68">
        <v>1.2313243201581254</v>
      </c>
      <c r="G22" s="68">
        <v>2290.8000000000002</v>
      </c>
      <c r="H22" s="67">
        <f>F22*'National Details'!$E$30</f>
        <v>6.6012355771725639</v>
      </c>
      <c r="I22" s="66">
        <f t="shared" si="1"/>
        <v>8619602.9623065386</v>
      </c>
      <c r="J22" s="67">
        <v>0</v>
      </c>
      <c r="K22" s="67">
        <v>2.4463780633568355E-2</v>
      </c>
      <c r="L22" s="67">
        <f t="shared" si="2"/>
        <v>0</v>
      </c>
      <c r="M22" s="67">
        <f t="shared" si="3"/>
        <v>31943.728344965682</v>
      </c>
      <c r="N22" s="67">
        <f t="shared" si="4"/>
        <v>6.58</v>
      </c>
      <c r="O22" s="66">
        <f t="shared" si="5"/>
        <v>8591875</v>
      </c>
      <c r="P22" s="5"/>
    </row>
    <row r="23" spans="1:16" s="4" customFormat="1" ht="15.75" x14ac:dyDescent="0.25">
      <c r="A23" s="54" t="s">
        <v>116</v>
      </c>
      <c r="B23" s="55">
        <v>821</v>
      </c>
      <c r="C23" s="54" t="s">
        <v>117</v>
      </c>
      <c r="D23" s="66">
        <f t="shared" si="0"/>
        <v>2530001.088</v>
      </c>
      <c r="E23" s="67">
        <v>5.76</v>
      </c>
      <c r="F23" s="68">
        <v>1.1051666907947904</v>
      </c>
      <c r="G23" s="68">
        <v>770.59</v>
      </c>
      <c r="H23" s="67">
        <f>F23*'National Details'!$E$30</f>
        <v>5.9248936763011102</v>
      </c>
      <c r="I23" s="66">
        <f t="shared" si="1"/>
        <v>2602428.3762718979</v>
      </c>
      <c r="J23" s="67">
        <v>0</v>
      </c>
      <c r="K23" s="67">
        <v>0</v>
      </c>
      <c r="L23" s="67">
        <f t="shared" si="2"/>
        <v>0</v>
      </c>
      <c r="M23" s="67">
        <f t="shared" si="3"/>
        <v>0</v>
      </c>
      <c r="N23" s="67">
        <f t="shared" si="4"/>
        <v>5.92</v>
      </c>
      <c r="O23" s="66">
        <f t="shared" si="5"/>
        <v>2600279</v>
      </c>
      <c r="P23" s="5"/>
    </row>
    <row r="24" spans="1:16" s="4" customFormat="1" ht="15.75" x14ac:dyDescent="0.25">
      <c r="A24" s="54" t="s">
        <v>116</v>
      </c>
      <c r="B24" s="55">
        <v>926</v>
      </c>
      <c r="C24" s="54" t="s">
        <v>176</v>
      </c>
      <c r="D24" s="66">
        <f t="shared" si="0"/>
        <v>4870264.8509999998</v>
      </c>
      <c r="E24" s="67">
        <v>5.57</v>
      </c>
      <c r="F24" s="68">
        <v>1.0642511958003618</v>
      </c>
      <c r="G24" s="68">
        <v>1533.99</v>
      </c>
      <c r="H24" s="67">
        <f>F24*'National Details'!$E$30</f>
        <v>5.7055421888066027</v>
      </c>
      <c r="I24" s="66">
        <f t="shared" si="1"/>
        <v>4988779.4574582409</v>
      </c>
      <c r="J24" s="67">
        <v>0</v>
      </c>
      <c r="K24" s="67">
        <v>0</v>
      </c>
      <c r="L24" s="67">
        <f t="shared" si="2"/>
        <v>0</v>
      </c>
      <c r="M24" s="67">
        <f t="shared" si="3"/>
        <v>0</v>
      </c>
      <c r="N24" s="67">
        <f t="shared" si="4"/>
        <v>5.71</v>
      </c>
      <c r="O24" s="66">
        <f t="shared" si="5"/>
        <v>4992678</v>
      </c>
      <c r="P24" s="5"/>
    </row>
    <row r="25" spans="1:16" s="4" customFormat="1" ht="15.75" x14ac:dyDescent="0.25">
      <c r="A25" s="54" t="s">
        <v>116</v>
      </c>
      <c r="B25" s="55">
        <v>874</v>
      </c>
      <c r="C25" s="54" t="s">
        <v>149</v>
      </c>
      <c r="D25" s="66">
        <f t="shared" si="0"/>
        <v>2422222.8660000004</v>
      </c>
      <c r="E25" s="67">
        <v>5.78</v>
      </c>
      <c r="F25" s="68">
        <v>1.1210250432955282</v>
      </c>
      <c r="G25" s="68">
        <v>735.21</v>
      </c>
      <c r="H25" s="67">
        <f>F25*'National Details'!$E$30</f>
        <v>6.0099116679134017</v>
      </c>
      <c r="I25" s="66">
        <f t="shared" si="1"/>
        <v>2518571.8796989694</v>
      </c>
      <c r="J25" s="67">
        <v>0</v>
      </c>
      <c r="K25" s="67">
        <v>0</v>
      </c>
      <c r="L25" s="67">
        <f t="shared" si="2"/>
        <v>0</v>
      </c>
      <c r="M25" s="67">
        <f t="shared" si="3"/>
        <v>0</v>
      </c>
      <c r="N25" s="67">
        <f t="shared" si="4"/>
        <v>6.01</v>
      </c>
      <c r="O25" s="66">
        <f t="shared" si="5"/>
        <v>2518609</v>
      </c>
      <c r="P25" s="5"/>
    </row>
    <row r="26" spans="1:16" s="4" customFormat="1" ht="15.75" x14ac:dyDescent="0.25">
      <c r="A26" s="54" t="s">
        <v>116</v>
      </c>
      <c r="B26" s="55">
        <v>882</v>
      </c>
      <c r="C26" s="54" t="s">
        <v>156</v>
      </c>
      <c r="D26" s="66">
        <f t="shared" si="0"/>
        <v>1352755.0080000001</v>
      </c>
      <c r="E26" s="67">
        <v>5.61</v>
      </c>
      <c r="F26" s="68">
        <v>1.0664283084521926</v>
      </c>
      <c r="G26" s="68">
        <v>423.04</v>
      </c>
      <c r="H26" s="67">
        <f>F26*'National Details'!$E$30</f>
        <v>5.7172138769699066</v>
      </c>
      <c r="I26" s="66">
        <f t="shared" si="1"/>
        <v>1378607.790352609</v>
      </c>
      <c r="J26" s="67">
        <v>0</v>
      </c>
      <c r="K26" s="67">
        <v>0</v>
      </c>
      <c r="L26" s="67">
        <f t="shared" si="2"/>
        <v>0</v>
      </c>
      <c r="M26" s="67">
        <f t="shared" si="3"/>
        <v>0</v>
      </c>
      <c r="N26" s="67">
        <f t="shared" si="4"/>
        <v>5.72</v>
      </c>
      <c r="O26" s="66">
        <f t="shared" si="5"/>
        <v>1379280</v>
      </c>
      <c r="P26" s="5"/>
    </row>
    <row r="27" spans="1:16" s="4" customFormat="1" ht="15.75" x14ac:dyDescent="0.25">
      <c r="A27" s="54" t="s">
        <v>116</v>
      </c>
      <c r="B27" s="55">
        <v>935</v>
      </c>
      <c r="C27" s="54" t="s">
        <v>180</v>
      </c>
      <c r="D27" s="66">
        <f t="shared" si="0"/>
        <v>4329706.3770000003</v>
      </c>
      <c r="E27" s="67">
        <v>5.57</v>
      </c>
      <c r="F27" s="68">
        <v>1.0713896756105903</v>
      </c>
      <c r="G27" s="68">
        <v>1363.73</v>
      </c>
      <c r="H27" s="67">
        <f>F27*'National Details'!$E$30</f>
        <v>5.7438121929953905</v>
      </c>
      <c r="I27" s="66">
        <f t="shared" si="1"/>
        <v>4464815.1311135544</v>
      </c>
      <c r="J27" s="67">
        <v>0</v>
      </c>
      <c r="K27" s="67">
        <v>0</v>
      </c>
      <c r="L27" s="67">
        <f t="shared" si="2"/>
        <v>0</v>
      </c>
      <c r="M27" s="67">
        <f t="shared" si="3"/>
        <v>0</v>
      </c>
      <c r="N27" s="67">
        <f t="shared" si="4"/>
        <v>5.74</v>
      </c>
      <c r="O27" s="66">
        <f t="shared" si="5"/>
        <v>4461852</v>
      </c>
      <c r="P27" s="5"/>
    </row>
    <row r="28" spans="1:16" s="4" customFormat="1" ht="15.75" x14ac:dyDescent="0.25">
      <c r="A28" s="54" t="s">
        <v>116</v>
      </c>
      <c r="B28" s="55">
        <v>883</v>
      </c>
      <c r="C28" s="54" t="s">
        <v>157</v>
      </c>
      <c r="D28" s="66">
        <f t="shared" si="0"/>
        <v>1696690.044</v>
      </c>
      <c r="E28" s="67">
        <v>6.03</v>
      </c>
      <c r="F28" s="68">
        <v>1.1356716613577396</v>
      </c>
      <c r="G28" s="68">
        <v>493.64</v>
      </c>
      <c r="H28" s="67">
        <f>F28*'National Details'!$E$30</f>
        <v>6.0884334469887236</v>
      </c>
      <c r="I28" s="66">
        <f t="shared" si="1"/>
        <v>1713131.7434597628</v>
      </c>
      <c r="J28" s="67">
        <v>1.8665530112782491E-3</v>
      </c>
      <c r="K28" s="67">
        <v>0</v>
      </c>
      <c r="L28" s="67">
        <f t="shared" si="2"/>
        <v>525.20098023781509</v>
      </c>
      <c r="M28" s="67">
        <f t="shared" si="3"/>
        <v>0</v>
      </c>
      <c r="N28" s="67">
        <f t="shared" si="4"/>
        <v>6.09</v>
      </c>
      <c r="O28" s="66">
        <f t="shared" si="5"/>
        <v>1713573</v>
      </c>
      <c r="P28" s="5"/>
    </row>
    <row r="29" spans="1:16" s="4" customFormat="1" ht="15.75" x14ac:dyDescent="0.25">
      <c r="A29" s="54" t="s">
        <v>27</v>
      </c>
      <c r="B29" s="55">
        <v>202</v>
      </c>
      <c r="C29" s="54" t="s">
        <v>28</v>
      </c>
      <c r="D29" s="66">
        <f t="shared" si="0"/>
        <v>1751699.547</v>
      </c>
      <c r="E29" s="67">
        <v>6.87</v>
      </c>
      <c r="F29" s="68">
        <v>1.507445500697429</v>
      </c>
      <c r="G29" s="68">
        <v>447.33</v>
      </c>
      <c r="H29" s="67">
        <f>F29*'National Details'!$E$30</f>
        <v>8.0815449731186018</v>
      </c>
      <c r="I29" s="66">
        <f t="shared" si="1"/>
        <v>2060616.9823103321</v>
      </c>
      <c r="J29" s="67">
        <v>0</v>
      </c>
      <c r="K29" s="67">
        <v>0.52595596940239719</v>
      </c>
      <c r="L29" s="67">
        <f t="shared" si="2"/>
        <v>0</v>
      </c>
      <c r="M29" s="67">
        <f t="shared" si="3"/>
        <v>134107.25376188135</v>
      </c>
      <c r="N29" s="67">
        <f t="shared" si="4"/>
        <v>7.56</v>
      </c>
      <c r="O29" s="66">
        <f t="shared" si="5"/>
        <v>1927635</v>
      </c>
      <c r="P29" s="5"/>
    </row>
    <row r="30" spans="1:16" s="4" customFormat="1" ht="15.75" x14ac:dyDescent="0.25">
      <c r="A30" s="54" t="s">
        <v>27</v>
      </c>
      <c r="B30" s="55">
        <v>204</v>
      </c>
      <c r="C30" s="54" t="s">
        <v>31</v>
      </c>
      <c r="D30" s="66">
        <f t="shared" si="0"/>
        <v>4535042.949</v>
      </c>
      <c r="E30" s="67">
        <v>6.87</v>
      </c>
      <c r="F30" s="68">
        <v>1.3970307787431</v>
      </c>
      <c r="G30" s="68">
        <v>1158.1099999999999</v>
      </c>
      <c r="H30" s="67">
        <f>F30*'National Details'!$E$30</f>
        <v>7.489602152794113</v>
      </c>
      <c r="I30" s="66">
        <f t="shared" si="1"/>
        <v>4944056.3950282624</v>
      </c>
      <c r="J30" s="67">
        <v>0</v>
      </c>
      <c r="K30" s="67">
        <v>0</v>
      </c>
      <c r="L30" s="67">
        <f t="shared" si="2"/>
        <v>0</v>
      </c>
      <c r="M30" s="67">
        <f t="shared" si="3"/>
        <v>0</v>
      </c>
      <c r="N30" s="67">
        <f t="shared" si="4"/>
        <v>7.49</v>
      </c>
      <c r="O30" s="66">
        <f t="shared" si="5"/>
        <v>4944320</v>
      </c>
      <c r="P30" s="5"/>
    </row>
    <row r="31" spans="1:16" s="4" customFormat="1" ht="15.75" x14ac:dyDescent="0.25">
      <c r="A31" s="54" t="s">
        <v>27</v>
      </c>
      <c r="B31" s="55">
        <v>205</v>
      </c>
      <c r="C31" s="54" t="s">
        <v>32</v>
      </c>
      <c r="D31" s="66">
        <f t="shared" si="0"/>
        <v>1047894.8400000002</v>
      </c>
      <c r="E31" s="67">
        <v>6.87</v>
      </c>
      <c r="F31" s="68">
        <v>1.5195121334138413</v>
      </c>
      <c r="G31" s="68">
        <v>267.60000000000002</v>
      </c>
      <c r="H31" s="67">
        <f>F31*'National Details'!$E$30</f>
        <v>8.1462352288702498</v>
      </c>
      <c r="I31" s="66">
        <f t="shared" si="1"/>
        <v>1242561.5519300369</v>
      </c>
      <c r="J31" s="67">
        <v>0</v>
      </c>
      <c r="K31" s="67">
        <v>0.59064622515404697</v>
      </c>
      <c r="L31" s="67">
        <f t="shared" si="2"/>
        <v>0</v>
      </c>
      <c r="M31" s="67">
        <f t="shared" si="3"/>
        <v>90092.450015197101</v>
      </c>
      <c r="N31" s="67">
        <f t="shared" si="4"/>
        <v>7.56</v>
      </c>
      <c r="O31" s="66">
        <f t="shared" si="5"/>
        <v>1153142</v>
      </c>
      <c r="P31" s="5"/>
    </row>
    <row r="32" spans="1:16" s="4" customFormat="1" ht="15.75" x14ac:dyDescent="0.25">
      <c r="A32" s="54" t="s">
        <v>27</v>
      </c>
      <c r="B32" s="55">
        <v>309</v>
      </c>
      <c r="C32" s="54" t="s">
        <v>49</v>
      </c>
      <c r="D32" s="66">
        <f t="shared" si="0"/>
        <v>2374589.2770000002</v>
      </c>
      <c r="E32" s="67">
        <v>6.03</v>
      </c>
      <c r="F32" s="68">
        <v>1.2913572087174097</v>
      </c>
      <c r="G32" s="68">
        <v>690.87</v>
      </c>
      <c r="H32" s="67">
        <f>F32*'National Details'!$E$30</f>
        <v>6.9230770557093413</v>
      </c>
      <c r="I32" s="66">
        <f t="shared" si="1"/>
        <v>2726279.35992241</v>
      </c>
      <c r="J32" s="67">
        <v>0</v>
      </c>
      <c r="K32" s="67">
        <v>0.29131552843005259</v>
      </c>
      <c r="L32" s="67">
        <f t="shared" si="2"/>
        <v>0</v>
      </c>
      <c r="M32" s="67">
        <f t="shared" si="3"/>
        <v>114718.86070208815</v>
      </c>
      <c r="N32" s="67">
        <f t="shared" si="4"/>
        <v>6.63</v>
      </c>
      <c r="O32" s="66">
        <f t="shared" si="5"/>
        <v>2610867</v>
      </c>
      <c r="P32" s="5"/>
    </row>
    <row r="33" spans="1:16" s="4" customFormat="1" ht="15.75" x14ac:dyDescent="0.25">
      <c r="A33" s="54" t="s">
        <v>27</v>
      </c>
      <c r="B33" s="55">
        <v>206</v>
      </c>
      <c r="C33" s="54" t="s">
        <v>33</v>
      </c>
      <c r="D33" s="66">
        <f t="shared" si="0"/>
        <v>2311438.2930000001</v>
      </c>
      <c r="E33" s="67">
        <v>6.87</v>
      </c>
      <c r="F33" s="68">
        <v>1.4061196838475714</v>
      </c>
      <c r="G33" s="68">
        <v>590.27</v>
      </c>
      <c r="H33" s="67">
        <f>F33*'National Details'!$E$30</f>
        <v>7.5383285547265277</v>
      </c>
      <c r="I33" s="66">
        <f t="shared" si="1"/>
        <v>2536300.0417191037</v>
      </c>
      <c r="J33" s="67">
        <v>0</v>
      </c>
      <c r="K33" s="67">
        <v>0</v>
      </c>
      <c r="L33" s="67">
        <f t="shared" si="2"/>
        <v>0</v>
      </c>
      <c r="M33" s="67">
        <f t="shared" si="3"/>
        <v>0</v>
      </c>
      <c r="N33" s="67">
        <f t="shared" si="4"/>
        <v>7.54</v>
      </c>
      <c r="O33" s="66">
        <f t="shared" si="5"/>
        <v>2536863</v>
      </c>
      <c r="P33" s="5"/>
    </row>
    <row r="34" spans="1:16" s="4" customFormat="1" ht="15.75" x14ac:dyDescent="0.25">
      <c r="A34" s="54" t="s">
        <v>27</v>
      </c>
      <c r="B34" s="55">
        <v>207</v>
      </c>
      <c r="C34" s="54" t="s">
        <v>34</v>
      </c>
      <c r="D34" s="66">
        <f t="shared" si="0"/>
        <v>681366.6</v>
      </c>
      <c r="E34" s="67">
        <v>6.87</v>
      </c>
      <c r="F34" s="68">
        <v>1.5303801755302304</v>
      </c>
      <c r="G34" s="68">
        <v>174</v>
      </c>
      <c r="H34" s="67">
        <f>F34*'National Details'!$E$30</f>
        <v>8.2044997373335491</v>
      </c>
      <c r="I34" s="66">
        <f t="shared" si="1"/>
        <v>813722.28394874139</v>
      </c>
      <c r="J34" s="67">
        <v>0</v>
      </c>
      <c r="K34" s="67">
        <v>0.64891073361734453</v>
      </c>
      <c r="L34" s="67">
        <f t="shared" si="2"/>
        <v>0</v>
      </c>
      <c r="M34" s="67">
        <f t="shared" si="3"/>
        <v>64358.966560168228</v>
      </c>
      <c r="N34" s="67">
        <f t="shared" si="4"/>
        <v>7.56</v>
      </c>
      <c r="O34" s="66">
        <f t="shared" si="5"/>
        <v>749801</v>
      </c>
      <c r="P34" s="5"/>
    </row>
    <row r="35" spans="1:16" s="4" customFormat="1" ht="15.75" x14ac:dyDescent="0.25">
      <c r="A35" s="54" t="s">
        <v>27</v>
      </c>
      <c r="B35" s="55">
        <v>208</v>
      </c>
      <c r="C35" s="54" t="s">
        <v>35</v>
      </c>
      <c r="D35" s="66">
        <f t="shared" si="0"/>
        <v>2806643.0070000002</v>
      </c>
      <c r="E35" s="67">
        <v>6.87</v>
      </c>
      <c r="F35" s="68">
        <v>1.4323658888488642</v>
      </c>
      <c r="G35" s="68">
        <v>716.73</v>
      </c>
      <c r="H35" s="67">
        <f>F35*'National Details'!$E$30</f>
        <v>7.6790367169741875</v>
      </c>
      <c r="I35" s="66">
        <f t="shared" si="1"/>
        <v>3137163.7121094386</v>
      </c>
      <c r="J35" s="67">
        <v>0</v>
      </c>
      <c r="K35" s="67">
        <v>0.12344771325798387</v>
      </c>
      <c r="L35" s="67">
        <f t="shared" si="2"/>
        <v>0</v>
      </c>
      <c r="M35" s="67">
        <f t="shared" si="3"/>
        <v>50432.847328335032</v>
      </c>
      <c r="N35" s="67">
        <f t="shared" si="4"/>
        <v>7.56</v>
      </c>
      <c r="O35" s="66">
        <f t="shared" si="5"/>
        <v>3088533</v>
      </c>
      <c r="P35" s="5"/>
    </row>
    <row r="36" spans="1:16" s="4" customFormat="1" ht="15.75" x14ac:dyDescent="0.25">
      <c r="A36" s="54" t="s">
        <v>27</v>
      </c>
      <c r="B36" s="55">
        <v>209</v>
      </c>
      <c r="C36" s="54" t="s">
        <v>36</v>
      </c>
      <c r="D36" s="66">
        <f t="shared" si="0"/>
        <v>3121559.6849999996</v>
      </c>
      <c r="E36" s="67">
        <v>6.87</v>
      </c>
      <c r="F36" s="68">
        <v>1.4018732771264895</v>
      </c>
      <c r="G36" s="68">
        <v>797.15</v>
      </c>
      <c r="H36" s="67">
        <f>F36*'National Details'!$E$30</f>
        <v>7.5155632030937829</v>
      </c>
      <c r="I36" s="66">
        <f t="shared" si="1"/>
        <v>3414887.788187339</v>
      </c>
      <c r="J36" s="67">
        <v>0</v>
      </c>
      <c r="K36" s="67">
        <v>0</v>
      </c>
      <c r="L36" s="67">
        <f t="shared" si="2"/>
        <v>0</v>
      </c>
      <c r="M36" s="67">
        <f t="shared" si="3"/>
        <v>0</v>
      </c>
      <c r="N36" s="67">
        <f t="shared" si="4"/>
        <v>7.52</v>
      </c>
      <c r="O36" s="66">
        <f t="shared" si="5"/>
        <v>3416904</v>
      </c>
      <c r="P36" s="5"/>
    </row>
    <row r="37" spans="1:16" s="4" customFormat="1" ht="15.75" x14ac:dyDescent="0.25">
      <c r="A37" s="54" t="s">
        <v>27</v>
      </c>
      <c r="B37" s="55">
        <v>316</v>
      </c>
      <c r="C37" s="54" t="s">
        <v>56</v>
      </c>
      <c r="D37" s="66">
        <f t="shared" si="0"/>
        <v>4080353.2650000006</v>
      </c>
      <c r="E37" s="67">
        <v>6.03</v>
      </c>
      <c r="F37" s="68">
        <v>1.1922174833341703</v>
      </c>
      <c r="G37" s="68">
        <v>1187.1500000000001</v>
      </c>
      <c r="H37" s="67">
        <f>F37*'National Details'!$E$30</f>
        <v>6.3915804616788465</v>
      </c>
      <c r="I37" s="66">
        <f t="shared" si="1"/>
        <v>4325025.9046967644</v>
      </c>
      <c r="J37" s="67">
        <v>0</v>
      </c>
      <c r="K37" s="67">
        <v>0</v>
      </c>
      <c r="L37" s="67">
        <f t="shared" si="2"/>
        <v>0</v>
      </c>
      <c r="M37" s="67">
        <f t="shared" si="3"/>
        <v>0</v>
      </c>
      <c r="N37" s="67">
        <f t="shared" si="4"/>
        <v>6.39</v>
      </c>
      <c r="O37" s="66">
        <f t="shared" si="5"/>
        <v>4323957</v>
      </c>
      <c r="P37" s="5"/>
    </row>
    <row r="38" spans="1:16" s="4" customFormat="1" ht="15.75" x14ac:dyDescent="0.25">
      <c r="A38" s="54" t="s">
        <v>27</v>
      </c>
      <c r="B38" s="55">
        <v>210</v>
      </c>
      <c r="C38" s="54" t="s">
        <v>37</v>
      </c>
      <c r="D38" s="66">
        <f t="shared" si="0"/>
        <v>2985482.16</v>
      </c>
      <c r="E38" s="67">
        <v>6.87</v>
      </c>
      <c r="F38" s="68">
        <v>1.4204663317928561</v>
      </c>
      <c r="G38" s="68">
        <v>762.4</v>
      </c>
      <c r="H38" s="67">
        <f>F38*'National Details'!$E$30</f>
        <v>7.6152421682068665</v>
      </c>
      <c r="I38" s="66">
        <f t="shared" si="1"/>
        <v>3309340.5585533213</v>
      </c>
      <c r="J38" s="67">
        <v>0</v>
      </c>
      <c r="K38" s="67">
        <v>5.9653164490662824E-2</v>
      </c>
      <c r="L38" s="67">
        <f t="shared" si="2"/>
        <v>0</v>
      </c>
      <c r="M38" s="67">
        <f t="shared" si="3"/>
        <v>25923.35638637836</v>
      </c>
      <c r="N38" s="67">
        <f t="shared" si="4"/>
        <v>7.56</v>
      </c>
      <c r="O38" s="66">
        <f t="shared" si="5"/>
        <v>3285335</v>
      </c>
      <c r="P38" s="5"/>
    </row>
    <row r="39" spans="1:16" s="4" customFormat="1" ht="15.75" x14ac:dyDescent="0.25">
      <c r="A39" s="54" t="s">
        <v>27</v>
      </c>
      <c r="B39" s="55">
        <v>211</v>
      </c>
      <c r="C39" s="54" t="s">
        <v>38</v>
      </c>
      <c r="D39" s="66">
        <f t="shared" si="0"/>
        <v>3180063.2310000001</v>
      </c>
      <c r="E39" s="67">
        <v>6.87</v>
      </c>
      <c r="F39" s="68">
        <v>1.3946566704475085</v>
      </c>
      <c r="G39" s="68">
        <v>812.09</v>
      </c>
      <c r="H39" s="67">
        <f>F39*'National Details'!$E$30</f>
        <v>7.4768743540425167</v>
      </c>
      <c r="I39" s="66">
        <f t="shared" si="1"/>
        <v>3460980.0896794009</v>
      </c>
      <c r="J39" s="67">
        <v>0</v>
      </c>
      <c r="K39" s="67">
        <v>0</v>
      </c>
      <c r="L39" s="67">
        <f t="shared" si="2"/>
        <v>0</v>
      </c>
      <c r="M39" s="67">
        <f t="shared" si="3"/>
        <v>0</v>
      </c>
      <c r="N39" s="67">
        <f t="shared" si="4"/>
        <v>7.48</v>
      </c>
      <c r="O39" s="66">
        <f t="shared" si="5"/>
        <v>3462427</v>
      </c>
      <c r="P39" s="5"/>
    </row>
    <row r="40" spans="1:16" s="4" customFormat="1" ht="15.75" x14ac:dyDescent="0.25">
      <c r="A40" s="54" t="s">
        <v>27</v>
      </c>
      <c r="B40" s="55">
        <v>212</v>
      </c>
      <c r="C40" s="54" t="s">
        <v>39</v>
      </c>
      <c r="D40" s="66">
        <f t="shared" ref="D40:D71" si="6">E40*G40*15*38</f>
        <v>1798494.5520000001</v>
      </c>
      <c r="E40" s="67">
        <v>6.87</v>
      </c>
      <c r="F40" s="68">
        <v>1.5017225356217261</v>
      </c>
      <c r="G40" s="68">
        <v>459.28</v>
      </c>
      <c r="H40" s="67">
        <f>F40*'National Details'!$E$30</f>
        <v>8.0508636651592198</v>
      </c>
      <c r="I40" s="66">
        <f t="shared" ref="I40:I71" si="7">H40*G40*15*38</f>
        <v>2107632.3785565658</v>
      </c>
      <c r="J40" s="67">
        <v>0</v>
      </c>
      <c r="K40" s="67">
        <v>0.49527466144301702</v>
      </c>
      <c r="L40" s="67">
        <f t="shared" ref="L40:L71" si="8">J40*G40*15*38</f>
        <v>0</v>
      </c>
      <c r="M40" s="67">
        <f t="shared" ref="M40:M71" si="9">K40*G40*15*38</f>
        <v>129657.75550930285</v>
      </c>
      <c r="N40" s="67">
        <f t="shared" ref="N40:N71" si="10">ROUND(H40+J40-K40,2)</f>
        <v>7.56</v>
      </c>
      <c r="O40" s="66">
        <f t="shared" ref="O40:O71" si="11">ROUNDUP(N40*G40*15*38,0)</f>
        <v>1979130</v>
      </c>
      <c r="P40" s="5"/>
    </row>
    <row r="41" spans="1:16" s="4" customFormat="1" ht="15.75" x14ac:dyDescent="0.25">
      <c r="A41" s="54" t="s">
        <v>27</v>
      </c>
      <c r="B41" s="55">
        <v>213</v>
      </c>
      <c r="C41" s="54" t="s">
        <v>40</v>
      </c>
      <c r="D41" s="66">
        <f t="shared" si="6"/>
        <v>1167995.493</v>
      </c>
      <c r="E41" s="67">
        <v>6.87</v>
      </c>
      <c r="F41" s="68">
        <v>1.5642535993381825</v>
      </c>
      <c r="G41" s="68">
        <v>298.27</v>
      </c>
      <c r="H41" s="67">
        <f>F41*'National Details'!$E$30</f>
        <v>8.3860980755625718</v>
      </c>
      <c r="I41" s="66">
        <f t="shared" si="7"/>
        <v>1425753.2396088876</v>
      </c>
      <c r="J41" s="67">
        <v>0</v>
      </c>
      <c r="K41" s="67">
        <v>0.83050907184636902</v>
      </c>
      <c r="L41" s="67">
        <f t="shared" si="8"/>
        <v>0</v>
      </c>
      <c r="M41" s="67">
        <f t="shared" si="9"/>
        <v>141198.08628998138</v>
      </c>
      <c r="N41" s="67">
        <f t="shared" si="10"/>
        <v>7.56</v>
      </c>
      <c r="O41" s="66">
        <f t="shared" si="11"/>
        <v>1285306</v>
      </c>
      <c r="P41" s="5"/>
    </row>
    <row r="42" spans="1:16" s="4" customFormat="1" ht="15.75" x14ac:dyDescent="0.25">
      <c r="A42" s="54" t="s">
        <v>95</v>
      </c>
      <c r="B42" s="55">
        <v>841</v>
      </c>
      <c r="C42" s="54" t="s">
        <v>129</v>
      </c>
      <c r="D42" s="66">
        <f t="shared" si="6"/>
        <v>1078291.287</v>
      </c>
      <c r="E42" s="67">
        <v>5.57</v>
      </c>
      <c r="F42" s="68">
        <v>1.0477921315131224</v>
      </c>
      <c r="G42" s="68">
        <v>339.63</v>
      </c>
      <c r="H42" s="67">
        <f>F42*'National Details'!$E$30</f>
        <v>5.6173037296442416</v>
      </c>
      <c r="I42" s="66">
        <f t="shared" si="7"/>
        <v>1087448.7734484721</v>
      </c>
      <c r="J42" s="67">
        <v>8.3962703557602936E-3</v>
      </c>
      <c r="K42" s="67">
        <v>0</v>
      </c>
      <c r="L42" s="67">
        <f t="shared" si="8"/>
        <v>1625.4264215283151</v>
      </c>
      <c r="M42" s="67">
        <f t="shared" si="9"/>
        <v>0</v>
      </c>
      <c r="N42" s="67">
        <f t="shared" si="10"/>
        <v>5.63</v>
      </c>
      <c r="O42" s="66">
        <f t="shared" si="11"/>
        <v>1089907</v>
      </c>
      <c r="P42" s="5"/>
    </row>
    <row r="43" spans="1:16" s="4" customFormat="1" ht="15.75" x14ac:dyDescent="0.25">
      <c r="A43" s="54" t="s">
        <v>95</v>
      </c>
      <c r="B43" s="55">
        <v>840</v>
      </c>
      <c r="C43" s="54" t="s">
        <v>128</v>
      </c>
      <c r="D43" s="66">
        <f t="shared" si="6"/>
        <v>5486703.4349999996</v>
      </c>
      <c r="E43" s="67">
        <v>5.57</v>
      </c>
      <c r="F43" s="68">
        <v>1.0177506033492276</v>
      </c>
      <c r="G43" s="68">
        <v>1728.15</v>
      </c>
      <c r="H43" s="67">
        <f>F43*'National Details'!$E$30</f>
        <v>5.4562485135151011</v>
      </c>
      <c r="I43" s="66">
        <f t="shared" si="7"/>
        <v>5374653.0451197401</v>
      </c>
      <c r="J43" s="67">
        <v>0.16945148648490083</v>
      </c>
      <c r="K43" s="67">
        <v>0</v>
      </c>
      <c r="L43" s="67">
        <f t="shared" si="8"/>
        <v>166917.42423026238</v>
      </c>
      <c r="M43" s="67">
        <f t="shared" si="9"/>
        <v>0</v>
      </c>
      <c r="N43" s="67">
        <f t="shared" si="10"/>
        <v>5.63</v>
      </c>
      <c r="O43" s="66">
        <f t="shared" si="11"/>
        <v>5545807</v>
      </c>
      <c r="P43" s="5"/>
    </row>
    <row r="44" spans="1:16" s="4" customFormat="1" ht="15.75" x14ac:dyDescent="0.25">
      <c r="A44" s="54" t="s">
        <v>95</v>
      </c>
      <c r="B44" s="55">
        <v>390</v>
      </c>
      <c r="C44" s="54" t="s">
        <v>96</v>
      </c>
      <c r="D44" s="66">
        <f t="shared" si="6"/>
        <v>1993075.2239999999</v>
      </c>
      <c r="E44" s="67">
        <v>5.57</v>
      </c>
      <c r="F44" s="68">
        <v>1.0223486832632012</v>
      </c>
      <c r="G44" s="68">
        <v>627.76</v>
      </c>
      <c r="H44" s="67">
        <f>F44*'National Details'!$E$30</f>
        <v>5.4808992153796643</v>
      </c>
      <c r="I44" s="66">
        <f t="shared" si="7"/>
        <v>1961192.8961246407</v>
      </c>
      <c r="J44" s="67">
        <v>0.14480078462033763</v>
      </c>
      <c r="K44" s="67">
        <v>0</v>
      </c>
      <c r="L44" s="67">
        <f t="shared" si="8"/>
        <v>51813.080115360004</v>
      </c>
      <c r="M44" s="67">
        <f t="shared" si="9"/>
        <v>0</v>
      </c>
      <c r="N44" s="67">
        <f t="shared" si="10"/>
        <v>5.63</v>
      </c>
      <c r="O44" s="66">
        <f t="shared" si="11"/>
        <v>2014545</v>
      </c>
      <c r="P44" s="5"/>
    </row>
    <row r="45" spans="1:16" s="4" customFormat="1" ht="15.75" x14ac:dyDescent="0.25">
      <c r="A45" s="54" t="s">
        <v>95</v>
      </c>
      <c r="B45" s="55">
        <v>805</v>
      </c>
      <c r="C45" s="54" t="s">
        <v>106</v>
      </c>
      <c r="D45" s="66">
        <f t="shared" si="6"/>
        <v>1395368.5500000003</v>
      </c>
      <c r="E45" s="67">
        <v>5.57</v>
      </c>
      <c r="F45" s="68">
        <v>1.0225304276725748</v>
      </c>
      <c r="G45" s="68">
        <v>439.5</v>
      </c>
      <c r="H45" s="67">
        <f>F45*'National Details'!$E$30</f>
        <v>5.481873562788766</v>
      </c>
      <c r="I45" s="66">
        <f t="shared" si="7"/>
        <v>1373291.5555820276</v>
      </c>
      <c r="J45" s="67">
        <v>0.14382643721123589</v>
      </c>
      <c r="K45" s="67">
        <v>0</v>
      </c>
      <c r="L45" s="67">
        <f t="shared" si="8"/>
        <v>36030.67991797276</v>
      </c>
      <c r="M45" s="67">
        <f t="shared" si="9"/>
        <v>0</v>
      </c>
      <c r="N45" s="67">
        <f t="shared" si="10"/>
        <v>5.63</v>
      </c>
      <c r="O45" s="66">
        <f t="shared" si="11"/>
        <v>1410400</v>
      </c>
      <c r="P45" s="5"/>
    </row>
    <row r="46" spans="1:16" s="4" customFormat="1" ht="15.75" x14ac:dyDescent="0.25">
      <c r="A46" s="54" t="s">
        <v>95</v>
      </c>
      <c r="B46" s="55">
        <v>806</v>
      </c>
      <c r="C46" s="54" t="s">
        <v>107</v>
      </c>
      <c r="D46" s="66">
        <f t="shared" si="6"/>
        <v>2473247.1000000006</v>
      </c>
      <c r="E46" s="67">
        <v>5.57</v>
      </c>
      <c r="F46" s="68">
        <v>1.021100304193808</v>
      </c>
      <c r="G46" s="68">
        <v>779</v>
      </c>
      <c r="H46" s="67">
        <f>F46*'National Details'!$E$30</f>
        <v>5.4742065478250943</v>
      </c>
      <c r="I46" s="66">
        <f t="shared" si="7"/>
        <v>2430711.9334307765</v>
      </c>
      <c r="J46" s="67">
        <v>0.15149345217490762</v>
      </c>
      <c r="K46" s="67">
        <v>0</v>
      </c>
      <c r="L46" s="67">
        <f t="shared" si="8"/>
        <v>67267.637569224229</v>
      </c>
      <c r="M46" s="67">
        <f t="shared" si="9"/>
        <v>0</v>
      </c>
      <c r="N46" s="67">
        <f t="shared" si="10"/>
        <v>5.63</v>
      </c>
      <c r="O46" s="66">
        <f t="shared" si="11"/>
        <v>2499889</v>
      </c>
      <c r="P46" s="5"/>
    </row>
    <row r="47" spans="1:16" s="4" customFormat="1" ht="15.75" x14ac:dyDescent="0.25">
      <c r="A47" s="54" t="s">
        <v>95</v>
      </c>
      <c r="B47" s="55">
        <v>391</v>
      </c>
      <c r="C47" s="54" t="s">
        <v>97</v>
      </c>
      <c r="D47" s="66">
        <f t="shared" si="6"/>
        <v>3090860.3970000003</v>
      </c>
      <c r="E47" s="67">
        <v>5.57</v>
      </c>
      <c r="F47" s="68">
        <v>1.0119946673636784</v>
      </c>
      <c r="G47" s="68">
        <v>973.53</v>
      </c>
      <c r="H47" s="67">
        <f>F47*'National Details'!$E$30</f>
        <v>5.4253904456724582</v>
      </c>
      <c r="I47" s="66">
        <f t="shared" si="7"/>
        <v>3010614.8055280396</v>
      </c>
      <c r="J47" s="67">
        <v>0.20030955432754372</v>
      </c>
      <c r="K47" s="67">
        <v>0</v>
      </c>
      <c r="L47" s="67">
        <f t="shared" si="8"/>
        <v>111154.19544196138</v>
      </c>
      <c r="M47" s="67">
        <f t="shared" si="9"/>
        <v>0</v>
      </c>
      <c r="N47" s="67">
        <f t="shared" si="10"/>
        <v>5.63</v>
      </c>
      <c r="O47" s="66">
        <f t="shared" si="11"/>
        <v>3124156</v>
      </c>
      <c r="P47" s="5"/>
    </row>
    <row r="48" spans="1:16" s="4" customFormat="1" ht="15.75" x14ac:dyDescent="0.25">
      <c r="A48" s="54" t="s">
        <v>95</v>
      </c>
      <c r="B48" s="55">
        <v>392</v>
      </c>
      <c r="C48" s="54" t="s">
        <v>98</v>
      </c>
      <c r="D48" s="66">
        <f t="shared" si="6"/>
        <v>1798168.1130000001</v>
      </c>
      <c r="E48" s="67">
        <v>5.57</v>
      </c>
      <c r="F48" s="68">
        <v>1.0200425341218402</v>
      </c>
      <c r="G48" s="68">
        <v>566.37</v>
      </c>
      <c r="H48" s="67">
        <f>F48*'National Details'!$E$30</f>
        <v>5.4685357514985462</v>
      </c>
      <c r="I48" s="66">
        <f t="shared" si="7"/>
        <v>1765412.3183384519</v>
      </c>
      <c r="J48" s="67">
        <v>0.15716424850145572</v>
      </c>
      <c r="K48" s="67">
        <v>0</v>
      </c>
      <c r="L48" s="67">
        <f t="shared" si="8"/>
        <v>50737.475791548604</v>
      </c>
      <c r="M48" s="67">
        <f t="shared" si="9"/>
        <v>0</v>
      </c>
      <c r="N48" s="67">
        <f t="shared" si="10"/>
        <v>5.63</v>
      </c>
      <c r="O48" s="66">
        <f t="shared" si="11"/>
        <v>1817538</v>
      </c>
      <c r="P48" s="5"/>
    </row>
    <row r="49" spans="1:16" s="4" customFormat="1" ht="15.75" x14ac:dyDescent="0.25">
      <c r="A49" s="54" t="s">
        <v>95</v>
      </c>
      <c r="B49" s="55">
        <v>929</v>
      </c>
      <c r="C49" s="54" t="s">
        <v>177</v>
      </c>
      <c r="D49" s="66">
        <f t="shared" si="6"/>
        <v>2462198.4480000003</v>
      </c>
      <c r="E49" s="67">
        <v>5.57</v>
      </c>
      <c r="F49" s="68">
        <v>1.0225959231768487</v>
      </c>
      <c r="G49" s="68">
        <v>775.52</v>
      </c>
      <c r="H49" s="67">
        <f>F49*'National Details'!$E$30</f>
        <v>5.4822246898199465</v>
      </c>
      <c r="I49" s="66">
        <f t="shared" si="7"/>
        <v>2423397.6881260243</v>
      </c>
      <c r="J49" s="67">
        <v>0.14347531018005544</v>
      </c>
      <c r="K49" s="67">
        <v>0</v>
      </c>
      <c r="L49" s="67">
        <f t="shared" si="8"/>
        <v>63422.744353976857</v>
      </c>
      <c r="M49" s="67">
        <f t="shared" si="9"/>
        <v>0</v>
      </c>
      <c r="N49" s="67">
        <f t="shared" si="10"/>
        <v>5.63</v>
      </c>
      <c r="O49" s="66">
        <f t="shared" si="11"/>
        <v>2488722</v>
      </c>
      <c r="P49" s="5"/>
    </row>
    <row r="50" spans="1:16" s="4" customFormat="1" ht="15.75" x14ac:dyDescent="0.25">
      <c r="A50" s="54" t="s">
        <v>95</v>
      </c>
      <c r="B50" s="55">
        <v>807</v>
      </c>
      <c r="C50" s="54" t="s">
        <v>108</v>
      </c>
      <c r="D50" s="66">
        <f t="shared" si="6"/>
        <v>1474423.56</v>
      </c>
      <c r="E50" s="67">
        <v>5.57</v>
      </c>
      <c r="F50" s="68">
        <v>1.0172712680404536</v>
      </c>
      <c r="G50" s="68">
        <v>464.4</v>
      </c>
      <c r="H50" s="67">
        <f>F50*'National Details'!$E$30</f>
        <v>5.4536787557007926</v>
      </c>
      <c r="I50" s="66">
        <f t="shared" si="7"/>
        <v>1443632.3960640451</v>
      </c>
      <c r="J50" s="67">
        <v>0.17202124429920929</v>
      </c>
      <c r="K50" s="67">
        <v>0</v>
      </c>
      <c r="L50" s="67">
        <f t="shared" si="8"/>
        <v>45535.39953595509</v>
      </c>
      <c r="M50" s="67">
        <f t="shared" si="9"/>
        <v>0</v>
      </c>
      <c r="N50" s="67">
        <f t="shared" si="10"/>
        <v>5.63</v>
      </c>
      <c r="O50" s="66">
        <f t="shared" si="11"/>
        <v>1490307</v>
      </c>
      <c r="P50" s="5"/>
    </row>
    <row r="51" spans="1:16" s="4" customFormat="1" ht="15.75" x14ac:dyDescent="0.25">
      <c r="A51" s="54" t="s">
        <v>95</v>
      </c>
      <c r="B51" s="55">
        <v>393</v>
      </c>
      <c r="C51" s="54" t="s">
        <v>99</v>
      </c>
      <c r="D51" s="66">
        <f t="shared" si="6"/>
        <v>1641772.5390000001</v>
      </c>
      <c r="E51" s="67">
        <v>5.57</v>
      </c>
      <c r="F51" s="68">
        <v>1.0024553224531918</v>
      </c>
      <c r="G51" s="68">
        <v>517.11</v>
      </c>
      <c r="H51" s="67">
        <f>F51*'National Details'!$E$30</f>
        <v>5.3742491972011068</v>
      </c>
      <c r="I51" s="66">
        <f t="shared" si="7"/>
        <v>1584074.4613478587</v>
      </c>
      <c r="J51" s="67">
        <v>0.25145080279889509</v>
      </c>
      <c r="K51" s="67">
        <v>0</v>
      </c>
      <c r="L51" s="67">
        <f t="shared" si="8"/>
        <v>74115.803042141895</v>
      </c>
      <c r="M51" s="67">
        <f t="shared" si="9"/>
        <v>0</v>
      </c>
      <c r="N51" s="67">
        <f t="shared" si="10"/>
        <v>5.63</v>
      </c>
      <c r="O51" s="66">
        <f t="shared" si="11"/>
        <v>1659458</v>
      </c>
      <c r="P51" s="5"/>
    </row>
    <row r="52" spans="1:16" s="4" customFormat="1" ht="15.75" x14ac:dyDescent="0.25">
      <c r="A52" s="54" t="s">
        <v>95</v>
      </c>
      <c r="B52" s="55">
        <v>808</v>
      </c>
      <c r="C52" s="54" t="s">
        <v>109</v>
      </c>
      <c r="D52" s="66">
        <f t="shared" si="6"/>
        <v>2065812.183</v>
      </c>
      <c r="E52" s="67">
        <v>5.57</v>
      </c>
      <c r="F52" s="68">
        <v>1.0326250771570464</v>
      </c>
      <c r="G52" s="68">
        <v>650.66999999999996</v>
      </c>
      <c r="H52" s="67">
        <f>F52*'National Details'!$E$30</f>
        <v>5.5359918468387583</v>
      </c>
      <c r="I52" s="66">
        <f t="shared" si="7"/>
        <v>2053199.1745400673</v>
      </c>
      <c r="J52" s="67">
        <v>8.9708153161243587E-2</v>
      </c>
      <c r="K52" s="67">
        <v>0</v>
      </c>
      <c r="L52" s="67">
        <f t="shared" si="8"/>
        <v>33271.130289933026</v>
      </c>
      <c r="M52" s="67">
        <f t="shared" si="9"/>
        <v>0</v>
      </c>
      <c r="N52" s="67">
        <f t="shared" si="10"/>
        <v>5.63</v>
      </c>
      <c r="O52" s="66">
        <f t="shared" si="11"/>
        <v>2088066</v>
      </c>
      <c r="P52" s="5"/>
    </row>
    <row r="53" spans="1:16" s="4" customFormat="1" ht="15.75" x14ac:dyDescent="0.25">
      <c r="A53" s="54" t="s">
        <v>95</v>
      </c>
      <c r="B53" s="55">
        <v>394</v>
      </c>
      <c r="C53" s="54" t="s">
        <v>100</v>
      </c>
      <c r="D53" s="66">
        <f t="shared" si="6"/>
        <v>2805563.8830000004</v>
      </c>
      <c r="E53" s="67">
        <v>5.57</v>
      </c>
      <c r="F53" s="68">
        <v>1.0235532417942987</v>
      </c>
      <c r="G53" s="68">
        <v>883.67</v>
      </c>
      <c r="H53" s="67">
        <f>F53*'National Details'!$E$30</f>
        <v>5.4873569572597622</v>
      </c>
      <c r="I53" s="66">
        <f t="shared" si="7"/>
        <v>2763937.2517803884</v>
      </c>
      <c r="J53" s="67">
        <v>0.13834304274023967</v>
      </c>
      <c r="K53" s="67">
        <v>0</v>
      </c>
      <c r="L53" s="67">
        <f t="shared" si="8"/>
        <v>69682.270049612533</v>
      </c>
      <c r="M53" s="67">
        <f t="shared" si="9"/>
        <v>0</v>
      </c>
      <c r="N53" s="67">
        <f t="shared" si="10"/>
        <v>5.63</v>
      </c>
      <c r="O53" s="66">
        <f t="shared" si="11"/>
        <v>2835786</v>
      </c>
      <c r="P53" s="5"/>
    </row>
    <row r="54" spans="1:16" s="4" customFormat="1" ht="15.75" x14ac:dyDescent="0.25">
      <c r="A54" s="54" t="s">
        <v>69</v>
      </c>
      <c r="B54" s="55">
        <v>889</v>
      </c>
      <c r="C54" s="54" t="s">
        <v>163</v>
      </c>
      <c r="D54" s="66">
        <f t="shared" si="6"/>
        <v>1758799.3530000004</v>
      </c>
      <c r="E54" s="67">
        <v>5.57</v>
      </c>
      <c r="F54" s="68">
        <v>1.0236450646059576</v>
      </c>
      <c r="G54" s="68">
        <v>553.97</v>
      </c>
      <c r="H54" s="67">
        <f>F54*'National Details'!$E$30</f>
        <v>5.4878492272500443</v>
      </c>
      <c r="I54" s="66">
        <f t="shared" si="7"/>
        <v>1732859.186759233</v>
      </c>
      <c r="J54" s="67">
        <v>0.13785077274995761</v>
      </c>
      <c r="K54" s="67">
        <v>0</v>
      </c>
      <c r="L54" s="67">
        <f t="shared" si="8"/>
        <v>43528.159770767597</v>
      </c>
      <c r="M54" s="67">
        <f t="shared" si="9"/>
        <v>0</v>
      </c>
      <c r="N54" s="67">
        <f t="shared" si="10"/>
        <v>5.63</v>
      </c>
      <c r="O54" s="66">
        <f t="shared" si="11"/>
        <v>1777746</v>
      </c>
      <c r="P54" s="5"/>
    </row>
    <row r="55" spans="1:16" s="4" customFormat="1" ht="15.75" x14ac:dyDescent="0.25">
      <c r="A55" s="54" t="s">
        <v>69</v>
      </c>
      <c r="B55" s="55">
        <v>890</v>
      </c>
      <c r="C55" s="54" t="s">
        <v>164</v>
      </c>
      <c r="D55" s="66">
        <f t="shared" si="6"/>
        <v>1714668.2430000002</v>
      </c>
      <c r="E55" s="67">
        <v>5.57</v>
      </c>
      <c r="F55" s="68">
        <v>1.0216341542747445</v>
      </c>
      <c r="G55" s="68">
        <v>540.07000000000005</v>
      </c>
      <c r="H55" s="67">
        <f>F55*'National Details'!$E$30</f>
        <v>5.4770685640213648</v>
      </c>
      <c r="I55" s="66">
        <f t="shared" si="7"/>
        <v>1686060.2390414807</v>
      </c>
      <c r="J55" s="67">
        <v>0.14863143597863715</v>
      </c>
      <c r="K55" s="67">
        <v>0</v>
      </c>
      <c r="L55" s="67">
        <f t="shared" si="8"/>
        <v>45754.686388520058</v>
      </c>
      <c r="M55" s="67">
        <f t="shared" si="9"/>
        <v>0</v>
      </c>
      <c r="N55" s="67">
        <f t="shared" si="10"/>
        <v>5.63</v>
      </c>
      <c r="O55" s="66">
        <f t="shared" si="11"/>
        <v>1733139</v>
      </c>
      <c r="P55" s="5"/>
    </row>
    <row r="56" spans="1:16" s="4" customFormat="1" ht="15.75" x14ac:dyDescent="0.25">
      <c r="A56" s="54" t="s">
        <v>69</v>
      </c>
      <c r="B56" s="55">
        <v>350</v>
      </c>
      <c r="C56" s="54" t="s">
        <v>75</v>
      </c>
      <c r="D56" s="66">
        <f t="shared" si="6"/>
        <v>3348345.3570000003</v>
      </c>
      <c r="E56" s="67">
        <v>5.67</v>
      </c>
      <c r="F56" s="68">
        <v>1.0555564824406325</v>
      </c>
      <c r="G56" s="68">
        <v>1036.03</v>
      </c>
      <c r="H56" s="67">
        <f>F56*'National Details'!$E$30</f>
        <v>5.6589290827191734</v>
      </c>
      <c r="I56" s="66">
        <f t="shared" si="7"/>
        <v>3341807.5696146404</v>
      </c>
      <c r="J56" s="67">
        <v>6.7770917280829401E-2</v>
      </c>
      <c r="K56" s="67">
        <v>0</v>
      </c>
      <c r="L56" s="67">
        <f t="shared" si="8"/>
        <v>40021.240955360881</v>
      </c>
      <c r="M56" s="67">
        <f t="shared" si="9"/>
        <v>0</v>
      </c>
      <c r="N56" s="67">
        <f t="shared" si="10"/>
        <v>5.73</v>
      </c>
      <c r="O56" s="66">
        <f t="shared" si="11"/>
        <v>3383778</v>
      </c>
      <c r="P56" s="5"/>
    </row>
    <row r="57" spans="1:16" s="4" customFormat="1" ht="15.75" x14ac:dyDescent="0.25">
      <c r="A57" s="54" t="s">
        <v>69</v>
      </c>
      <c r="B57" s="55">
        <v>351</v>
      </c>
      <c r="C57" s="54" t="s">
        <v>76</v>
      </c>
      <c r="D57" s="66">
        <f t="shared" si="6"/>
        <v>1844219.0970000001</v>
      </c>
      <c r="E57" s="67">
        <v>5.67</v>
      </c>
      <c r="F57" s="68">
        <v>1.0484199692228806</v>
      </c>
      <c r="G57" s="68">
        <v>570.63</v>
      </c>
      <c r="H57" s="67">
        <f>F57*'National Details'!$E$30</f>
        <v>5.6206696216017837</v>
      </c>
      <c r="I57" s="66">
        <f t="shared" si="7"/>
        <v>1828173.9425195365</v>
      </c>
      <c r="J57" s="67">
        <v>0.10603037839821816</v>
      </c>
      <c r="K57" s="67">
        <v>0</v>
      </c>
      <c r="L57" s="67">
        <f t="shared" si="8"/>
        <v>34487.345450463879</v>
      </c>
      <c r="M57" s="67">
        <f t="shared" si="9"/>
        <v>0</v>
      </c>
      <c r="N57" s="67">
        <f t="shared" si="10"/>
        <v>5.73</v>
      </c>
      <c r="O57" s="66">
        <f t="shared" si="11"/>
        <v>1863735</v>
      </c>
      <c r="P57" s="5"/>
    </row>
    <row r="58" spans="1:16" s="4" customFormat="1" ht="15.75" x14ac:dyDescent="0.25">
      <c r="A58" s="54" t="s">
        <v>69</v>
      </c>
      <c r="B58" s="55">
        <v>895</v>
      </c>
      <c r="C58" s="54" t="s">
        <v>169</v>
      </c>
      <c r="D58" s="66">
        <f t="shared" si="6"/>
        <v>1810146.4350000001</v>
      </c>
      <c r="E58" s="67">
        <v>5.65</v>
      </c>
      <c r="F58" s="68">
        <v>1.0614257220917456</v>
      </c>
      <c r="G58" s="68">
        <v>562.07000000000005</v>
      </c>
      <c r="H58" s="67">
        <f>F58*'National Details'!$E$30</f>
        <v>5.6903945812572871</v>
      </c>
      <c r="I58" s="66">
        <f t="shared" si="7"/>
        <v>1823088.0469037516</v>
      </c>
      <c r="J58" s="67">
        <v>1.6105418742714761E-2</v>
      </c>
      <c r="K58" s="67">
        <v>0</v>
      </c>
      <c r="L58" s="67">
        <f t="shared" si="8"/>
        <v>5159.8524462490805</v>
      </c>
      <c r="M58" s="67">
        <f t="shared" si="9"/>
        <v>0</v>
      </c>
      <c r="N58" s="67">
        <f t="shared" si="10"/>
        <v>5.71</v>
      </c>
      <c r="O58" s="66">
        <f t="shared" si="11"/>
        <v>1829370</v>
      </c>
      <c r="P58" s="5"/>
    </row>
    <row r="59" spans="1:16" s="4" customFormat="1" ht="15.75" x14ac:dyDescent="0.25">
      <c r="A59" s="54" t="s">
        <v>69</v>
      </c>
      <c r="B59" s="55">
        <v>896</v>
      </c>
      <c r="C59" s="54" t="s">
        <v>170</v>
      </c>
      <c r="D59" s="66">
        <f t="shared" si="6"/>
        <v>2579942.5500000003</v>
      </c>
      <c r="E59" s="67">
        <v>5.65</v>
      </c>
      <c r="F59" s="68">
        <v>1.0613811370516706</v>
      </c>
      <c r="G59" s="68">
        <v>801.1</v>
      </c>
      <c r="H59" s="67">
        <f>F59*'National Details'!$E$30</f>
        <v>5.6901555570230258</v>
      </c>
      <c r="I59" s="66">
        <f t="shared" si="7"/>
        <v>2598278.6615367532</v>
      </c>
      <c r="J59" s="67">
        <v>1.6344442976976126E-2</v>
      </c>
      <c r="K59" s="67">
        <v>0</v>
      </c>
      <c r="L59" s="67">
        <f t="shared" si="8"/>
        <v>7463.3139632476777</v>
      </c>
      <c r="M59" s="67">
        <f t="shared" si="9"/>
        <v>0</v>
      </c>
      <c r="N59" s="67">
        <f t="shared" si="10"/>
        <v>5.71</v>
      </c>
      <c r="O59" s="66">
        <f t="shared" si="11"/>
        <v>2607341</v>
      </c>
      <c r="P59" s="5"/>
    </row>
    <row r="60" spans="1:16" s="4" customFormat="1" ht="15.75" x14ac:dyDescent="0.25">
      <c r="A60" s="54" t="s">
        <v>69</v>
      </c>
      <c r="B60" s="55">
        <v>942</v>
      </c>
      <c r="C60" s="54" t="s">
        <v>336</v>
      </c>
      <c r="D60" s="66">
        <f t="shared" si="6"/>
        <v>1895574.0449999999</v>
      </c>
      <c r="E60" s="67">
        <v>5.57</v>
      </c>
      <c r="F60" s="68">
        <v>1.0187440749518608</v>
      </c>
      <c r="G60" s="68">
        <v>597.04999999999995</v>
      </c>
      <c r="H60" s="67">
        <f>F60*'National Details'!$E$30</f>
        <v>5.4615746002177259</v>
      </c>
      <c r="I60" s="66">
        <f t="shared" si="7"/>
        <v>1858674.8755841961</v>
      </c>
      <c r="J60" s="67">
        <v>0.16412539978227603</v>
      </c>
      <c r="K60" s="67">
        <v>0</v>
      </c>
      <c r="L60" s="67">
        <f t="shared" si="8"/>
        <v>55854.909865804497</v>
      </c>
      <c r="M60" s="67">
        <f t="shared" si="9"/>
        <v>0</v>
      </c>
      <c r="N60" s="67">
        <f t="shared" si="10"/>
        <v>5.63</v>
      </c>
      <c r="O60" s="66">
        <f t="shared" si="11"/>
        <v>1915994</v>
      </c>
      <c r="P60" s="5"/>
    </row>
    <row r="61" spans="1:16" s="4" customFormat="1" ht="15.75" x14ac:dyDescent="0.25">
      <c r="A61" s="54" t="s">
        <v>69</v>
      </c>
      <c r="B61" s="55">
        <v>876</v>
      </c>
      <c r="C61" s="54" t="s">
        <v>150</v>
      </c>
      <c r="D61" s="66">
        <f t="shared" si="6"/>
        <v>1539205.7700000003</v>
      </c>
      <c r="E61" s="67">
        <v>5.65</v>
      </c>
      <c r="F61" s="68">
        <v>1.0642663819096685</v>
      </c>
      <c r="G61" s="68">
        <v>477.94</v>
      </c>
      <c r="H61" s="67">
        <f>F61*'National Details'!$E$30</f>
        <v>5.7056236028446374</v>
      </c>
      <c r="I61" s="66">
        <f t="shared" si="7"/>
        <v>1554359.0745038327</v>
      </c>
      <c r="J61" s="67">
        <v>8.7639715536536045E-4</v>
      </c>
      <c r="K61" s="67">
        <v>0</v>
      </c>
      <c r="L61" s="67">
        <f t="shared" si="8"/>
        <v>238.7531961681326</v>
      </c>
      <c r="M61" s="67">
        <f t="shared" si="9"/>
        <v>0</v>
      </c>
      <c r="N61" s="67">
        <f t="shared" si="10"/>
        <v>5.71</v>
      </c>
      <c r="O61" s="66">
        <f t="shared" si="11"/>
        <v>1555552</v>
      </c>
      <c r="P61" s="5"/>
    </row>
    <row r="62" spans="1:16" s="4" customFormat="1" ht="15.75" x14ac:dyDescent="0.25">
      <c r="A62" s="54" t="s">
        <v>69</v>
      </c>
      <c r="B62" s="55">
        <v>340</v>
      </c>
      <c r="C62" s="54" t="s">
        <v>70</v>
      </c>
      <c r="D62" s="66">
        <f t="shared" si="6"/>
        <v>2003545.44</v>
      </c>
      <c r="E62" s="67">
        <v>5.59</v>
      </c>
      <c r="F62" s="68">
        <v>1.043227882272346</v>
      </c>
      <c r="G62" s="68">
        <v>628.79999999999995</v>
      </c>
      <c r="H62" s="67">
        <f>F62*'National Details'!$E$30</f>
        <v>5.5928343969282048</v>
      </c>
      <c r="I62" s="66">
        <f t="shared" si="7"/>
        <v>2004561.3332094192</v>
      </c>
      <c r="J62" s="67">
        <v>5.3065603071797085E-2</v>
      </c>
      <c r="K62" s="67">
        <v>0</v>
      </c>
      <c r="L62" s="67">
        <f t="shared" si="8"/>
        <v>19019.561190581222</v>
      </c>
      <c r="M62" s="67">
        <f t="shared" si="9"/>
        <v>0</v>
      </c>
      <c r="N62" s="67">
        <f t="shared" si="10"/>
        <v>5.65</v>
      </c>
      <c r="O62" s="66">
        <f t="shared" si="11"/>
        <v>2025051</v>
      </c>
      <c r="P62" s="5"/>
    </row>
    <row r="63" spans="1:16" s="4" customFormat="1" ht="15.75" x14ac:dyDescent="0.25">
      <c r="A63" s="54" t="s">
        <v>69</v>
      </c>
      <c r="B63" s="55">
        <v>888</v>
      </c>
      <c r="C63" s="54" t="s">
        <v>162</v>
      </c>
      <c r="D63" s="66">
        <f t="shared" si="6"/>
        <v>10335156.723000001</v>
      </c>
      <c r="E63" s="67">
        <v>5.57</v>
      </c>
      <c r="F63" s="68">
        <v>1.0276520872081631</v>
      </c>
      <c r="G63" s="68">
        <v>3255.27</v>
      </c>
      <c r="H63" s="67">
        <f>F63*'National Details'!$E$30</f>
        <v>5.5093312200338929</v>
      </c>
      <c r="I63" s="66">
        <f t="shared" si="7"/>
        <v>10222585.565164646</v>
      </c>
      <c r="J63" s="67">
        <v>0.11636877996610906</v>
      </c>
      <c r="K63" s="67">
        <v>0</v>
      </c>
      <c r="L63" s="67">
        <f t="shared" si="8"/>
        <v>215922.7250653572</v>
      </c>
      <c r="M63" s="67">
        <f t="shared" si="9"/>
        <v>0</v>
      </c>
      <c r="N63" s="67">
        <f t="shared" si="10"/>
        <v>5.63</v>
      </c>
      <c r="O63" s="66">
        <f t="shared" si="11"/>
        <v>10446487</v>
      </c>
      <c r="P63" s="5"/>
    </row>
    <row r="64" spans="1:16" s="4" customFormat="1" ht="15.75" x14ac:dyDescent="0.25">
      <c r="A64" s="54" t="s">
        <v>69</v>
      </c>
      <c r="B64" s="55">
        <v>341</v>
      </c>
      <c r="C64" s="54" t="s">
        <v>71</v>
      </c>
      <c r="D64" s="66">
        <f t="shared" si="6"/>
        <v>5875760.2409999995</v>
      </c>
      <c r="E64" s="67">
        <v>5.59</v>
      </c>
      <c r="F64" s="68">
        <v>1.0382989320374598</v>
      </c>
      <c r="G64" s="68">
        <v>1844.07</v>
      </c>
      <c r="H64" s="67">
        <f>F64*'National Details'!$E$30</f>
        <v>5.5664098708175986</v>
      </c>
      <c r="I64" s="66">
        <f t="shared" si="7"/>
        <v>5850964.1867728066</v>
      </c>
      <c r="J64" s="67">
        <v>7.9490129182404168E-2</v>
      </c>
      <c r="K64" s="67">
        <v>0</v>
      </c>
      <c r="L64" s="67">
        <f t="shared" si="8"/>
        <v>83553.656637195745</v>
      </c>
      <c r="M64" s="67">
        <f t="shared" si="9"/>
        <v>0</v>
      </c>
      <c r="N64" s="67">
        <f t="shared" si="10"/>
        <v>5.65</v>
      </c>
      <c r="O64" s="66">
        <f t="shared" si="11"/>
        <v>5938828</v>
      </c>
      <c r="P64" s="5"/>
    </row>
    <row r="65" spans="1:16" s="4" customFormat="1" ht="15.75" x14ac:dyDescent="0.25">
      <c r="A65" s="54" t="s">
        <v>69</v>
      </c>
      <c r="B65" s="55">
        <v>352</v>
      </c>
      <c r="C65" s="54" t="s">
        <v>77</v>
      </c>
      <c r="D65" s="66">
        <f t="shared" si="6"/>
        <v>7196471.7299999995</v>
      </c>
      <c r="E65" s="67">
        <v>5.67</v>
      </c>
      <c r="F65" s="68">
        <v>1.0505673932449886</v>
      </c>
      <c r="G65" s="68">
        <v>2226.6999999999998</v>
      </c>
      <c r="H65" s="67">
        <f>F65*'National Details'!$E$30</f>
        <v>5.6321821464678514</v>
      </c>
      <c r="I65" s="66">
        <f t="shared" si="7"/>
        <v>7148472.5917577799</v>
      </c>
      <c r="J65" s="67">
        <v>9.4517853532150475E-2</v>
      </c>
      <c r="K65" s="67">
        <v>0</v>
      </c>
      <c r="L65" s="67">
        <f t="shared" si="8"/>
        <v>119963.85554222247</v>
      </c>
      <c r="M65" s="67">
        <f t="shared" si="9"/>
        <v>0</v>
      </c>
      <c r="N65" s="67">
        <f t="shared" si="10"/>
        <v>5.73</v>
      </c>
      <c r="O65" s="66">
        <f t="shared" si="11"/>
        <v>7272625</v>
      </c>
      <c r="P65" s="5"/>
    </row>
    <row r="66" spans="1:16" s="4" customFormat="1" ht="15.75" x14ac:dyDescent="0.25">
      <c r="A66" s="54" t="s">
        <v>69</v>
      </c>
      <c r="B66" s="55">
        <v>353</v>
      </c>
      <c r="C66" s="54" t="s">
        <v>78</v>
      </c>
      <c r="D66" s="66">
        <f t="shared" si="6"/>
        <v>3630070.08</v>
      </c>
      <c r="E66" s="67">
        <v>5.67</v>
      </c>
      <c r="F66" s="68">
        <v>1.0413468037337341</v>
      </c>
      <c r="G66" s="68">
        <v>1123.2</v>
      </c>
      <c r="H66" s="67">
        <f>F66*'National Details'!$E$30</f>
        <v>5.582749773105502</v>
      </c>
      <c r="I66" s="66">
        <f t="shared" si="7"/>
        <v>3574210.3907366972</v>
      </c>
      <c r="J66" s="67">
        <v>0.14395022689449988</v>
      </c>
      <c r="K66" s="67">
        <v>0</v>
      </c>
      <c r="L66" s="67">
        <f t="shared" si="8"/>
        <v>92160.390063304279</v>
      </c>
      <c r="M66" s="67">
        <f t="shared" si="9"/>
        <v>0</v>
      </c>
      <c r="N66" s="67">
        <f t="shared" si="10"/>
        <v>5.73</v>
      </c>
      <c r="O66" s="66">
        <f t="shared" si="11"/>
        <v>3668484</v>
      </c>
      <c r="P66" s="5"/>
    </row>
    <row r="67" spans="1:16" s="4" customFormat="1" ht="15.75" x14ac:dyDescent="0.25">
      <c r="A67" s="54" t="s">
        <v>69</v>
      </c>
      <c r="B67" s="55">
        <v>354</v>
      </c>
      <c r="C67" s="54" t="s">
        <v>79</v>
      </c>
      <c r="D67" s="66">
        <f t="shared" si="6"/>
        <v>2584130.2830000003</v>
      </c>
      <c r="E67" s="67">
        <v>5.67</v>
      </c>
      <c r="F67" s="68">
        <v>1.0443550486151352</v>
      </c>
      <c r="G67" s="68">
        <v>799.57</v>
      </c>
      <c r="H67" s="67">
        <f>F67*'National Details'!$E$30</f>
        <v>5.59887723263087</v>
      </c>
      <c r="I67" s="66">
        <f t="shared" si="7"/>
        <v>2551715.7332699592</v>
      </c>
      <c r="J67" s="67">
        <v>0.1278227673691319</v>
      </c>
      <c r="K67" s="67">
        <v>0</v>
      </c>
      <c r="L67" s="67">
        <f t="shared" si="8"/>
        <v>58255.852560041974</v>
      </c>
      <c r="M67" s="67">
        <f t="shared" si="9"/>
        <v>0</v>
      </c>
      <c r="N67" s="67">
        <f t="shared" si="10"/>
        <v>5.73</v>
      </c>
      <c r="O67" s="66">
        <f t="shared" si="11"/>
        <v>2611476</v>
      </c>
      <c r="P67" s="5"/>
    </row>
    <row r="68" spans="1:16" s="4" customFormat="1" ht="15.75" x14ac:dyDescent="0.25">
      <c r="A68" s="54" t="s">
        <v>69</v>
      </c>
      <c r="B68" s="55">
        <v>355</v>
      </c>
      <c r="C68" s="54" t="s">
        <v>80</v>
      </c>
      <c r="D68" s="66">
        <f t="shared" si="6"/>
        <v>3700299.267</v>
      </c>
      <c r="E68" s="67">
        <v>5.67</v>
      </c>
      <c r="F68" s="68">
        <v>1.0583998130808436</v>
      </c>
      <c r="G68" s="68">
        <v>1144.93</v>
      </c>
      <c r="H68" s="67">
        <f>F68*'National Details'!$E$30</f>
        <v>5.6741724228145074</v>
      </c>
      <c r="I68" s="66">
        <f t="shared" si="7"/>
        <v>3703022.232270218</v>
      </c>
      <c r="J68" s="67">
        <v>5.2527577185494501E-2</v>
      </c>
      <c r="K68" s="67">
        <v>0</v>
      </c>
      <c r="L68" s="67">
        <f t="shared" si="8"/>
        <v>34280.027399783285</v>
      </c>
      <c r="M68" s="67">
        <f t="shared" si="9"/>
        <v>0</v>
      </c>
      <c r="N68" s="67">
        <f t="shared" si="10"/>
        <v>5.73</v>
      </c>
      <c r="O68" s="66">
        <f t="shared" si="11"/>
        <v>3739456</v>
      </c>
      <c r="P68" s="5"/>
    </row>
    <row r="69" spans="1:16" s="4" customFormat="1" ht="15.75" x14ac:dyDescent="0.25">
      <c r="A69" s="54" t="s">
        <v>69</v>
      </c>
      <c r="B69" s="55">
        <v>343</v>
      </c>
      <c r="C69" s="54" t="s">
        <v>73</v>
      </c>
      <c r="D69" s="66">
        <f t="shared" si="6"/>
        <v>2419835.5350000001</v>
      </c>
      <c r="E69" s="67">
        <v>5.59</v>
      </c>
      <c r="F69" s="68">
        <v>1.0322519752173043</v>
      </c>
      <c r="G69" s="68">
        <v>759.45</v>
      </c>
      <c r="H69" s="67">
        <f>F69*'National Details'!$E$30</f>
        <v>5.5339916152521509</v>
      </c>
      <c r="I69" s="66">
        <f t="shared" si="7"/>
        <v>2395590.2613558504</v>
      </c>
      <c r="J69" s="67">
        <v>0.11190838474785103</v>
      </c>
      <c r="K69" s="67">
        <v>0</v>
      </c>
      <c r="L69" s="67">
        <f t="shared" si="8"/>
        <v>48443.628994150626</v>
      </c>
      <c r="M69" s="67">
        <f t="shared" si="9"/>
        <v>0</v>
      </c>
      <c r="N69" s="67">
        <f t="shared" si="10"/>
        <v>5.65</v>
      </c>
      <c r="O69" s="66">
        <f t="shared" si="11"/>
        <v>2445809</v>
      </c>
      <c r="P69" s="5"/>
    </row>
    <row r="70" spans="1:16" s="4" customFormat="1" ht="15.75" x14ac:dyDescent="0.25">
      <c r="A70" s="54" t="s">
        <v>69</v>
      </c>
      <c r="B70" s="55">
        <v>342</v>
      </c>
      <c r="C70" s="54" t="s">
        <v>72</v>
      </c>
      <c r="D70" s="66">
        <f t="shared" si="6"/>
        <v>1825654.311</v>
      </c>
      <c r="E70" s="67">
        <v>5.59</v>
      </c>
      <c r="F70" s="68">
        <v>1.0724272119794889</v>
      </c>
      <c r="G70" s="68">
        <v>572.97</v>
      </c>
      <c r="H70" s="67">
        <f>F70*'National Details'!$E$30</f>
        <v>5.7493745146996389</v>
      </c>
      <c r="I70" s="66">
        <f t="shared" si="7"/>
        <v>1877704.8959418477</v>
      </c>
      <c r="J70" s="67">
        <v>0</v>
      </c>
      <c r="K70" s="67">
        <v>0</v>
      </c>
      <c r="L70" s="67">
        <f t="shared" si="8"/>
        <v>0</v>
      </c>
      <c r="M70" s="67">
        <f t="shared" si="9"/>
        <v>0</v>
      </c>
      <c r="N70" s="67">
        <f t="shared" si="10"/>
        <v>5.75</v>
      </c>
      <c r="O70" s="66">
        <f t="shared" si="11"/>
        <v>1877910</v>
      </c>
      <c r="P70" s="5"/>
    </row>
    <row r="71" spans="1:16" s="4" customFormat="1" ht="15.75" x14ac:dyDescent="0.25">
      <c r="A71" s="54" t="s">
        <v>69</v>
      </c>
      <c r="B71" s="55">
        <v>356</v>
      </c>
      <c r="C71" s="54" t="s">
        <v>81</v>
      </c>
      <c r="D71" s="66">
        <f t="shared" si="6"/>
        <v>2278004.7149999999</v>
      </c>
      <c r="E71" s="67">
        <v>5.67</v>
      </c>
      <c r="F71" s="68">
        <v>1.0460096655905939</v>
      </c>
      <c r="G71" s="68">
        <v>704.85</v>
      </c>
      <c r="H71" s="67">
        <f>F71*'National Details'!$E$30</f>
        <v>5.6077477765372796</v>
      </c>
      <c r="I71" s="66">
        <f t="shared" si="7"/>
        <v>2252993.9815666117</v>
      </c>
      <c r="J71" s="67">
        <v>0.11895222346272227</v>
      </c>
      <c r="K71" s="67">
        <v>0</v>
      </c>
      <c r="L71" s="67">
        <f t="shared" si="8"/>
        <v>47790.780583388878</v>
      </c>
      <c r="M71" s="67">
        <f t="shared" si="9"/>
        <v>0</v>
      </c>
      <c r="N71" s="67">
        <f t="shared" si="10"/>
        <v>5.73</v>
      </c>
      <c r="O71" s="66">
        <f t="shared" si="11"/>
        <v>2302111</v>
      </c>
      <c r="P71" s="5"/>
    </row>
    <row r="72" spans="1:16" s="4" customFormat="1" ht="15.75" x14ac:dyDescent="0.25">
      <c r="A72" s="54" t="s">
        <v>69</v>
      </c>
      <c r="B72" s="55">
        <v>357</v>
      </c>
      <c r="C72" s="54" t="s">
        <v>82</v>
      </c>
      <c r="D72" s="66">
        <f t="shared" ref="D72:D103" si="12">E72*G72*15*38</f>
        <v>2888252.0729999999</v>
      </c>
      <c r="E72" s="67">
        <v>5.67</v>
      </c>
      <c r="F72" s="68">
        <v>1.0454233002023583</v>
      </c>
      <c r="G72" s="68">
        <v>893.67</v>
      </c>
      <c r="H72" s="67">
        <f>F72*'National Details'!$E$30</f>
        <v>5.6046042212621376</v>
      </c>
      <c r="I72" s="66">
        <f t="shared" ref="I72:I103" si="13">H72*G72*15*38</f>
        <v>2854939.9930167403</v>
      </c>
      <c r="J72" s="67">
        <v>0.12209577873786426</v>
      </c>
      <c r="K72" s="67">
        <v>0</v>
      </c>
      <c r="L72" s="67">
        <f t="shared" ref="L72:L103" si="14">J72*G72*15*38</f>
        <v>62194.600713260268</v>
      </c>
      <c r="M72" s="67">
        <f t="shared" ref="M72:M103" si="15">K72*G72*15*38</f>
        <v>0</v>
      </c>
      <c r="N72" s="67">
        <f t="shared" ref="N72:N103" si="16">ROUND(H72+J72-K72,2)</f>
        <v>5.73</v>
      </c>
      <c r="O72" s="66">
        <f t="shared" ref="O72:O103" si="17">ROUNDUP(N72*G72*15*38,0)</f>
        <v>2918816</v>
      </c>
      <c r="P72" s="5"/>
    </row>
    <row r="73" spans="1:16" s="4" customFormat="1" ht="15.75" x14ac:dyDescent="0.25">
      <c r="A73" s="54" t="s">
        <v>69</v>
      </c>
      <c r="B73" s="55">
        <v>358</v>
      </c>
      <c r="C73" s="54" t="s">
        <v>83</v>
      </c>
      <c r="D73" s="66">
        <f t="shared" si="12"/>
        <v>1734496.0919999999</v>
      </c>
      <c r="E73" s="67">
        <v>5.67</v>
      </c>
      <c r="F73" s="68">
        <v>1.0754064485911552</v>
      </c>
      <c r="G73" s="68">
        <v>536.67999999999995</v>
      </c>
      <c r="H73" s="67">
        <f>F73*'National Details'!$E$30</f>
        <v>5.7653464583961789</v>
      </c>
      <c r="I73" s="66">
        <f t="shared" si="13"/>
        <v>1763663.298256475</v>
      </c>
      <c r="J73" s="67">
        <v>0</v>
      </c>
      <c r="K73" s="67">
        <v>0</v>
      </c>
      <c r="L73" s="67">
        <f t="shared" si="14"/>
        <v>0</v>
      </c>
      <c r="M73" s="67">
        <f t="shared" si="15"/>
        <v>0</v>
      </c>
      <c r="N73" s="67">
        <f t="shared" si="16"/>
        <v>5.77</v>
      </c>
      <c r="O73" s="66">
        <f t="shared" si="17"/>
        <v>1765087</v>
      </c>
      <c r="P73" s="5"/>
    </row>
    <row r="74" spans="1:16" s="4" customFormat="1" ht="15.75" x14ac:dyDescent="0.25">
      <c r="A74" s="54" t="s">
        <v>69</v>
      </c>
      <c r="B74" s="55">
        <v>877</v>
      </c>
      <c r="C74" s="54" t="s">
        <v>151</v>
      </c>
      <c r="D74" s="66">
        <f t="shared" si="12"/>
        <v>1466390.2649999999</v>
      </c>
      <c r="E74" s="67">
        <v>5.65</v>
      </c>
      <c r="F74" s="68">
        <v>1.0636312603249951</v>
      </c>
      <c r="G74" s="68">
        <v>455.33</v>
      </c>
      <c r="H74" s="67">
        <f>F74*'National Details'!$E$30</f>
        <v>5.7022186614072439</v>
      </c>
      <c r="I74" s="66">
        <f t="shared" si="13"/>
        <v>1479942.9971661794</v>
      </c>
      <c r="J74" s="67">
        <v>4.2813385927580327E-3</v>
      </c>
      <c r="K74" s="67">
        <v>0</v>
      </c>
      <c r="L74" s="67">
        <f t="shared" si="14"/>
        <v>1111.1704838210935</v>
      </c>
      <c r="M74" s="67">
        <f t="shared" si="15"/>
        <v>0</v>
      </c>
      <c r="N74" s="67">
        <f t="shared" si="16"/>
        <v>5.71</v>
      </c>
      <c r="O74" s="66">
        <f t="shared" si="17"/>
        <v>1481963</v>
      </c>
      <c r="P74" s="5"/>
    </row>
    <row r="75" spans="1:16" s="4" customFormat="1" ht="15.75" x14ac:dyDescent="0.25">
      <c r="A75" s="54" t="s">
        <v>69</v>
      </c>
      <c r="B75" s="55">
        <v>943</v>
      </c>
      <c r="C75" s="54" t="s">
        <v>337</v>
      </c>
      <c r="D75" s="66">
        <f t="shared" si="12"/>
        <v>1234305.8729999999</v>
      </c>
      <c r="E75" s="67">
        <v>5.57</v>
      </c>
      <c r="F75" s="68">
        <v>1.0239420951440659</v>
      </c>
      <c r="G75" s="68">
        <v>388.77</v>
      </c>
      <c r="H75" s="67">
        <f>F75*'National Details'!$E$30</f>
        <v>5.4894416335101717</v>
      </c>
      <c r="I75" s="66">
        <f t="shared" si="13"/>
        <v>1216454.2276000571</v>
      </c>
      <c r="J75" s="67">
        <v>0.13625836648983025</v>
      </c>
      <c r="K75" s="67">
        <v>0</v>
      </c>
      <c r="L75" s="67">
        <f t="shared" si="14"/>
        <v>30194.704129943242</v>
      </c>
      <c r="M75" s="67">
        <f t="shared" si="15"/>
        <v>0</v>
      </c>
      <c r="N75" s="67">
        <f t="shared" si="16"/>
        <v>5.63</v>
      </c>
      <c r="O75" s="66">
        <f t="shared" si="17"/>
        <v>1247602</v>
      </c>
      <c r="P75" s="5"/>
    </row>
    <row r="76" spans="1:16" s="4" customFormat="1" ht="15.75" x14ac:dyDescent="0.25">
      <c r="A76" s="54" t="s">
        <v>69</v>
      </c>
      <c r="B76" s="55">
        <v>359</v>
      </c>
      <c r="C76" s="54" t="s">
        <v>84</v>
      </c>
      <c r="D76" s="66">
        <f t="shared" si="12"/>
        <v>3214706.2919999994</v>
      </c>
      <c r="E76" s="67">
        <v>5.67</v>
      </c>
      <c r="F76" s="68">
        <v>1.060869352210686</v>
      </c>
      <c r="G76" s="68">
        <v>994.68</v>
      </c>
      <c r="H76" s="67">
        <f>F76*'National Details'!$E$30</f>
        <v>5.6874118344758005</v>
      </c>
      <c r="I76" s="66">
        <f t="shared" si="13"/>
        <v>3224578.2380043417</v>
      </c>
      <c r="J76" s="67">
        <v>3.9288165524201446E-2</v>
      </c>
      <c r="K76" s="67">
        <v>0</v>
      </c>
      <c r="L76" s="67">
        <f t="shared" si="14"/>
        <v>22275.116915659237</v>
      </c>
      <c r="M76" s="67">
        <f t="shared" si="15"/>
        <v>0</v>
      </c>
      <c r="N76" s="67">
        <f t="shared" si="16"/>
        <v>5.73</v>
      </c>
      <c r="O76" s="66">
        <f t="shared" si="17"/>
        <v>3248725</v>
      </c>
      <c r="P76" s="5"/>
    </row>
    <row r="77" spans="1:16" s="4" customFormat="1" ht="15.75" x14ac:dyDescent="0.25">
      <c r="A77" s="54" t="s">
        <v>69</v>
      </c>
      <c r="B77" s="55">
        <v>344</v>
      </c>
      <c r="C77" s="54" t="s">
        <v>74</v>
      </c>
      <c r="D77" s="66">
        <f t="shared" si="12"/>
        <v>3211216.8660000004</v>
      </c>
      <c r="E77" s="67">
        <v>5.59</v>
      </c>
      <c r="F77" s="68">
        <v>1.0472162568784598</v>
      </c>
      <c r="G77" s="68">
        <v>1007.82</v>
      </c>
      <c r="H77" s="67">
        <f>F77*'National Details'!$E$30</f>
        <v>5.6142164162012334</v>
      </c>
      <c r="I77" s="66">
        <f t="shared" si="13"/>
        <v>3225128.1654882785</v>
      </c>
      <c r="J77" s="67">
        <v>3.1683583798768566E-2</v>
      </c>
      <c r="K77" s="67">
        <v>0</v>
      </c>
      <c r="L77" s="67">
        <f t="shared" si="14"/>
        <v>18200.869171722716</v>
      </c>
      <c r="M77" s="67">
        <f t="shared" si="15"/>
        <v>0</v>
      </c>
      <c r="N77" s="67">
        <f t="shared" si="16"/>
        <v>5.65</v>
      </c>
      <c r="O77" s="66">
        <f t="shared" si="17"/>
        <v>3245685</v>
      </c>
      <c r="P77" s="5"/>
    </row>
    <row r="78" spans="1:16" s="4" customFormat="1" ht="15.75" x14ac:dyDescent="0.25">
      <c r="A78" s="54" t="s">
        <v>29</v>
      </c>
      <c r="B78" s="55">
        <v>301</v>
      </c>
      <c r="C78" s="54" t="s">
        <v>41</v>
      </c>
      <c r="D78" s="66">
        <f t="shared" si="12"/>
        <v>3828585.6900000009</v>
      </c>
      <c r="E78" s="67">
        <v>6.03</v>
      </c>
      <c r="F78" s="68">
        <v>1.1869071614518256</v>
      </c>
      <c r="G78" s="68">
        <v>1113.9000000000001</v>
      </c>
      <c r="H78" s="67">
        <f>F78*'National Details'!$E$30</f>
        <v>6.3631113693673509</v>
      </c>
      <c r="I78" s="66">
        <f t="shared" si="13"/>
        <v>4040085.7599728266</v>
      </c>
      <c r="J78" s="67">
        <v>0</v>
      </c>
      <c r="K78" s="67">
        <v>0</v>
      </c>
      <c r="L78" s="67">
        <f t="shared" si="14"/>
        <v>0</v>
      </c>
      <c r="M78" s="67">
        <f t="shared" si="15"/>
        <v>0</v>
      </c>
      <c r="N78" s="67">
        <f t="shared" si="16"/>
        <v>6.36</v>
      </c>
      <c r="O78" s="66">
        <f t="shared" si="17"/>
        <v>4038111</v>
      </c>
      <c r="P78" s="5"/>
    </row>
    <row r="79" spans="1:16" s="4" customFormat="1" ht="15.75" x14ac:dyDescent="0.25">
      <c r="A79" s="54" t="s">
        <v>29</v>
      </c>
      <c r="B79" s="55">
        <v>302</v>
      </c>
      <c r="C79" s="54" t="s">
        <v>42</v>
      </c>
      <c r="D79" s="66">
        <f t="shared" si="12"/>
        <v>2880967.8150000004</v>
      </c>
      <c r="E79" s="67">
        <v>6.29</v>
      </c>
      <c r="F79" s="68">
        <v>1.3141726194684702</v>
      </c>
      <c r="G79" s="68">
        <v>803.55</v>
      </c>
      <c r="H79" s="67">
        <f>F79*'National Details'!$E$30</f>
        <v>7.0453924349250823</v>
      </c>
      <c r="I79" s="66">
        <f t="shared" si="13"/>
        <v>3226955.3019179087</v>
      </c>
      <c r="J79" s="67">
        <v>0</v>
      </c>
      <c r="K79" s="67">
        <v>0.12768430779627327</v>
      </c>
      <c r="L79" s="67">
        <f t="shared" si="14"/>
        <v>0</v>
      </c>
      <c r="M79" s="67">
        <f t="shared" si="15"/>
        <v>58482.413551926365</v>
      </c>
      <c r="N79" s="67">
        <f t="shared" si="16"/>
        <v>6.92</v>
      </c>
      <c r="O79" s="66">
        <f t="shared" si="17"/>
        <v>3169523</v>
      </c>
      <c r="P79" s="5"/>
    </row>
    <row r="80" spans="1:16" s="4" customFormat="1" ht="15.75" x14ac:dyDescent="0.25">
      <c r="A80" s="54" t="s">
        <v>29</v>
      </c>
      <c r="B80" s="55">
        <v>303</v>
      </c>
      <c r="C80" s="54" t="s">
        <v>43</v>
      </c>
      <c r="D80" s="66">
        <f t="shared" si="12"/>
        <v>1561577.6429999999</v>
      </c>
      <c r="E80" s="67">
        <v>6.03</v>
      </c>
      <c r="F80" s="68">
        <v>1.2996733015257087</v>
      </c>
      <c r="G80" s="68">
        <v>454.33</v>
      </c>
      <c r="H80" s="67">
        <f>F80*'National Details'!$E$30</f>
        <v>6.9676603444582899</v>
      </c>
      <c r="I80" s="66">
        <f t="shared" si="13"/>
        <v>1804401.7608497087</v>
      </c>
      <c r="J80" s="67">
        <v>0</v>
      </c>
      <c r="K80" s="67">
        <v>0.33589881717900116</v>
      </c>
      <c r="L80" s="67">
        <f t="shared" si="14"/>
        <v>0</v>
      </c>
      <c r="M80" s="67">
        <f t="shared" si="15"/>
        <v>86987.078477093295</v>
      </c>
      <c r="N80" s="67">
        <f t="shared" si="16"/>
        <v>6.63</v>
      </c>
      <c r="O80" s="66">
        <f t="shared" si="17"/>
        <v>1716959</v>
      </c>
      <c r="P80" s="5"/>
    </row>
    <row r="81" spans="1:16" s="4" customFormat="1" ht="15.75" x14ac:dyDescent="0.25">
      <c r="A81" s="54" t="s">
        <v>29</v>
      </c>
      <c r="B81" s="55">
        <v>304</v>
      </c>
      <c r="C81" s="54" t="s">
        <v>44</v>
      </c>
      <c r="D81" s="66">
        <f t="shared" si="12"/>
        <v>3203573.1089999997</v>
      </c>
      <c r="E81" s="67">
        <v>6.29</v>
      </c>
      <c r="F81" s="68">
        <v>1.2751599482440661</v>
      </c>
      <c r="G81" s="68">
        <v>893.53</v>
      </c>
      <c r="H81" s="67">
        <f>F81*'National Details'!$E$30</f>
        <v>6.8362421493090224</v>
      </c>
      <c r="I81" s="66">
        <f t="shared" si="13"/>
        <v>3481780.8451730912</v>
      </c>
      <c r="J81" s="67">
        <v>0</v>
      </c>
      <c r="K81" s="67">
        <v>0</v>
      </c>
      <c r="L81" s="67">
        <f t="shared" si="14"/>
        <v>0</v>
      </c>
      <c r="M81" s="67">
        <f t="shared" si="15"/>
        <v>0</v>
      </c>
      <c r="N81" s="67">
        <f t="shared" si="16"/>
        <v>6.84</v>
      </c>
      <c r="O81" s="66">
        <f t="shared" si="17"/>
        <v>3483695</v>
      </c>
      <c r="P81" s="5"/>
    </row>
    <row r="82" spans="1:16" s="4" customFormat="1" ht="15.75" x14ac:dyDescent="0.25">
      <c r="A82" s="54" t="s">
        <v>29</v>
      </c>
      <c r="B82" s="55">
        <v>305</v>
      </c>
      <c r="C82" s="54" t="s">
        <v>45</v>
      </c>
      <c r="D82" s="66">
        <f t="shared" si="12"/>
        <v>1622929.8780000003</v>
      </c>
      <c r="E82" s="67">
        <v>6.03</v>
      </c>
      <c r="F82" s="68">
        <v>1.3241263488189565</v>
      </c>
      <c r="G82" s="68">
        <v>472.18</v>
      </c>
      <c r="H82" s="67">
        <f>F82*'National Details'!$E$30</f>
        <v>7.0987552340173146</v>
      </c>
      <c r="I82" s="66">
        <f t="shared" si="13"/>
        <v>1910577.4404470287</v>
      </c>
      <c r="J82" s="67">
        <v>0</v>
      </c>
      <c r="K82" s="67">
        <v>0.46699370673802587</v>
      </c>
      <c r="L82" s="67">
        <f t="shared" si="14"/>
        <v>0</v>
      </c>
      <c r="M82" s="67">
        <f t="shared" si="15"/>
        <v>125687.90041510982</v>
      </c>
      <c r="N82" s="67">
        <f t="shared" si="16"/>
        <v>6.63</v>
      </c>
      <c r="O82" s="66">
        <f t="shared" si="17"/>
        <v>1784416</v>
      </c>
      <c r="P82" s="5"/>
    </row>
    <row r="83" spans="1:16" s="4" customFormat="1" ht="15.75" x14ac:dyDescent="0.25">
      <c r="A83" s="54" t="s">
        <v>29</v>
      </c>
      <c r="B83" s="55">
        <v>306</v>
      </c>
      <c r="C83" s="54" t="s">
        <v>46</v>
      </c>
      <c r="D83" s="66">
        <f t="shared" si="12"/>
        <v>2918647.8360000001</v>
      </c>
      <c r="E83" s="67">
        <v>6.03</v>
      </c>
      <c r="F83" s="68">
        <v>1.3554259722455715</v>
      </c>
      <c r="G83" s="68">
        <v>849.16</v>
      </c>
      <c r="H83" s="67">
        <f>F83*'National Details'!$E$30</f>
        <v>7.2665552070490671</v>
      </c>
      <c r="I83" s="66">
        <f t="shared" si="13"/>
        <v>3517166.7711821385</v>
      </c>
      <c r="J83" s="67">
        <v>0</v>
      </c>
      <c r="K83" s="67">
        <v>0.63479367976977841</v>
      </c>
      <c r="L83" s="67">
        <f t="shared" si="14"/>
        <v>0</v>
      </c>
      <c r="M83" s="67">
        <f t="shared" si="15"/>
        <v>307253.59863458388</v>
      </c>
      <c r="N83" s="67">
        <f t="shared" si="16"/>
        <v>6.63</v>
      </c>
      <c r="O83" s="66">
        <f t="shared" si="17"/>
        <v>3209061</v>
      </c>
      <c r="P83" s="5"/>
    </row>
    <row r="84" spans="1:16" s="4" customFormat="1" ht="15.75" x14ac:dyDescent="0.25">
      <c r="A84" s="54" t="s">
        <v>29</v>
      </c>
      <c r="B84" s="55">
        <v>307</v>
      </c>
      <c r="C84" s="54" t="s">
        <v>47</v>
      </c>
      <c r="D84" s="66">
        <f t="shared" si="12"/>
        <v>3309339.4589999998</v>
      </c>
      <c r="E84" s="67">
        <v>6.29</v>
      </c>
      <c r="F84" s="68">
        <v>1.291391807421983</v>
      </c>
      <c r="G84" s="68">
        <v>923.03</v>
      </c>
      <c r="H84" s="67">
        <f>F84*'National Details'!$E$30</f>
        <v>6.9232625423401295</v>
      </c>
      <c r="I84" s="66">
        <f t="shared" si="13"/>
        <v>3642516.0439400394</v>
      </c>
      <c r="J84" s="67">
        <v>0</v>
      </c>
      <c r="K84" s="67">
        <v>5.5544152113196077E-3</v>
      </c>
      <c r="L84" s="67">
        <f t="shared" si="14"/>
        <v>0</v>
      </c>
      <c r="M84" s="67">
        <f t="shared" si="15"/>
        <v>2922.3283673274727</v>
      </c>
      <c r="N84" s="67">
        <f t="shared" si="16"/>
        <v>6.92</v>
      </c>
      <c r="O84" s="66">
        <f t="shared" si="17"/>
        <v>3640800</v>
      </c>
      <c r="P84" s="5"/>
    </row>
    <row r="85" spans="1:16" s="4" customFormat="1" ht="15.75" x14ac:dyDescent="0.25">
      <c r="A85" s="54" t="s">
        <v>29</v>
      </c>
      <c r="B85" s="55">
        <v>308</v>
      </c>
      <c r="C85" s="54" t="s">
        <v>48</v>
      </c>
      <c r="D85" s="66">
        <f t="shared" si="12"/>
        <v>3646213.1639999999</v>
      </c>
      <c r="E85" s="67">
        <v>6.03</v>
      </c>
      <c r="F85" s="68">
        <v>1.2660154462129489</v>
      </c>
      <c r="G85" s="68">
        <v>1060.8399999999999</v>
      </c>
      <c r="H85" s="67">
        <f>F85*'National Details'!$E$30</f>
        <v>6.7872176874713928</v>
      </c>
      <c r="I85" s="66">
        <f t="shared" si="13"/>
        <v>4104086.6465989766</v>
      </c>
      <c r="J85" s="67">
        <v>0</v>
      </c>
      <c r="K85" s="67">
        <v>0.15545616019210495</v>
      </c>
      <c r="L85" s="67">
        <f t="shared" si="14"/>
        <v>0</v>
      </c>
      <c r="M85" s="67">
        <f t="shared" si="15"/>
        <v>94001.044397569785</v>
      </c>
      <c r="N85" s="67">
        <f t="shared" si="16"/>
        <v>6.63</v>
      </c>
      <c r="O85" s="66">
        <f t="shared" si="17"/>
        <v>4009021</v>
      </c>
      <c r="P85" s="5"/>
    </row>
    <row r="86" spans="1:16" s="4" customFormat="1" ht="15.75" x14ac:dyDescent="0.25">
      <c r="A86" s="54" t="s">
        <v>29</v>
      </c>
      <c r="B86" s="55">
        <v>203</v>
      </c>
      <c r="C86" s="54" t="s">
        <v>30</v>
      </c>
      <c r="D86" s="66">
        <f t="shared" si="12"/>
        <v>3166005.15</v>
      </c>
      <c r="E86" s="67">
        <v>6.87</v>
      </c>
      <c r="F86" s="68">
        <v>1.4488872577924818</v>
      </c>
      <c r="G86" s="68">
        <v>808.5</v>
      </c>
      <c r="H86" s="67">
        <f>F86*'National Details'!$E$30</f>
        <v>7.7676091967577401</v>
      </c>
      <c r="I86" s="66">
        <f t="shared" si="13"/>
        <v>3579663.8602798209</v>
      </c>
      <c r="J86" s="67">
        <v>0</v>
      </c>
      <c r="K86" s="67">
        <v>0.21202019304153641</v>
      </c>
      <c r="L86" s="67">
        <f t="shared" si="14"/>
        <v>0</v>
      </c>
      <c r="M86" s="67">
        <f t="shared" si="15"/>
        <v>97708.445862226858</v>
      </c>
      <c r="N86" s="67">
        <f t="shared" si="16"/>
        <v>7.56</v>
      </c>
      <c r="O86" s="66">
        <f t="shared" si="17"/>
        <v>3483989</v>
      </c>
      <c r="P86" s="5"/>
    </row>
    <row r="87" spans="1:16" s="4" customFormat="1" ht="15.75" x14ac:dyDescent="0.25">
      <c r="A87" s="54" t="s">
        <v>29</v>
      </c>
      <c r="B87" s="55">
        <v>310</v>
      </c>
      <c r="C87" s="54" t="s">
        <v>50</v>
      </c>
      <c r="D87" s="66">
        <f t="shared" si="12"/>
        <v>1895583.963</v>
      </c>
      <c r="E87" s="67">
        <v>6.29</v>
      </c>
      <c r="F87" s="68">
        <v>1.292703403948813</v>
      </c>
      <c r="G87" s="68">
        <v>528.71</v>
      </c>
      <c r="H87" s="67">
        <f>F87*'National Details'!$E$30</f>
        <v>6.9302941241208691</v>
      </c>
      <c r="I87" s="66">
        <f t="shared" si="13"/>
        <v>2088546.0096274486</v>
      </c>
      <c r="J87" s="67">
        <v>0</v>
      </c>
      <c r="K87" s="67">
        <v>1.2585996992060089E-2</v>
      </c>
      <c r="L87" s="67">
        <f t="shared" si="14"/>
        <v>0</v>
      </c>
      <c r="M87" s="67">
        <f t="shared" si="15"/>
        <v>3792.9752077130915</v>
      </c>
      <c r="N87" s="67">
        <f t="shared" si="16"/>
        <v>6.92</v>
      </c>
      <c r="O87" s="66">
        <f t="shared" si="17"/>
        <v>2085444</v>
      </c>
      <c r="P87" s="5"/>
    </row>
    <row r="88" spans="1:16" s="4" customFormat="1" ht="15.75" x14ac:dyDescent="0.25">
      <c r="A88" s="54" t="s">
        <v>29</v>
      </c>
      <c r="B88" s="55">
        <v>311</v>
      </c>
      <c r="C88" s="54" t="s">
        <v>51</v>
      </c>
      <c r="D88" s="66">
        <f t="shared" si="12"/>
        <v>1833142.9140000001</v>
      </c>
      <c r="E88" s="67">
        <v>6.03</v>
      </c>
      <c r="F88" s="68">
        <v>1.2159972835859896</v>
      </c>
      <c r="G88" s="68">
        <v>533.34</v>
      </c>
      <c r="H88" s="67">
        <f>F88*'National Details'!$E$30</f>
        <v>6.519066015947935</v>
      </c>
      <c r="I88" s="66">
        <f t="shared" si="13"/>
        <v>1981820.8412990328</v>
      </c>
      <c r="J88" s="67">
        <v>0</v>
      </c>
      <c r="K88" s="67">
        <v>0</v>
      </c>
      <c r="L88" s="67">
        <f t="shared" si="14"/>
        <v>0</v>
      </c>
      <c r="M88" s="67">
        <f t="shared" si="15"/>
        <v>0</v>
      </c>
      <c r="N88" s="67">
        <f t="shared" si="16"/>
        <v>6.52</v>
      </c>
      <c r="O88" s="66">
        <f t="shared" si="17"/>
        <v>1982105</v>
      </c>
      <c r="P88" s="5"/>
    </row>
    <row r="89" spans="1:16" s="4" customFormat="1" ht="15.75" x14ac:dyDescent="0.25">
      <c r="A89" s="54" t="s">
        <v>29</v>
      </c>
      <c r="B89" s="55">
        <v>312</v>
      </c>
      <c r="C89" s="54" t="s">
        <v>52</v>
      </c>
      <c r="D89" s="66">
        <f t="shared" si="12"/>
        <v>2017806.8399999999</v>
      </c>
      <c r="E89" s="67">
        <v>6.29</v>
      </c>
      <c r="F89" s="68">
        <v>1.2806131322247067</v>
      </c>
      <c r="G89" s="68">
        <v>562.79999999999995</v>
      </c>
      <c r="H89" s="67">
        <f>F89*'National Details'!$E$30</f>
        <v>6.8654771376159616</v>
      </c>
      <c r="I89" s="66">
        <f t="shared" si="13"/>
        <v>2202417.60383865</v>
      </c>
      <c r="J89" s="67">
        <v>0</v>
      </c>
      <c r="K89" s="67">
        <v>0</v>
      </c>
      <c r="L89" s="67">
        <f t="shared" si="14"/>
        <v>0</v>
      </c>
      <c r="M89" s="67">
        <f t="shared" si="15"/>
        <v>0</v>
      </c>
      <c r="N89" s="67">
        <f t="shared" si="16"/>
        <v>6.87</v>
      </c>
      <c r="O89" s="66">
        <f t="shared" si="17"/>
        <v>2203869</v>
      </c>
      <c r="P89" s="5"/>
    </row>
    <row r="90" spans="1:16" s="4" customFormat="1" ht="15.75" x14ac:dyDescent="0.25">
      <c r="A90" s="54" t="s">
        <v>29</v>
      </c>
      <c r="B90" s="55">
        <v>313</v>
      </c>
      <c r="C90" s="54" t="s">
        <v>53</v>
      </c>
      <c r="D90" s="66">
        <f t="shared" si="12"/>
        <v>2647851.6089999997</v>
      </c>
      <c r="E90" s="67">
        <v>6.29</v>
      </c>
      <c r="F90" s="68">
        <v>1.3098036584301538</v>
      </c>
      <c r="G90" s="68">
        <v>738.53</v>
      </c>
      <c r="H90" s="67">
        <f>F90*'National Details'!$E$30</f>
        <v>7.0219700590576819</v>
      </c>
      <c r="I90" s="66">
        <f t="shared" si="13"/>
        <v>2955983.2621980458</v>
      </c>
      <c r="J90" s="67">
        <v>0</v>
      </c>
      <c r="K90" s="67">
        <v>0.10426193192887201</v>
      </c>
      <c r="L90" s="67">
        <f t="shared" si="14"/>
        <v>0</v>
      </c>
      <c r="M90" s="67">
        <f t="shared" si="15"/>
        <v>43890.321814835006</v>
      </c>
      <c r="N90" s="67">
        <f t="shared" si="16"/>
        <v>6.92</v>
      </c>
      <c r="O90" s="66">
        <f t="shared" si="17"/>
        <v>2913058</v>
      </c>
      <c r="P90" s="5"/>
    </row>
    <row r="91" spans="1:16" s="4" customFormat="1" ht="15.75" x14ac:dyDescent="0.25">
      <c r="A91" s="54" t="s">
        <v>29</v>
      </c>
      <c r="B91" s="55">
        <v>314</v>
      </c>
      <c r="C91" s="54" t="s">
        <v>54</v>
      </c>
      <c r="D91" s="66">
        <f t="shared" si="12"/>
        <v>1005676.65</v>
      </c>
      <c r="E91" s="67">
        <v>6.29</v>
      </c>
      <c r="F91" s="68">
        <v>1.3639099102335472</v>
      </c>
      <c r="G91" s="68">
        <v>280.5</v>
      </c>
      <c r="H91" s="67">
        <f>F91*'National Details'!$E$30</f>
        <v>7.3120383282413455</v>
      </c>
      <c r="I91" s="66">
        <f t="shared" si="13"/>
        <v>1169085.2481108676</v>
      </c>
      <c r="J91" s="67">
        <v>0</v>
      </c>
      <c r="K91" s="67">
        <v>0.39433020111253558</v>
      </c>
      <c r="L91" s="67">
        <f t="shared" si="14"/>
        <v>0</v>
      </c>
      <c r="M91" s="67">
        <f t="shared" si="15"/>
        <v>63047.484204877757</v>
      </c>
      <c r="N91" s="67">
        <f t="shared" si="16"/>
        <v>6.92</v>
      </c>
      <c r="O91" s="66">
        <f t="shared" si="17"/>
        <v>1106405</v>
      </c>
      <c r="P91" s="5"/>
    </row>
    <row r="92" spans="1:16" s="4" customFormat="1" ht="15.75" x14ac:dyDescent="0.25">
      <c r="A92" s="54" t="s">
        <v>29</v>
      </c>
      <c r="B92" s="55">
        <v>315</v>
      </c>
      <c r="C92" s="54" t="s">
        <v>55</v>
      </c>
      <c r="D92" s="66">
        <f t="shared" si="12"/>
        <v>1373671.8420000002</v>
      </c>
      <c r="E92" s="67">
        <v>6.29</v>
      </c>
      <c r="F92" s="68">
        <v>1.348023405406116</v>
      </c>
      <c r="G92" s="68">
        <v>383.14</v>
      </c>
      <c r="H92" s="67">
        <f>F92*'National Details'!$E$30</f>
        <v>7.2268694095844834</v>
      </c>
      <c r="I92" s="66">
        <f t="shared" si="13"/>
        <v>1578274.5649852732</v>
      </c>
      <c r="J92" s="67">
        <v>0</v>
      </c>
      <c r="K92" s="67">
        <v>0.30916128245567354</v>
      </c>
      <c r="L92" s="67">
        <f t="shared" si="14"/>
        <v>0</v>
      </c>
      <c r="M92" s="67">
        <f t="shared" si="15"/>
        <v>67517.67064323806</v>
      </c>
      <c r="N92" s="67">
        <f t="shared" si="16"/>
        <v>6.92</v>
      </c>
      <c r="O92" s="66">
        <f t="shared" si="17"/>
        <v>1511258</v>
      </c>
      <c r="P92" s="5"/>
    </row>
    <row r="93" spans="1:16" s="4" customFormat="1" ht="15.75" x14ac:dyDescent="0.25">
      <c r="A93" s="54" t="s">
        <v>29</v>
      </c>
      <c r="B93" s="55">
        <v>317</v>
      </c>
      <c r="C93" s="54" t="s">
        <v>57</v>
      </c>
      <c r="D93" s="66">
        <f t="shared" si="12"/>
        <v>2363624.9280000003</v>
      </c>
      <c r="E93" s="67">
        <v>6.03</v>
      </c>
      <c r="F93" s="68">
        <v>1.2394422094700868</v>
      </c>
      <c r="G93" s="68">
        <v>687.68</v>
      </c>
      <c r="H93" s="67">
        <f>F93*'National Details'!$E$30</f>
        <v>6.6447562799316762</v>
      </c>
      <c r="I93" s="66">
        <f t="shared" si="13"/>
        <v>2604595.6191925467</v>
      </c>
      <c r="J93" s="67">
        <v>0</v>
      </c>
      <c r="K93" s="67">
        <v>1.2994752652388364E-2</v>
      </c>
      <c r="L93" s="67">
        <f t="shared" si="14"/>
        <v>0</v>
      </c>
      <c r="M93" s="67">
        <f t="shared" si="15"/>
        <v>5093.6519572768248</v>
      </c>
      <c r="N93" s="67">
        <f t="shared" si="16"/>
        <v>6.63</v>
      </c>
      <c r="O93" s="66">
        <f t="shared" si="17"/>
        <v>2598812</v>
      </c>
      <c r="P93" s="5"/>
    </row>
    <row r="94" spans="1:16" s="4" customFormat="1" ht="15.75" x14ac:dyDescent="0.25">
      <c r="A94" s="54" t="s">
        <v>29</v>
      </c>
      <c r="B94" s="55">
        <v>318</v>
      </c>
      <c r="C94" s="54" t="s">
        <v>58</v>
      </c>
      <c r="D94" s="66">
        <f t="shared" si="12"/>
        <v>811389.24300000002</v>
      </c>
      <c r="E94" s="67">
        <v>6.29</v>
      </c>
      <c r="F94" s="68">
        <v>1.3790596582604016</v>
      </c>
      <c r="G94" s="68">
        <v>226.31</v>
      </c>
      <c r="H94" s="67">
        <f>F94*'National Details'!$E$30</f>
        <v>7.3932574303274858</v>
      </c>
      <c r="I94" s="66">
        <f t="shared" si="13"/>
        <v>953705.81076272554</v>
      </c>
      <c r="J94" s="67">
        <v>0</v>
      </c>
      <c r="K94" s="67">
        <v>0.47554930319867594</v>
      </c>
      <c r="L94" s="67">
        <f t="shared" si="14"/>
        <v>0</v>
      </c>
      <c r="M94" s="67">
        <f t="shared" si="15"/>
        <v>61344.29079992864</v>
      </c>
      <c r="N94" s="67">
        <f t="shared" si="16"/>
        <v>6.92</v>
      </c>
      <c r="O94" s="66">
        <f t="shared" si="17"/>
        <v>892658</v>
      </c>
      <c r="P94" s="5"/>
    </row>
    <row r="95" spans="1:16" s="4" customFormat="1" ht="15.75" x14ac:dyDescent="0.25">
      <c r="A95" s="54" t="s">
        <v>29</v>
      </c>
      <c r="B95" s="55">
        <v>319</v>
      </c>
      <c r="C95" s="54" t="s">
        <v>59</v>
      </c>
      <c r="D95" s="66">
        <f t="shared" si="12"/>
        <v>1225025.304</v>
      </c>
      <c r="E95" s="67">
        <v>6.29</v>
      </c>
      <c r="F95" s="68">
        <v>1.4101199746183255</v>
      </c>
      <c r="G95" s="68">
        <v>341.68</v>
      </c>
      <c r="H95" s="67">
        <f>F95*'National Details'!$E$30</f>
        <v>7.5597744575830115</v>
      </c>
      <c r="I95" s="66">
        <f t="shared" si="13"/>
        <v>1472323.5299001692</v>
      </c>
      <c r="J95" s="67">
        <v>0</v>
      </c>
      <c r="K95" s="67">
        <v>0.64206633045420158</v>
      </c>
      <c r="L95" s="67">
        <f t="shared" si="14"/>
        <v>0</v>
      </c>
      <c r="M95" s="67">
        <f t="shared" si="15"/>
        <v>125047.29756006721</v>
      </c>
      <c r="N95" s="67">
        <f t="shared" si="16"/>
        <v>6.92</v>
      </c>
      <c r="O95" s="66">
        <f t="shared" si="17"/>
        <v>1347723</v>
      </c>
      <c r="P95" s="5"/>
    </row>
    <row r="96" spans="1:16" s="4" customFormat="1" ht="15.75" x14ac:dyDescent="0.25">
      <c r="A96" s="54" t="s">
        <v>29</v>
      </c>
      <c r="B96" s="55">
        <v>320</v>
      </c>
      <c r="C96" s="54" t="s">
        <v>60</v>
      </c>
      <c r="D96" s="66">
        <f t="shared" si="12"/>
        <v>2293576.83</v>
      </c>
      <c r="E96" s="67">
        <v>6.03</v>
      </c>
      <c r="F96" s="68">
        <v>1.2093942768172599</v>
      </c>
      <c r="G96" s="68">
        <v>667.3</v>
      </c>
      <c r="H96" s="67">
        <f>F96*'National Details'!$E$30</f>
        <v>6.4836667287865701</v>
      </c>
      <c r="I96" s="66">
        <f t="shared" si="13"/>
        <v>2466133.9606279884</v>
      </c>
      <c r="J96" s="67">
        <v>0</v>
      </c>
      <c r="K96" s="67">
        <v>0</v>
      </c>
      <c r="L96" s="67">
        <f t="shared" si="14"/>
        <v>0</v>
      </c>
      <c r="M96" s="67">
        <f t="shared" si="15"/>
        <v>0</v>
      </c>
      <c r="N96" s="67">
        <f t="shared" si="16"/>
        <v>6.48</v>
      </c>
      <c r="O96" s="66">
        <f t="shared" si="17"/>
        <v>2464740</v>
      </c>
      <c r="P96" s="5"/>
    </row>
    <row r="97" spans="1:16" s="4" customFormat="1" ht="15.75" x14ac:dyDescent="0.25">
      <c r="A97" s="54" t="s">
        <v>120</v>
      </c>
      <c r="B97" s="55">
        <v>867</v>
      </c>
      <c r="C97" s="54" t="s">
        <v>142</v>
      </c>
      <c r="D97" s="66">
        <f t="shared" si="12"/>
        <v>576270</v>
      </c>
      <c r="E97" s="67">
        <v>6.25</v>
      </c>
      <c r="F97" s="68">
        <v>1.3884441169904473</v>
      </c>
      <c r="G97" s="68">
        <v>161.76</v>
      </c>
      <c r="H97" s="67">
        <f>F97*'National Details'!$E$30</f>
        <v>7.4435683206649159</v>
      </c>
      <c r="I97" s="66">
        <f t="shared" si="13"/>
        <v>686320.81858393131</v>
      </c>
      <c r="J97" s="67">
        <v>0</v>
      </c>
      <c r="K97" s="67">
        <v>0.56985197812833999</v>
      </c>
      <c r="L97" s="67">
        <f t="shared" si="14"/>
        <v>0</v>
      </c>
      <c r="M97" s="67">
        <f t="shared" si="15"/>
        <v>52542.175909762955</v>
      </c>
      <c r="N97" s="67">
        <f t="shared" si="16"/>
        <v>6.87</v>
      </c>
      <c r="O97" s="66">
        <f t="shared" si="17"/>
        <v>633436</v>
      </c>
      <c r="P97" s="5"/>
    </row>
    <row r="98" spans="1:16" s="4" customFormat="1" ht="15.75" x14ac:dyDescent="0.25">
      <c r="A98" s="54" t="s">
        <v>120</v>
      </c>
      <c r="B98" s="55">
        <v>846</v>
      </c>
      <c r="C98" s="54" t="s">
        <v>131</v>
      </c>
      <c r="D98" s="66">
        <f t="shared" si="12"/>
        <v>1638565.89</v>
      </c>
      <c r="E98" s="67">
        <v>5.57</v>
      </c>
      <c r="F98" s="68">
        <v>1.2828900508176717</v>
      </c>
      <c r="G98" s="68">
        <v>516.1</v>
      </c>
      <c r="H98" s="67">
        <f>F98*'National Details'!$E$30</f>
        <v>6.8776838940132334</v>
      </c>
      <c r="I98" s="66">
        <f t="shared" si="13"/>
        <v>2023256.4148891312</v>
      </c>
      <c r="J98" s="67">
        <v>0</v>
      </c>
      <c r="K98" s="67">
        <v>0.75182788954463664</v>
      </c>
      <c r="L98" s="67">
        <f t="shared" si="14"/>
        <v>0</v>
      </c>
      <c r="M98" s="67">
        <f t="shared" si="15"/>
        <v>221170.47306257259</v>
      </c>
      <c r="N98" s="67">
        <f t="shared" si="16"/>
        <v>6.13</v>
      </c>
      <c r="O98" s="66">
        <f t="shared" si="17"/>
        <v>1803306</v>
      </c>
      <c r="P98" s="5"/>
    </row>
    <row r="99" spans="1:16" s="4" customFormat="1" ht="15.75" x14ac:dyDescent="0.25">
      <c r="A99" s="54" t="s">
        <v>120</v>
      </c>
      <c r="B99" s="55">
        <v>825</v>
      </c>
      <c r="C99" s="54" t="s">
        <v>121</v>
      </c>
      <c r="D99" s="66">
        <f t="shared" si="12"/>
        <v>2683448.736</v>
      </c>
      <c r="E99" s="67">
        <v>6.08</v>
      </c>
      <c r="F99" s="68">
        <v>1.2507404126049342</v>
      </c>
      <c r="G99" s="68">
        <v>774.31</v>
      </c>
      <c r="H99" s="67">
        <f>F99*'National Details'!$E$30</f>
        <v>6.7053269186097948</v>
      </c>
      <c r="I99" s="66">
        <f t="shared" si="13"/>
        <v>2959440.9612187874</v>
      </c>
      <c r="J99" s="67">
        <v>0</v>
      </c>
      <c r="K99" s="67">
        <v>1.8575660590213872E-2</v>
      </c>
      <c r="L99" s="67">
        <f t="shared" si="14"/>
        <v>0</v>
      </c>
      <c r="M99" s="67">
        <f t="shared" si="15"/>
        <v>8198.4922584168471</v>
      </c>
      <c r="N99" s="67">
        <f t="shared" si="16"/>
        <v>6.69</v>
      </c>
      <c r="O99" s="66">
        <f t="shared" si="17"/>
        <v>2952677</v>
      </c>
      <c r="P99" s="5"/>
    </row>
    <row r="100" spans="1:16" s="4" customFormat="1" ht="15.75" x14ac:dyDescent="0.25">
      <c r="A100" s="54" t="s">
        <v>120</v>
      </c>
      <c r="B100" s="55">
        <v>845</v>
      </c>
      <c r="C100" s="54" t="s">
        <v>130</v>
      </c>
      <c r="D100" s="66">
        <f t="shared" si="12"/>
        <v>3510867.9180000001</v>
      </c>
      <c r="E100" s="67">
        <v>5.57</v>
      </c>
      <c r="F100" s="68">
        <v>1.1450309282725109</v>
      </c>
      <c r="G100" s="68">
        <v>1105.82</v>
      </c>
      <c r="H100" s="67">
        <f>F100*'National Details'!$E$30</f>
        <v>6.1386092818379119</v>
      </c>
      <c r="I100" s="66">
        <f t="shared" si="13"/>
        <v>3869272.2421439397</v>
      </c>
      <c r="J100" s="67">
        <v>0</v>
      </c>
      <c r="K100" s="67">
        <v>1.2753277369315086E-2</v>
      </c>
      <c r="L100" s="67">
        <f t="shared" si="14"/>
        <v>0</v>
      </c>
      <c r="M100" s="67">
        <f t="shared" si="15"/>
        <v>8038.6126329055242</v>
      </c>
      <c r="N100" s="67">
        <f t="shared" si="16"/>
        <v>6.13</v>
      </c>
      <c r="O100" s="66">
        <f t="shared" si="17"/>
        <v>3863846</v>
      </c>
      <c r="P100" s="5"/>
    </row>
    <row r="101" spans="1:16" s="4" customFormat="1" ht="15.75" x14ac:dyDescent="0.25">
      <c r="A101" s="54" t="s">
        <v>120</v>
      </c>
      <c r="B101" s="55">
        <v>850</v>
      </c>
      <c r="C101" s="54" t="s">
        <v>132</v>
      </c>
      <c r="D101" s="66">
        <f t="shared" si="12"/>
        <v>6172764.8399999999</v>
      </c>
      <c r="E101" s="67">
        <v>5.8</v>
      </c>
      <c r="F101" s="68">
        <v>1.1858583793127786</v>
      </c>
      <c r="G101" s="68">
        <v>1867.14</v>
      </c>
      <c r="H101" s="67">
        <f>F101*'National Details'!$E$30</f>
        <v>6.357488758122174</v>
      </c>
      <c r="I101" s="66">
        <f t="shared" si="13"/>
        <v>6766083.2891089348</v>
      </c>
      <c r="J101" s="67">
        <v>0</v>
      </c>
      <c r="K101" s="67">
        <v>0</v>
      </c>
      <c r="L101" s="67">
        <f t="shared" si="14"/>
        <v>0</v>
      </c>
      <c r="M101" s="67">
        <f t="shared" si="15"/>
        <v>0</v>
      </c>
      <c r="N101" s="67">
        <f t="shared" si="16"/>
        <v>6.36</v>
      </c>
      <c r="O101" s="66">
        <f t="shared" si="17"/>
        <v>6768756</v>
      </c>
      <c r="P101" s="5"/>
    </row>
    <row r="102" spans="1:16" s="4" customFormat="1" ht="15.75" x14ac:dyDescent="0.25">
      <c r="A102" s="54" t="s">
        <v>120</v>
      </c>
      <c r="B102" s="55">
        <v>921</v>
      </c>
      <c r="C102" s="54" t="s">
        <v>174</v>
      </c>
      <c r="D102" s="66">
        <f t="shared" si="12"/>
        <v>933647.46000000008</v>
      </c>
      <c r="E102" s="67">
        <v>5.8</v>
      </c>
      <c r="F102" s="68">
        <v>1.0998661880330676</v>
      </c>
      <c r="G102" s="68">
        <v>282.41000000000003</v>
      </c>
      <c r="H102" s="67">
        <f>F102*'National Details'!$E$30</f>
        <v>5.8964772251397353</v>
      </c>
      <c r="I102" s="66">
        <f t="shared" si="13"/>
        <v>949177.75589647621</v>
      </c>
      <c r="J102" s="67">
        <v>0</v>
      </c>
      <c r="K102" s="67">
        <v>0</v>
      </c>
      <c r="L102" s="67">
        <f t="shared" si="14"/>
        <v>0</v>
      </c>
      <c r="M102" s="67">
        <f t="shared" si="15"/>
        <v>0</v>
      </c>
      <c r="N102" s="67">
        <f t="shared" si="16"/>
        <v>5.9</v>
      </c>
      <c r="O102" s="66">
        <f t="shared" si="17"/>
        <v>949745</v>
      </c>
      <c r="P102" s="5"/>
    </row>
    <row r="103" spans="1:16" s="4" customFormat="1" ht="15.75" x14ac:dyDescent="0.25">
      <c r="A103" s="54" t="s">
        <v>120</v>
      </c>
      <c r="B103" s="55">
        <v>886</v>
      </c>
      <c r="C103" s="54" t="s">
        <v>160</v>
      </c>
      <c r="D103" s="66">
        <f t="shared" si="12"/>
        <v>8657380.3049999997</v>
      </c>
      <c r="E103" s="67">
        <v>5.65</v>
      </c>
      <c r="F103" s="68">
        <v>1.1083407259850826</v>
      </c>
      <c r="G103" s="68">
        <v>2688.21</v>
      </c>
      <c r="H103" s="67">
        <f>F103*'National Details'!$E$30</f>
        <v>5.9419099519308025</v>
      </c>
      <c r="I103" s="66">
        <f t="shared" si="13"/>
        <v>9104667.9985715449</v>
      </c>
      <c r="J103" s="67">
        <v>0</v>
      </c>
      <c r="K103" s="67">
        <v>0</v>
      </c>
      <c r="L103" s="67">
        <f t="shared" si="14"/>
        <v>0</v>
      </c>
      <c r="M103" s="67">
        <f t="shared" si="15"/>
        <v>0</v>
      </c>
      <c r="N103" s="67">
        <f t="shared" si="16"/>
        <v>5.94</v>
      </c>
      <c r="O103" s="66">
        <f t="shared" si="17"/>
        <v>9101742</v>
      </c>
      <c r="P103" s="5"/>
    </row>
    <row r="104" spans="1:16" s="4" customFormat="1" ht="15.75" x14ac:dyDescent="0.25">
      <c r="A104" s="54" t="s">
        <v>120</v>
      </c>
      <c r="B104" s="55">
        <v>887</v>
      </c>
      <c r="C104" s="54" t="s">
        <v>161</v>
      </c>
      <c r="D104" s="66">
        <f t="shared" ref="D104:D135" si="18">E104*G104*15*38</f>
        <v>2075757.5999999996</v>
      </c>
      <c r="E104" s="67">
        <v>5.6</v>
      </c>
      <c r="F104" s="68">
        <v>1.0752267943629175</v>
      </c>
      <c r="G104" s="68">
        <v>650.29999999999995</v>
      </c>
      <c r="H104" s="67">
        <f>F104*'National Details'!$E$30</f>
        <v>5.7643833166279084</v>
      </c>
      <c r="I104" s="66">
        <f t="shared" ref="I104:I135" si="19">H104*G104*15*38</f>
        <v>2136689.7283577835</v>
      </c>
      <c r="J104" s="67">
        <v>0</v>
      </c>
      <c r="K104" s="67">
        <v>0</v>
      </c>
      <c r="L104" s="67">
        <f t="shared" ref="L104:L135" si="20">J104*G104*15*38</f>
        <v>0</v>
      </c>
      <c r="M104" s="67">
        <f t="shared" ref="M104:M135" si="21">K104*G104*15*38</f>
        <v>0</v>
      </c>
      <c r="N104" s="67">
        <f t="shared" ref="N104:N135" si="22">ROUND(H104+J104-K104,2)</f>
        <v>5.76</v>
      </c>
      <c r="O104" s="66">
        <f t="shared" ref="O104:O135" si="23">ROUNDUP(N104*G104*15*38,0)</f>
        <v>2135065</v>
      </c>
      <c r="P104" s="5"/>
    </row>
    <row r="105" spans="1:16" s="4" customFormat="1" ht="15.75" x14ac:dyDescent="0.25">
      <c r="A105" s="54" t="s">
        <v>120</v>
      </c>
      <c r="B105" s="55">
        <v>826</v>
      </c>
      <c r="C105" s="54" t="s">
        <v>122</v>
      </c>
      <c r="D105" s="66">
        <f t="shared" si="18"/>
        <v>2375757.7200000002</v>
      </c>
      <c r="E105" s="67">
        <v>6.09</v>
      </c>
      <c r="F105" s="68">
        <v>1.1783549787941476</v>
      </c>
      <c r="G105" s="68">
        <v>684.4</v>
      </c>
      <c r="H105" s="67">
        <f>F105*'National Details'!$E$30</f>
        <v>6.3172623826315961</v>
      </c>
      <c r="I105" s="66">
        <f t="shared" si="19"/>
        <v>2464414.5935636465</v>
      </c>
      <c r="J105" s="67">
        <v>0</v>
      </c>
      <c r="K105" s="67">
        <v>0</v>
      </c>
      <c r="L105" s="67">
        <f t="shared" si="20"/>
        <v>0</v>
      </c>
      <c r="M105" s="67">
        <f t="shared" si="21"/>
        <v>0</v>
      </c>
      <c r="N105" s="67">
        <f t="shared" si="22"/>
        <v>6.32</v>
      </c>
      <c r="O105" s="66">
        <f t="shared" si="23"/>
        <v>2465483</v>
      </c>
      <c r="P105" s="5"/>
    </row>
    <row r="106" spans="1:16" s="4" customFormat="1" ht="15.75" x14ac:dyDescent="0.25">
      <c r="A106" s="54" t="s">
        <v>120</v>
      </c>
      <c r="B106" s="55">
        <v>931</v>
      </c>
      <c r="C106" s="54" t="s">
        <v>178</v>
      </c>
      <c r="D106" s="66">
        <f t="shared" si="18"/>
        <v>3241036.7010000004</v>
      </c>
      <c r="E106" s="67">
        <v>5.89</v>
      </c>
      <c r="F106" s="68">
        <v>1.1582179025108708</v>
      </c>
      <c r="G106" s="68">
        <v>965.37</v>
      </c>
      <c r="H106" s="67">
        <f>F106*'National Details'!$E$30</f>
        <v>6.209305784840744</v>
      </c>
      <c r="I106" s="66">
        <f t="shared" si="19"/>
        <v>3416738.1895416742</v>
      </c>
      <c r="J106" s="67">
        <v>0</v>
      </c>
      <c r="K106" s="67">
        <v>0</v>
      </c>
      <c r="L106" s="67">
        <f t="shared" si="20"/>
        <v>0</v>
      </c>
      <c r="M106" s="67">
        <f t="shared" si="21"/>
        <v>0</v>
      </c>
      <c r="N106" s="67">
        <f t="shared" si="22"/>
        <v>6.21</v>
      </c>
      <c r="O106" s="66">
        <f t="shared" si="23"/>
        <v>3417121</v>
      </c>
      <c r="P106" s="5"/>
    </row>
    <row r="107" spans="1:16" s="4" customFormat="1" ht="15.75" x14ac:dyDescent="0.25">
      <c r="A107" s="54" t="s">
        <v>120</v>
      </c>
      <c r="B107" s="55">
        <v>851</v>
      </c>
      <c r="C107" s="54" t="s">
        <v>133</v>
      </c>
      <c r="D107" s="66">
        <f t="shared" si="18"/>
        <v>1948324.98</v>
      </c>
      <c r="E107" s="67">
        <v>5.8</v>
      </c>
      <c r="F107" s="68">
        <v>1.1897994683840554</v>
      </c>
      <c r="G107" s="68">
        <v>589.33000000000004</v>
      </c>
      <c r="H107" s="67">
        <f>F107*'National Details'!$E$30</f>
        <v>6.378617275576274</v>
      </c>
      <c r="I107" s="66">
        <f t="shared" si="19"/>
        <v>2142692.9958387585</v>
      </c>
      <c r="J107" s="67">
        <v>0</v>
      </c>
      <c r="K107" s="67">
        <v>0</v>
      </c>
      <c r="L107" s="67">
        <f t="shared" si="20"/>
        <v>0</v>
      </c>
      <c r="M107" s="67">
        <f t="shared" si="21"/>
        <v>0</v>
      </c>
      <c r="N107" s="67">
        <f t="shared" si="22"/>
        <v>6.38</v>
      </c>
      <c r="O107" s="66">
        <f t="shared" si="23"/>
        <v>2143158</v>
      </c>
      <c r="P107" s="5"/>
    </row>
    <row r="108" spans="1:16" s="4" customFormat="1" ht="15.75" x14ac:dyDescent="0.25">
      <c r="A108" s="54" t="s">
        <v>120</v>
      </c>
      <c r="B108" s="55">
        <v>870</v>
      </c>
      <c r="C108" s="54" t="s">
        <v>145</v>
      </c>
      <c r="D108" s="66">
        <f t="shared" si="18"/>
        <v>1285011.8190000004</v>
      </c>
      <c r="E108" s="67">
        <v>6.11</v>
      </c>
      <c r="F108" s="68">
        <v>1.3290421029432666</v>
      </c>
      <c r="G108" s="68">
        <v>368.97</v>
      </c>
      <c r="H108" s="67">
        <f>F108*'National Details'!$E$30</f>
        <v>7.1251090146442264</v>
      </c>
      <c r="I108" s="66">
        <f t="shared" si="19"/>
        <v>1498502.33968597</v>
      </c>
      <c r="J108" s="67">
        <v>0</v>
      </c>
      <c r="K108" s="67">
        <v>0.4053639181804698</v>
      </c>
      <c r="L108" s="67">
        <f t="shared" si="20"/>
        <v>0</v>
      </c>
      <c r="M108" s="67">
        <f t="shared" si="21"/>
        <v>85253.261187897326</v>
      </c>
      <c r="N108" s="67">
        <f t="shared" si="22"/>
        <v>6.72</v>
      </c>
      <c r="O108" s="66">
        <f t="shared" si="23"/>
        <v>1413303</v>
      </c>
      <c r="P108" s="5"/>
    </row>
    <row r="109" spans="1:16" s="4" customFormat="1" ht="15.75" x14ac:dyDescent="0.25">
      <c r="A109" s="54" t="s">
        <v>120</v>
      </c>
      <c r="B109" s="55">
        <v>871</v>
      </c>
      <c r="C109" s="54" t="s">
        <v>146</v>
      </c>
      <c r="D109" s="66">
        <f t="shared" si="18"/>
        <v>1297640.625</v>
      </c>
      <c r="E109" s="67">
        <v>6.25</v>
      </c>
      <c r="F109" s="68">
        <v>1.3327675544112392</v>
      </c>
      <c r="G109" s="68">
        <v>364.25</v>
      </c>
      <c r="H109" s="67">
        <f>F109*'National Details'!$E$30</f>
        <v>7.145081480361668</v>
      </c>
      <c r="I109" s="66">
        <f t="shared" si="19"/>
        <v>1483479.6796563903</v>
      </c>
      <c r="J109" s="67">
        <v>0</v>
      </c>
      <c r="K109" s="67">
        <v>0.27136513782509208</v>
      </c>
      <c r="L109" s="67">
        <f t="shared" si="20"/>
        <v>0</v>
      </c>
      <c r="M109" s="67">
        <f t="shared" si="21"/>
        <v>56341.508328090182</v>
      </c>
      <c r="N109" s="67">
        <f t="shared" si="22"/>
        <v>6.87</v>
      </c>
      <c r="O109" s="66">
        <f t="shared" si="23"/>
        <v>1426367</v>
      </c>
      <c r="P109" s="5"/>
    </row>
    <row r="110" spans="1:16" s="4" customFormat="1" ht="15.75" x14ac:dyDescent="0.25">
      <c r="A110" s="54" t="s">
        <v>120</v>
      </c>
      <c r="B110" s="55">
        <v>852</v>
      </c>
      <c r="C110" s="54" t="s">
        <v>134</v>
      </c>
      <c r="D110" s="66">
        <f t="shared" si="18"/>
        <v>2076564.7200000002</v>
      </c>
      <c r="E110" s="67">
        <v>5.8</v>
      </c>
      <c r="F110" s="68">
        <v>1.2040529098213559</v>
      </c>
      <c r="G110" s="68">
        <v>628.12</v>
      </c>
      <c r="H110" s="67">
        <f>F110*'National Details'!$E$30</f>
        <v>6.4550312009513293</v>
      </c>
      <c r="I110" s="66">
        <f t="shared" si="19"/>
        <v>2311084.492826683</v>
      </c>
      <c r="J110" s="67">
        <v>0</v>
      </c>
      <c r="K110" s="67">
        <v>7.6222435077387907E-2</v>
      </c>
      <c r="L110" s="67">
        <f t="shared" si="20"/>
        <v>0</v>
      </c>
      <c r="M110" s="67">
        <f t="shared" si="21"/>
        <v>27289.796474861072</v>
      </c>
      <c r="N110" s="67">
        <f t="shared" si="22"/>
        <v>6.38</v>
      </c>
      <c r="O110" s="66">
        <f t="shared" si="23"/>
        <v>2284222</v>
      </c>
      <c r="P110" s="5"/>
    </row>
    <row r="111" spans="1:16" s="4" customFormat="1" ht="15.75" x14ac:dyDescent="0.25">
      <c r="A111" s="54" t="s">
        <v>120</v>
      </c>
      <c r="B111" s="55">
        <v>936</v>
      </c>
      <c r="C111" s="54" t="s">
        <v>181</v>
      </c>
      <c r="D111" s="66">
        <f t="shared" si="18"/>
        <v>4404924.375</v>
      </c>
      <c r="E111" s="67">
        <v>6.25</v>
      </c>
      <c r="F111" s="68">
        <v>1.3782594886505293</v>
      </c>
      <c r="G111" s="68">
        <v>1236.47</v>
      </c>
      <c r="H111" s="67">
        <f>F111*'National Details'!$E$30</f>
        <v>7.3889676522324805</v>
      </c>
      <c r="I111" s="66">
        <f t="shared" si="19"/>
        <v>5207654.9947848599</v>
      </c>
      <c r="J111" s="67">
        <v>0</v>
      </c>
      <c r="K111" s="67">
        <v>0.51525130969590549</v>
      </c>
      <c r="L111" s="67">
        <f t="shared" si="20"/>
        <v>0</v>
      </c>
      <c r="M111" s="67">
        <f t="shared" si="21"/>
        <v>363142.88853282685</v>
      </c>
      <c r="N111" s="67">
        <f t="shared" si="22"/>
        <v>6.87</v>
      </c>
      <c r="O111" s="66">
        <f t="shared" si="23"/>
        <v>4841893</v>
      </c>
      <c r="P111" s="5"/>
    </row>
    <row r="112" spans="1:16" s="4" customFormat="1" ht="15.75" x14ac:dyDescent="0.25">
      <c r="A112" s="54" t="s">
        <v>120</v>
      </c>
      <c r="B112" s="55">
        <v>869</v>
      </c>
      <c r="C112" s="54" t="s">
        <v>144</v>
      </c>
      <c r="D112" s="66">
        <f t="shared" si="18"/>
        <v>762467.51100000017</v>
      </c>
      <c r="E112" s="67">
        <v>6.11</v>
      </c>
      <c r="F112" s="68">
        <v>1.2442798005575233</v>
      </c>
      <c r="G112" s="68">
        <v>218.93</v>
      </c>
      <c r="H112" s="67">
        <f>F112*'National Details'!$E$30</f>
        <v>6.6706910217957027</v>
      </c>
      <c r="I112" s="66">
        <f t="shared" si="19"/>
        <v>832436.19967898785</v>
      </c>
      <c r="J112" s="67">
        <v>0</v>
      </c>
      <c r="K112" s="67">
        <v>0</v>
      </c>
      <c r="L112" s="67">
        <f t="shared" si="20"/>
        <v>0</v>
      </c>
      <c r="M112" s="67">
        <f t="shared" si="21"/>
        <v>0</v>
      </c>
      <c r="N112" s="67">
        <f t="shared" si="22"/>
        <v>6.67</v>
      </c>
      <c r="O112" s="66">
        <f t="shared" si="23"/>
        <v>832350</v>
      </c>
      <c r="P112" s="5"/>
    </row>
    <row r="113" spans="1:16" s="4" customFormat="1" ht="15.75" x14ac:dyDescent="0.25">
      <c r="A113" s="54" t="s">
        <v>120</v>
      </c>
      <c r="B113" s="55">
        <v>938</v>
      </c>
      <c r="C113" s="54" t="s">
        <v>183</v>
      </c>
      <c r="D113" s="66">
        <f t="shared" si="18"/>
        <v>4763044.9440000001</v>
      </c>
      <c r="E113" s="67">
        <v>5.67</v>
      </c>
      <c r="F113" s="68">
        <v>1.2504522419604307</v>
      </c>
      <c r="G113" s="68">
        <v>1473.76</v>
      </c>
      <c r="H113" s="67">
        <f>F113*'National Details'!$E$30</f>
        <v>6.7037820110012545</v>
      </c>
      <c r="I113" s="66">
        <f t="shared" si="19"/>
        <v>5631466.4926239299</v>
      </c>
      <c r="J113" s="67">
        <v>0</v>
      </c>
      <c r="K113" s="67">
        <v>0.46794654505207234</v>
      </c>
      <c r="L113" s="67">
        <f t="shared" si="20"/>
        <v>0</v>
      </c>
      <c r="M113" s="67">
        <f t="shared" si="21"/>
        <v>393095.31313448702</v>
      </c>
      <c r="N113" s="67">
        <f t="shared" si="22"/>
        <v>6.24</v>
      </c>
      <c r="O113" s="66">
        <f t="shared" si="23"/>
        <v>5241870</v>
      </c>
      <c r="P113" s="5"/>
    </row>
    <row r="114" spans="1:16" s="4" customFormat="1" ht="15.75" x14ac:dyDescent="0.25">
      <c r="A114" s="54" t="s">
        <v>120</v>
      </c>
      <c r="B114" s="55">
        <v>868</v>
      </c>
      <c r="C114" s="54" t="s">
        <v>143</v>
      </c>
      <c r="D114" s="66">
        <f t="shared" si="18"/>
        <v>580936.875</v>
      </c>
      <c r="E114" s="67">
        <v>6.25</v>
      </c>
      <c r="F114" s="68">
        <v>1.3240457540860795</v>
      </c>
      <c r="G114" s="68">
        <v>163.07</v>
      </c>
      <c r="H114" s="67">
        <f>F114*'National Details'!$E$30</f>
        <v>7.0983231587230229</v>
      </c>
      <c r="I114" s="66">
        <f t="shared" si="19"/>
        <v>659788.42777098913</v>
      </c>
      <c r="J114" s="67">
        <v>0</v>
      </c>
      <c r="K114" s="67">
        <v>0.22460681618644696</v>
      </c>
      <c r="L114" s="67">
        <f t="shared" si="20"/>
        <v>0</v>
      </c>
      <c r="M114" s="67">
        <f t="shared" si="21"/>
        <v>20877.181103848623</v>
      </c>
      <c r="N114" s="67">
        <f t="shared" si="22"/>
        <v>6.87</v>
      </c>
      <c r="O114" s="66">
        <f t="shared" si="23"/>
        <v>638566</v>
      </c>
      <c r="P114" s="5"/>
    </row>
    <row r="115" spans="1:16" s="4" customFormat="1" ht="15.75" x14ac:dyDescent="0.25">
      <c r="A115" s="54" t="s">
        <v>120</v>
      </c>
      <c r="B115" s="55">
        <v>872</v>
      </c>
      <c r="C115" s="54" t="s">
        <v>147</v>
      </c>
      <c r="D115" s="66">
        <f t="shared" si="18"/>
        <v>461004.99900000007</v>
      </c>
      <c r="E115" s="67">
        <v>6.11</v>
      </c>
      <c r="F115" s="68">
        <v>1.3099257182867958</v>
      </c>
      <c r="G115" s="68">
        <v>132.37</v>
      </c>
      <c r="H115" s="67">
        <f>F115*'National Details'!$E$30</f>
        <v>7.0226244324465767</v>
      </c>
      <c r="I115" s="66">
        <f t="shared" si="19"/>
        <v>529863.33379008342</v>
      </c>
      <c r="J115" s="67">
        <v>0</v>
      </c>
      <c r="K115" s="67">
        <v>0.30287933598282013</v>
      </c>
      <c r="L115" s="67">
        <f t="shared" si="20"/>
        <v>0</v>
      </c>
      <c r="M115" s="67">
        <f t="shared" si="21"/>
        <v>22852.518491306168</v>
      </c>
      <c r="N115" s="67">
        <f t="shared" si="22"/>
        <v>6.72</v>
      </c>
      <c r="O115" s="66">
        <f t="shared" si="23"/>
        <v>507031</v>
      </c>
      <c r="P115" s="5"/>
    </row>
    <row r="116" spans="1:16" s="4" customFormat="1" ht="15.75" x14ac:dyDescent="0.25">
      <c r="A116" s="54" t="s">
        <v>101</v>
      </c>
      <c r="B116" s="55">
        <v>800</v>
      </c>
      <c r="C116" s="54" t="s">
        <v>102</v>
      </c>
      <c r="D116" s="66">
        <f t="shared" si="18"/>
        <v>890438.03999999992</v>
      </c>
      <c r="E116" s="67">
        <v>5.8</v>
      </c>
      <c r="F116" s="68">
        <v>1.120554237176665</v>
      </c>
      <c r="G116" s="68">
        <v>269.33999999999997</v>
      </c>
      <c r="H116" s="67">
        <f>F116*'National Details'!$E$30</f>
        <v>6.007387635819736</v>
      </c>
      <c r="I116" s="66">
        <f t="shared" si="19"/>
        <v>922276.97792406194</v>
      </c>
      <c r="J116" s="67">
        <v>0</v>
      </c>
      <c r="K116" s="67">
        <v>0</v>
      </c>
      <c r="L116" s="67">
        <f t="shared" si="20"/>
        <v>0</v>
      </c>
      <c r="M116" s="67">
        <f t="shared" si="21"/>
        <v>0</v>
      </c>
      <c r="N116" s="67">
        <f t="shared" si="22"/>
        <v>6.01</v>
      </c>
      <c r="O116" s="66">
        <f t="shared" si="23"/>
        <v>922679</v>
      </c>
      <c r="P116" s="5"/>
    </row>
    <row r="117" spans="1:16" s="4" customFormat="1" ht="15.75" x14ac:dyDescent="0.25">
      <c r="A117" s="54" t="s">
        <v>101</v>
      </c>
      <c r="B117" s="55">
        <v>839</v>
      </c>
      <c r="C117" s="54" t="s">
        <v>127</v>
      </c>
      <c r="D117" s="66">
        <f t="shared" si="18"/>
        <v>2308614</v>
      </c>
      <c r="E117" s="67">
        <v>5.6</v>
      </c>
      <c r="F117" s="68">
        <v>1.0976862852465405</v>
      </c>
      <c r="G117" s="68">
        <v>723.25</v>
      </c>
      <c r="H117" s="67">
        <f>F117*'National Details'!$E$30</f>
        <v>5.8847905788243668</v>
      </c>
      <c r="I117" s="66">
        <f t="shared" si="19"/>
        <v>2426019.6280967919</v>
      </c>
      <c r="J117" s="67">
        <v>0</v>
      </c>
      <c r="K117" s="67">
        <v>0</v>
      </c>
      <c r="L117" s="67">
        <f t="shared" si="20"/>
        <v>0</v>
      </c>
      <c r="M117" s="67">
        <f t="shared" si="21"/>
        <v>0</v>
      </c>
      <c r="N117" s="67">
        <f t="shared" si="22"/>
        <v>5.88</v>
      </c>
      <c r="O117" s="66">
        <f t="shared" si="23"/>
        <v>2424045</v>
      </c>
      <c r="P117" s="5"/>
    </row>
    <row r="118" spans="1:16" s="4" customFormat="1" ht="15.75" x14ac:dyDescent="0.25">
      <c r="A118" s="54" t="s">
        <v>101</v>
      </c>
      <c r="B118" s="55">
        <v>801</v>
      </c>
      <c r="C118" s="54" t="s">
        <v>103</v>
      </c>
      <c r="D118" s="66">
        <f t="shared" si="18"/>
        <v>3540626.82</v>
      </c>
      <c r="E118" s="67">
        <v>5.8</v>
      </c>
      <c r="F118" s="68">
        <v>1.0982351852508496</v>
      </c>
      <c r="G118" s="68">
        <v>1070.97</v>
      </c>
      <c r="H118" s="67">
        <f>F118*'National Details'!$E$30</f>
        <v>5.8877332789541672</v>
      </c>
      <c r="I118" s="66">
        <f t="shared" si="19"/>
        <v>3594183.8545640805</v>
      </c>
      <c r="J118" s="67">
        <v>0</v>
      </c>
      <c r="K118" s="67">
        <v>0</v>
      </c>
      <c r="L118" s="67">
        <f t="shared" si="20"/>
        <v>0</v>
      </c>
      <c r="M118" s="67">
        <f t="shared" si="21"/>
        <v>0</v>
      </c>
      <c r="N118" s="67">
        <f t="shared" si="22"/>
        <v>5.89</v>
      </c>
      <c r="O118" s="66">
        <f t="shared" si="23"/>
        <v>3595568</v>
      </c>
      <c r="P118" s="5"/>
    </row>
    <row r="119" spans="1:16" s="4" customFormat="1" ht="15.75" x14ac:dyDescent="0.25">
      <c r="A119" s="54" t="s">
        <v>101</v>
      </c>
      <c r="B119" s="55">
        <v>908</v>
      </c>
      <c r="C119" s="54" t="s">
        <v>171</v>
      </c>
      <c r="D119" s="66">
        <f t="shared" si="18"/>
        <v>3907603.4219999998</v>
      </c>
      <c r="E119" s="67">
        <v>5.57</v>
      </c>
      <c r="F119" s="68">
        <v>1.0459183445472764</v>
      </c>
      <c r="G119" s="68">
        <v>1230.78</v>
      </c>
      <c r="H119" s="67">
        <f>F119*'National Details'!$E$30</f>
        <v>5.6072581965702284</v>
      </c>
      <c r="I119" s="66">
        <f t="shared" si="19"/>
        <v>3933741.7086095824</v>
      </c>
      <c r="J119" s="67">
        <v>1.8441803429773529E-2</v>
      </c>
      <c r="K119" s="67">
        <v>0</v>
      </c>
      <c r="L119" s="67">
        <f t="shared" si="20"/>
        <v>12937.747610419097</v>
      </c>
      <c r="M119" s="67">
        <f t="shared" si="21"/>
        <v>0</v>
      </c>
      <c r="N119" s="67">
        <f t="shared" si="22"/>
        <v>5.63</v>
      </c>
      <c r="O119" s="66">
        <f t="shared" si="23"/>
        <v>3949697</v>
      </c>
      <c r="P119" s="5"/>
    </row>
    <row r="120" spans="1:16" s="4" customFormat="1" ht="15.75" x14ac:dyDescent="0.25">
      <c r="A120" s="54" t="s">
        <v>101</v>
      </c>
      <c r="B120" s="55">
        <v>878</v>
      </c>
      <c r="C120" s="54" t="s">
        <v>152</v>
      </c>
      <c r="D120" s="66">
        <f t="shared" si="18"/>
        <v>4297512.8909999998</v>
      </c>
      <c r="E120" s="67">
        <v>5.57</v>
      </c>
      <c r="F120" s="68">
        <v>1.0543944890287424</v>
      </c>
      <c r="G120" s="68">
        <v>1353.59</v>
      </c>
      <c r="H120" s="67">
        <f>F120*'National Details'!$E$30</f>
        <v>5.6526995361038477</v>
      </c>
      <c r="I120" s="66">
        <f t="shared" si="19"/>
        <v>4361319.4120926401</v>
      </c>
      <c r="J120" s="67">
        <v>0</v>
      </c>
      <c r="K120" s="67">
        <v>0</v>
      </c>
      <c r="L120" s="67">
        <f t="shared" si="20"/>
        <v>0</v>
      </c>
      <c r="M120" s="67">
        <f t="shared" si="21"/>
        <v>0</v>
      </c>
      <c r="N120" s="67">
        <f t="shared" si="22"/>
        <v>5.65</v>
      </c>
      <c r="O120" s="66">
        <f t="shared" si="23"/>
        <v>4359237</v>
      </c>
      <c r="P120" s="5"/>
    </row>
    <row r="121" spans="1:16" s="4" customFormat="1" ht="15.75" x14ac:dyDescent="0.25">
      <c r="A121" s="54" t="s">
        <v>101</v>
      </c>
      <c r="B121" s="55">
        <v>838</v>
      </c>
      <c r="C121" s="54" t="s">
        <v>126</v>
      </c>
      <c r="D121" s="66">
        <f t="shared" si="18"/>
        <v>1713305.9999999998</v>
      </c>
      <c r="E121" s="67">
        <v>5.6</v>
      </c>
      <c r="F121" s="68">
        <v>1.0600721025023547</v>
      </c>
      <c r="G121" s="68">
        <v>536.75</v>
      </c>
      <c r="H121" s="67">
        <f>F121*'National Details'!$E$30</f>
        <v>5.6831377102240754</v>
      </c>
      <c r="I121" s="66">
        <f t="shared" si="19"/>
        <v>1738741.7745987801</v>
      </c>
      <c r="J121" s="67">
        <v>0</v>
      </c>
      <c r="K121" s="67">
        <v>0</v>
      </c>
      <c r="L121" s="67">
        <f t="shared" si="20"/>
        <v>0</v>
      </c>
      <c r="M121" s="67">
        <f t="shared" si="21"/>
        <v>0</v>
      </c>
      <c r="N121" s="67">
        <f t="shared" si="22"/>
        <v>5.68</v>
      </c>
      <c r="O121" s="66">
        <f t="shared" si="23"/>
        <v>1737782</v>
      </c>
      <c r="P121" s="5"/>
    </row>
    <row r="122" spans="1:16" s="4" customFormat="1" ht="15.75" x14ac:dyDescent="0.25">
      <c r="A122" s="54" t="s">
        <v>101</v>
      </c>
      <c r="B122" s="55">
        <v>916</v>
      </c>
      <c r="C122" s="54" t="s">
        <v>172</v>
      </c>
      <c r="D122" s="66">
        <f t="shared" si="18"/>
        <v>3091680</v>
      </c>
      <c r="E122" s="67">
        <v>5.65</v>
      </c>
      <c r="F122" s="68">
        <v>1.0693807856086466</v>
      </c>
      <c r="G122" s="68">
        <v>960</v>
      </c>
      <c r="H122" s="67">
        <f>F122*'National Details'!$E$30</f>
        <v>5.7330423609256771</v>
      </c>
      <c r="I122" s="66">
        <f t="shared" si="19"/>
        <v>3137120.7798985303</v>
      </c>
      <c r="J122" s="67">
        <v>0</v>
      </c>
      <c r="K122" s="67">
        <v>0</v>
      </c>
      <c r="L122" s="67">
        <f t="shared" si="20"/>
        <v>0</v>
      </c>
      <c r="M122" s="67">
        <f t="shared" si="21"/>
        <v>0</v>
      </c>
      <c r="N122" s="67">
        <f t="shared" si="22"/>
        <v>5.73</v>
      </c>
      <c r="O122" s="66">
        <f t="shared" si="23"/>
        <v>3135456</v>
      </c>
      <c r="P122" s="5"/>
    </row>
    <row r="123" spans="1:16" s="4" customFormat="1" ht="15.75" x14ac:dyDescent="0.25">
      <c r="A123" s="54" t="s">
        <v>101</v>
      </c>
      <c r="B123" s="55">
        <v>802</v>
      </c>
      <c r="C123" s="54" t="s">
        <v>104</v>
      </c>
      <c r="D123" s="66">
        <f t="shared" si="18"/>
        <v>1245337.1399999999</v>
      </c>
      <c r="E123" s="67">
        <v>5.8</v>
      </c>
      <c r="F123" s="68">
        <v>1.1147250068035124</v>
      </c>
      <c r="G123" s="68">
        <v>376.69</v>
      </c>
      <c r="H123" s="67">
        <f>F123*'National Details'!$E$30</f>
        <v>5.9761366304616601</v>
      </c>
      <c r="I123" s="66">
        <f t="shared" si="19"/>
        <v>1283156.0171773038</v>
      </c>
      <c r="J123" s="67">
        <v>0</v>
      </c>
      <c r="K123" s="67">
        <v>0</v>
      </c>
      <c r="L123" s="67">
        <f t="shared" si="20"/>
        <v>0</v>
      </c>
      <c r="M123" s="67">
        <f t="shared" si="21"/>
        <v>0</v>
      </c>
      <c r="N123" s="67">
        <f t="shared" si="22"/>
        <v>5.98</v>
      </c>
      <c r="O123" s="66">
        <f t="shared" si="23"/>
        <v>1283986</v>
      </c>
      <c r="P123" s="5"/>
    </row>
    <row r="124" spans="1:16" s="4" customFormat="1" ht="15.75" x14ac:dyDescent="0.25">
      <c r="A124" s="54" t="s">
        <v>101</v>
      </c>
      <c r="B124" s="55">
        <v>879</v>
      </c>
      <c r="C124" s="54" t="s">
        <v>153</v>
      </c>
      <c r="D124" s="66">
        <f t="shared" si="18"/>
        <v>1967358.5339999998</v>
      </c>
      <c r="E124" s="67">
        <v>5.57</v>
      </c>
      <c r="F124" s="68">
        <v>1.0826777556495393</v>
      </c>
      <c r="G124" s="68">
        <v>619.66</v>
      </c>
      <c r="H124" s="67">
        <f>F124*'National Details'!$E$30</f>
        <v>5.8043285608857875</v>
      </c>
      <c r="I124" s="66">
        <f t="shared" si="19"/>
        <v>2050124.8345419376</v>
      </c>
      <c r="J124" s="67">
        <v>0</v>
      </c>
      <c r="K124" s="67">
        <v>0</v>
      </c>
      <c r="L124" s="67">
        <f t="shared" si="20"/>
        <v>0</v>
      </c>
      <c r="M124" s="67">
        <f t="shared" si="21"/>
        <v>0</v>
      </c>
      <c r="N124" s="67">
        <f t="shared" si="22"/>
        <v>5.8</v>
      </c>
      <c r="O124" s="66">
        <f t="shared" si="23"/>
        <v>2048596</v>
      </c>
      <c r="P124" s="5"/>
    </row>
    <row r="125" spans="1:16" s="4" customFormat="1" ht="15.75" x14ac:dyDescent="0.25">
      <c r="A125" s="54" t="s">
        <v>101</v>
      </c>
      <c r="B125" s="55">
        <v>933</v>
      </c>
      <c r="C125" s="54" t="s">
        <v>179</v>
      </c>
      <c r="D125" s="66">
        <f t="shared" si="18"/>
        <v>2625293.0609999998</v>
      </c>
      <c r="E125" s="67">
        <v>5.57</v>
      </c>
      <c r="F125" s="68">
        <v>1.0443678344631353</v>
      </c>
      <c r="G125" s="68">
        <v>826.89</v>
      </c>
      <c r="H125" s="67">
        <f>F125*'National Details'!$E$30</f>
        <v>5.5989457786616121</v>
      </c>
      <c r="I125" s="66">
        <f t="shared" si="19"/>
        <v>2638935.9967029751</v>
      </c>
      <c r="J125" s="67">
        <v>2.6754221338389783E-2</v>
      </c>
      <c r="K125" s="67">
        <v>0</v>
      </c>
      <c r="L125" s="67">
        <f t="shared" si="20"/>
        <v>12609.994907025643</v>
      </c>
      <c r="M125" s="67">
        <f t="shared" si="21"/>
        <v>0</v>
      </c>
      <c r="N125" s="67">
        <f t="shared" si="22"/>
        <v>5.63</v>
      </c>
      <c r="O125" s="66">
        <f t="shared" si="23"/>
        <v>2653573</v>
      </c>
      <c r="P125" s="5"/>
    </row>
    <row r="126" spans="1:16" s="4" customFormat="1" ht="15.75" x14ac:dyDescent="0.25">
      <c r="A126" s="54" t="s">
        <v>101</v>
      </c>
      <c r="B126" s="55">
        <v>803</v>
      </c>
      <c r="C126" s="54" t="s">
        <v>105</v>
      </c>
      <c r="D126" s="66">
        <f t="shared" si="18"/>
        <v>1603079.4</v>
      </c>
      <c r="E126" s="67">
        <v>5.8</v>
      </c>
      <c r="F126" s="68">
        <v>1.1404091972269721</v>
      </c>
      <c r="G126" s="68">
        <v>484.9</v>
      </c>
      <c r="H126" s="67">
        <f>F126*'National Details'!$E$30</f>
        <v>6.113831784222973</v>
      </c>
      <c r="I126" s="66">
        <f t="shared" si="19"/>
        <v>1689820.3083367404</v>
      </c>
      <c r="J126" s="67">
        <v>0</v>
      </c>
      <c r="K126" s="67">
        <v>0</v>
      </c>
      <c r="L126" s="67">
        <f t="shared" si="20"/>
        <v>0</v>
      </c>
      <c r="M126" s="67">
        <f t="shared" si="21"/>
        <v>0</v>
      </c>
      <c r="N126" s="67">
        <f t="shared" si="22"/>
        <v>6.11</v>
      </c>
      <c r="O126" s="66">
        <f t="shared" si="23"/>
        <v>1688762</v>
      </c>
      <c r="P126" s="5"/>
    </row>
    <row r="127" spans="1:16" s="4" customFormat="1" ht="15.75" x14ac:dyDescent="0.25">
      <c r="A127" s="54" t="s">
        <v>101</v>
      </c>
      <c r="B127" s="55">
        <v>866</v>
      </c>
      <c r="C127" s="54" t="s">
        <v>141</v>
      </c>
      <c r="D127" s="66">
        <f t="shared" si="18"/>
        <v>1732051.9320000003</v>
      </c>
      <c r="E127" s="67">
        <v>5.69</v>
      </c>
      <c r="F127" s="68">
        <v>1.1119560579967041</v>
      </c>
      <c r="G127" s="68">
        <v>534.04</v>
      </c>
      <c r="H127" s="67">
        <f>F127*'National Details'!$E$30</f>
        <v>5.9612920577722122</v>
      </c>
      <c r="I127" s="66">
        <f t="shared" si="19"/>
        <v>1814633.9940036228</v>
      </c>
      <c r="J127" s="67">
        <v>0</v>
      </c>
      <c r="K127" s="67">
        <v>0</v>
      </c>
      <c r="L127" s="67">
        <f t="shared" si="20"/>
        <v>0</v>
      </c>
      <c r="M127" s="67">
        <f t="shared" si="21"/>
        <v>0</v>
      </c>
      <c r="N127" s="67">
        <f t="shared" si="22"/>
        <v>5.96</v>
      </c>
      <c r="O127" s="66">
        <f t="shared" si="23"/>
        <v>1814241</v>
      </c>
      <c r="P127" s="5"/>
    </row>
    <row r="128" spans="1:16" s="4" customFormat="1" ht="15.75" x14ac:dyDescent="0.25">
      <c r="A128" s="54" t="s">
        <v>101</v>
      </c>
      <c r="B128" s="55">
        <v>880</v>
      </c>
      <c r="C128" s="54" t="s">
        <v>154</v>
      </c>
      <c r="D128" s="66">
        <f t="shared" si="18"/>
        <v>1062670.7789999999</v>
      </c>
      <c r="E128" s="67">
        <v>5.57</v>
      </c>
      <c r="F128" s="68">
        <v>1.0856988273714248</v>
      </c>
      <c r="G128" s="68">
        <v>334.71</v>
      </c>
      <c r="H128" s="67">
        <f>F128*'National Details'!$E$30</f>
        <v>5.8205247862061311</v>
      </c>
      <c r="I128" s="66">
        <f t="shared" si="19"/>
        <v>1110467.0751789007</v>
      </c>
      <c r="J128" s="67">
        <v>0</v>
      </c>
      <c r="K128" s="67">
        <v>0</v>
      </c>
      <c r="L128" s="67">
        <f t="shared" si="20"/>
        <v>0</v>
      </c>
      <c r="M128" s="67">
        <f t="shared" si="21"/>
        <v>0</v>
      </c>
      <c r="N128" s="67">
        <f t="shared" si="22"/>
        <v>5.82</v>
      </c>
      <c r="O128" s="66">
        <f t="shared" si="23"/>
        <v>1110367</v>
      </c>
      <c r="P128" s="5"/>
    </row>
    <row r="129" spans="1:16" s="4" customFormat="1" ht="15.75" x14ac:dyDescent="0.25">
      <c r="A129" s="54" t="s">
        <v>101</v>
      </c>
      <c r="B129" s="55">
        <v>865</v>
      </c>
      <c r="C129" s="54" t="s">
        <v>140</v>
      </c>
      <c r="D129" s="66">
        <f t="shared" si="18"/>
        <v>2685776.7300000004</v>
      </c>
      <c r="E129" s="67">
        <v>5.69</v>
      </c>
      <c r="F129" s="68">
        <v>1.0706019891227729</v>
      </c>
      <c r="G129" s="68">
        <v>828.1</v>
      </c>
      <c r="H129" s="67">
        <f>F129*'National Details'!$E$30</f>
        <v>5.7395893379913003</v>
      </c>
      <c r="I129" s="66">
        <f t="shared" si="19"/>
        <v>2709183.74055064</v>
      </c>
      <c r="J129" s="67">
        <v>7.3106620087015628E-3</v>
      </c>
      <c r="K129" s="67">
        <v>0</v>
      </c>
      <c r="L129" s="67">
        <f t="shared" si="20"/>
        <v>3450.756749361286</v>
      </c>
      <c r="M129" s="67">
        <f t="shared" si="21"/>
        <v>0</v>
      </c>
      <c r="N129" s="67">
        <f t="shared" si="22"/>
        <v>5.75</v>
      </c>
      <c r="O129" s="66">
        <f t="shared" si="23"/>
        <v>2714098</v>
      </c>
      <c r="P129" s="5"/>
    </row>
    <row r="130" spans="1:16" s="4" customFormat="1" ht="15.75" x14ac:dyDescent="0.25">
      <c r="A130" s="54" t="s">
        <v>61</v>
      </c>
      <c r="B130" s="55">
        <v>330</v>
      </c>
      <c r="C130" s="54" t="s">
        <v>62</v>
      </c>
      <c r="D130" s="66">
        <f t="shared" si="18"/>
        <v>13376938.41</v>
      </c>
      <c r="E130" s="67">
        <v>5.61</v>
      </c>
      <c r="F130" s="68">
        <v>1.0832262655781244</v>
      </c>
      <c r="G130" s="68">
        <v>4183.3</v>
      </c>
      <c r="H130" s="67">
        <f>F130*'National Details'!$E$30</f>
        <v>5.8072691697860837</v>
      </c>
      <c r="I130" s="66">
        <f t="shared" si="19"/>
        <v>13847322.997240691</v>
      </c>
      <c r="J130" s="67">
        <v>0</v>
      </c>
      <c r="K130" s="67">
        <v>0</v>
      </c>
      <c r="L130" s="67">
        <f t="shared" si="20"/>
        <v>0</v>
      </c>
      <c r="M130" s="67">
        <f t="shared" si="21"/>
        <v>0</v>
      </c>
      <c r="N130" s="67">
        <f t="shared" si="22"/>
        <v>5.81</v>
      </c>
      <c r="O130" s="66">
        <f t="shared" si="23"/>
        <v>13853835</v>
      </c>
      <c r="P130" s="5"/>
    </row>
    <row r="131" spans="1:16" s="4" customFormat="1" ht="15.75" x14ac:dyDescent="0.25">
      <c r="A131" s="54" t="s">
        <v>61</v>
      </c>
      <c r="B131" s="55">
        <v>331</v>
      </c>
      <c r="C131" s="54" t="s">
        <v>63</v>
      </c>
      <c r="D131" s="66">
        <f t="shared" si="18"/>
        <v>3410091.2340000002</v>
      </c>
      <c r="E131" s="67">
        <v>5.61</v>
      </c>
      <c r="F131" s="68">
        <v>1.0969644618540642</v>
      </c>
      <c r="G131" s="68">
        <v>1066.42</v>
      </c>
      <c r="H131" s="67">
        <f>F131*'National Details'!$E$30</f>
        <v>5.8809208215387816</v>
      </c>
      <c r="I131" s="66">
        <f t="shared" si="19"/>
        <v>3574773.0020280713</v>
      </c>
      <c r="J131" s="67">
        <v>0</v>
      </c>
      <c r="K131" s="67">
        <v>0</v>
      </c>
      <c r="L131" s="67">
        <f t="shared" si="20"/>
        <v>0</v>
      </c>
      <c r="M131" s="67">
        <f t="shared" si="21"/>
        <v>0</v>
      </c>
      <c r="N131" s="67">
        <f t="shared" si="22"/>
        <v>5.88</v>
      </c>
      <c r="O131" s="66">
        <f t="shared" si="23"/>
        <v>3574214</v>
      </c>
      <c r="P131" s="5"/>
    </row>
    <row r="132" spans="1:16" s="4" customFormat="1" ht="15.75" x14ac:dyDescent="0.25">
      <c r="A132" s="54" t="s">
        <v>61</v>
      </c>
      <c r="B132" s="55">
        <v>332</v>
      </c>
      <c r="C132" s="54" t="s">
        <v>64</v>
      </c>
      <c r="D132" s="66">
        <f t="shared" si="18"/>
        <v>2860246.719</v>
      </c>
      <c r="E132" s="67">
        <v>5.61</v>
      </c>
      <c r="F132" s="68">
        <v>1.0394006541850531</v>
      </c>
      <c r="G132" s="68">
        <v>894.47</v>
      </c>
      <c r="H132" s="67">
        <f>F132*'National Details'!$E$30</f>
        <v>5.5723162980015575</v>
      </c>
      <c r="I132" s="66">
        <f t="shared" si="19"/>
        <v>2841033.7626718688</v>
      </c>
      <c r="J132" s="67">
        <v>9.3783701998444435E-2</v>
      </c>
      <c r="K132" s="67">
        <v>0</v>
      </c>
      <c r="L132" s="67">
        <f t="shared" si="20"/>
        <v>47815.423518132702</v>
      </c>
      <c r="M132" s="67">
        <f t="shared" si="21"/>
        <v>0</v>
      </c>
      <c r="N132" s="67">
        <f t="shared" si="22"/>
        <v>5.67</v>
      </c>
      <c r="O132" s="66">
        <f t="shared" si="23"/>
        <v>2890838</v>
      </c>
      <c r="P132" s="5"/>
    </row>
    <row r="133" spans="1:16" s="4" customFormat="1" ht="15.75" x14ac:dyDescent="0.25">
      <c r="A133" s="54" t="s">
        <v>61</v>
      </c>
      <c r="B133" s="55">
        <v>884</v>
      </c>
      <c r="C133" s="54" t="s">
        <v>158</v>
      </c>
      <c r="D133" s="66">
        <f t="shared" si="18"/>
        <v>1085784.051</v>
      </c>
      <c r="E133" s="67">
        <v>5.57</v>
      </c>
      <c r="F133" s="68">
        <v>1.0125107453501678</v>
      </c>
      <c r="G133" s="68">
        <v>341.99</v>
      </c>
      <c r="H133" s="67">
        <f>F133*'National Details'!$E$30</f>
        <v>5.4281571841419556</v>
      </c>
      <c r="I133" s="66">
        <f t="shared" si="19"/>
        <v>1058134.0209806832</v>
      </c>
      <c r="J133" s="67">
        <v>0.19754281585804634</v>
      </c>
      <c r="K133" s="67">
        <v>0</v>
      </c>
      <c r="L133" s="67">
        <f t="shared" si="20"/>
        <v>38507.870529317159</v>
      </c>
      <c r="M133" s="67">
        <f t="shared" si="21"/>
        <v>0</v>
      </c>
      <c r="N133" s="67">
        <f t="shared" si="22"/>
        <v>5.63</v>
      </c>
      <c r="O133" s="66">
        <f t="shared" si="23"/>
        <v>1097481</v>
      </c>
      <c r="P133" s="5"/>
    </row>
    <row r="134" spans="1:16" s="4" customFormat="1" ht="15.75" x14ac:dyDescent="0.25">
      <c r="A134" s="54" t="s">
        <v>61</v>
      </c>
      <c r="B134" s="55">
        <v>333</v>
      </c>
      <c r="C134" s="54" t="s">
        <v>65</v>
      </c>
      <c r="D134" s="66">
        <f t="shared" si="18"/>
        <v>4256138.7</v>
      </c>
      <c r="E134" s="67">
        <v>5.61</v>
      </c>
      <c r="F134" s="68">
        <v>1.0881991500343395</v>
      </c>
      <c r="G134" s="68">
        <v>1331</v>
      </c>
      <c r="H134" s="67">
        <f>F134*'National Details'!$E$30</f>
        <v>5.8339292310356825</v>
      </c>
      <c r="I134" s="66">
        <f t="shared" si="19"/>
        <v>4426027.0897098407</v>
      </c>
      <c r="J134" s="67">
        <v>0</v>
      </c>
      <c r="K134" s="67">
        <v>0</v>
      </c>
      <c r="L134" s="67">
        <f t="shared" si="20"/>
        <v>0</v>
      </c>
      <c r="M134" s="67">
        <f t="shared" si="21"/>
        <v>0</v>
      </c>
      <c r="N134" s="67">
        <f t="shared" si="22"/>
        <v>5.83</v>
      </c>
      <c r="O134" s="66">
        <f t="shared" si="23"/>
        <v>4423047</v>
      </c>
      <c r="P134" s="5"/>
    </row>
    <row r="135" spans="1:16" s="4" customFormat="1" ht="15.75" x14ac:dyDescent="0.25">
      <c r="A135" s="54" t="s">
        <v>61</v>
      </c>
      <c r="B135" s="55">
        <v>893</v>
      </c>
      <c r="C135" s="54" t="s">
        <v>167</v>
      </c>
      <c r="D135" s="66">
        <f t="shared" si="18"/>
        <v>1705270.5390000001</v>
      </c>
      <c r="E135" s="67">
        <v>5.57</v>
      </c>
      <c r="F135" s="68">
        <v>1.0271493920734589</v>
      </c>
      <c r="G135" s="68">
        <v>537.11</v>
      </c>
      <c r="H135" s="67">
        <f>F135*'National Details'!$E$30</f>
        <v>5.5066362281837726</v>
      </c>
      <c r="I135" s="66">
        <f t="shared" si="19"/>
        <v>1685871.5491762781</v>
      </c>
      <c r="J135" s="67">
        <v>0.11906377181622929</v>
      </c>
      <c r="K135" s="67">
        <v>0</v>
      </c>
      <c r="L135" s="67">
        <f t="shared" si="20"/>
        <v>36451.695213722502</v>
      </c>
      <c r="M135" s="67">
        <f t="shared" si="21"/>
        <v>0</v>
      </c>
      <c r="N135" s="67">
        <f t="shared" si="22"/>
        <v>5.63</v>
      </c>
      <c r="O135" s="66">
        <f t="shared" si="23"/>
        <v>1723640</v>
      </c>
      <c r="P135" s="5"/>
    </row>
    <row r="136" spans="1:16" s="4" customFormat="1" ht="15.75" x14ac:dyDescent="0.25">
      <c r="A136" s="54" t="s">
        <v>61</v>
      </c>
      <c r="B136" s="55">
        <v>334</v>
      </c>
      <c r="C136" s="54" t="s">
        <v>66</v>
      </c>
      <c r="D136" s="66">
        <f t="shared" ref="D136:D158" si="24">E136*G136*15*38</f>
        <v>1875834.7740000002</v>
      </c>
      <c r="E136" s="67">
        <v>5.61</v>
      </c>
      <c r="F136" s="68">
        <v>1.0904909117260551</v>
      </c>
      <c r="G136" s="68">
        <v>586.62</v>
      </c>
      <c r="H136" s="67">
        <f>F136*'National Details'!$E$30</f>
        <v>5.8462155625618966</v>
      </c>
      <c r="I136" s="66">
        <f t="shared" ref="I136:I158" si="25">H136*G136*15*38</f>
        <v>1954818.9747867342</v>
      </c>
      <c r="J136" s="67">
        <v>0</v>
      </c>
      <c r="K136" s="67">
        <v>0</v>
      </c>
      <c r="L136" s="67">
        <f t="shared" ref="L136:L158" si="26">J136*G136*15*38</f>
        <v>0</v>
      </c>
      <c r="M136" s="67">
        <f t="shared" ref="M136:M158" si="27">K136*G136*15*38</f>
        <v>0</v>
      </c>
      <c r="N136" s="67">
        <f t="shared" ref="N136:N158" si="28">ROUND(H136+J136-K136,2)</f>
        <v>5.85</v>
      </c>
      <c r="O136" s="66">
        <f t="shared" ref="O136:O158" si="29">ROUNDUP(N136*G136*15*38,0)</f>
        <v>1956085</v>
      </c>
      <c r="P136" s="5"/>
    </row>
    <row r="137" spans="1:16" s="4" customFormat="1" ht="15.75" x14ac:dyDescent="0.25">
      <c r="A137" s="54" t="s">
        <v>61</v>
      </c>
      <c r="B137" s="55">
        <v>860</v>
      </c>
      <c r="C137" s="54" t="s">
        <v>138</v>
      </c>
      <c r="D137" s="66">
        <f t="shared" si="24"/>
        <v>5842482.7290000003</v>
      </c>
      <c r="E137" s="67">
        <v>5.57</v>
      </c>
      <c r="F137" s="68">
        <v>1.0766542231692009</v>
      </c>
      <c r="G137" s="68">
        <v>1840.21</v>
      </c>
      <c r="H137" s="67">
        <f>F137*'National Details'!$E$30</f>
        <v>5.7720358852206486</v>
      </c>
      <c r="I137" s="66">
        <f t="shared" si="25"/>
        <v>6054402.1491148779</v>
      </c>
      <c r="J137" s="67">
        <v>0</v>
      </c>
      <c r="K137" s="67">
        <v>0</v>
      </c>
      <c r="L137" s="67">
        <f t="shared" si="26"/>
        <v>0</v>
      </c>
      <c r="M137" s="67">
        <f t="shared" si="27"/>
        <v>0</v>
      </c>
      <c r="N137" s="67">
        <f t="shared" si="28"/>
        <v>5.77</v>
      </c>
      <c r="O137" s="66">
        <f t="shared" si="29"/>
        <v>6052267</v>
      </c>
      <c r="P137" s="5"/>
    </row>
    <row r="138" spans="1:16" s="4" customFormat="1" ht="15.75" x14ac:dyDescent="0.25">
      <c r="A138" s="54" t="s">
        <v>61</v>
      </c>
      <c r="B138" s="55">
        <v>861</v>
      </c>
      <c r="C138" s="54" t="s">
        <v>139</v>
      </c>
      <c r="D138" s="66">
        <f t="shared" si="24"/>
        <v>2957070.111</v>
      </c>
      <c r="E138" s="67">
        <v>5.57</v>
      </c>
      <c r="F138" s="68">
        <v>1.021080312577483</v>
      </c>
      <c r="G138" s="68">
        <v>931.39</v>
      </c>
      <c r="H138" s="67">
        <f>F138*'National Details'!$E$30</f>
        <v>5.4740993710506496</v>
      </c>
      <c r="I138" s="66">
        <f t="shared" si="25"/>
        <v>2906157.2055256325</v>
      </c>
      <c r="J138" s="67">
        <v>0.15160062894935233</v>
      </c>
      <c r="K138" s="67">
        <v>0</v>
      </c>
      <c r="L138" s="67">
        <f t="shared" si="26"/>
        <v>80483.606584368245</v>
      </c>
      <c r="M138" s="67">
        <f t="shared" si="27"/>
        <v>0</v>
      </c>
      <c r="N138" s="67">
        <f t="shared" si="28"/>
        <v>5.63</v>
      </c>
      <c r="O138" s="66">
        <f t="shared" si="29"/>
        <v>2988924</v>
      </c>
      <c r="P138" s="5"/>
    </row>
    <row r="139" spans="1:16" s="4" customFormat="1" ht="15.75" x14ac:dyDescent="0.25">
      <c r="A139" s="54" t="s">
        <v>61</v>
      </c>
      <c r="B139" s="55">
        <v>894</v>
      </c>
      <c r="C139" s="54" t="s">
        <v>168</v>
      </c>
      <c r="D139" s="66">
        <f t="shared" si="24"/>
        <v>1795151.9580000001</v>
      </c>
      <c r="E139" s="67">
        <v>5.57</v>
      </c>
      <c r="F139" s="68">
        <v>1.0310961185229757</v>
      </c>
      <c r="G139" s="68">
        <v>565.41999999999996</v>
      </c>
      <c r="H139" s="67">
        <f>F139*'National Details'!$E$30</f>
        <v>5.527794968107445</v>
      </c>
      <c r="I139" s="66">
        <f t="shared" si="25"/>
        <v>1781549.7235943675</v>
      </c>
      <c r="J139" s="67">
        <v>9.7905031892557837E-2</v>
      </c>
      <c r="K139" s="67">
        <v>0</v>
      </c>
      <c r="L139" s="67">
        <f t="shared" si="26"/>
        <v>31553.753985633328</v>
      </c>
      <c r="M139" s="67">
        <f t="shared" si="27"/>
        <v>0</v>
      </c>
      <c r="N139" s="67">
        <f t="shared" si="28"/>
        <v>5.63</v>
      </c>
      <c r="O139" s="66">
        <f t="shared" si="29"/>
        <v>1814490</v>
      </c>
      <c r="P139" s="5"/>
    </row>
    <row r="140" spans="1:16" s="4" customFormat="1" ht="15.75" x14ac:dyDescent="0.25">
      <c r="A140" s="54" t="s">
        <v>61</v>
      </c>
      <c r="B140" s="55">
        <v>335</v>
      </c>
      <c r="C140" s="54" t="s">
        <v>67</v>
      </c>
      <c r="D140" s="66">
        <f t="shared" si="24"/>
        <v>3714352.389</v>
      </c>
      <c r="E140" s="67">
        <v>5.61</v>
      </c>
      <c r="F140" s="68">
        <v>1.0317168740436873</v>
      </c>
      <c r="G140" s="68">
        <v>1161.57</v>
      </c>
      <c r="H140" s="67">
        <f>F140*'National Details'!$E$30</f>
        <v>5.5311228918404227</v>
      </c>
      <c r="I140" s="66">
        <f t="shared" si="25"/>
        <v>3662128.257960795</v>
      </c>
      <c r="J140" s="67">
        <v>0.1349771081595792</v>
      </c>
      <c r="K140" s="67">
        <v>0</v>
      </c>
      <c r="L140" s="67">
        <f t="shared" si="26"/>
        <v>89367.654929205761</v>
      </c>
      <c r="M140" s="67">
        <f t="shared" si="27"/>
        <v>0</v>
      </c>
      <c r="N140" s="67">
        <f t="shared" si="28"/>
        <v>5.67</v>
      </c>
      <c r="O140" s="66">
        <f t="shared" si="29"/>
        <v>3754079</v>
      </c>
      <c r="P140" s="5"/>
    </row>
    <row r="141" spans="1:16" s="4" customFormat="1" ht="15.75" x14ac:dyDescent="0.25">
      <c r="A141" s="54" t="s">
        <v>61</v>
      </c>
      <c r="B141" s="55">
        <v>937</v>
      </c>
      <c r="C141" s="54" t="s">
        <v>182</v>
      </c>
      <c r="D141" s="66">
        <f t="shared" si="24"/>
        <v>3031627.8780000005</v>
      </c>
      <c r="E141" s="67">
        <v>5.66</v>
      </c>
      <c r="F141" s="68">
        <v>1.0997074299702176</v>
      </c>
      <c r="G141" s="68">
        <v>939.69</v>
      </c>
      <c r="H141" s="67">
        <f>F141*'National Details'!$E$30</f>
        <v>5.8956261095112277</v>
      </c>
      <c r="I141" s="66">
        <f t="shared" si="25"/>
        <v>3157834.7123425649</v>
      </c>
      <c r="J141" s="67">
        <v>0</v>
      </c>
      <c r="K141" s="67">
        <v>0</v>
      </c>
      <c r="L141" s="67">
        <f t="shared" si="26"/>
        <v>0</v>
      </c>
      <c r="M141" s="67">
        <f t="shared" si="27"/>
        <v>0</v>
      </c>
      <c r="N141" s="67">
        <f t="shared" si="28"/>
        <v>5.9</v>
      </c>
      <c r="O141" s="66">
        <f t="shared" si="29"/>
        <v>3160178</v>
      </c>
      <c r="P141" s="5"/>
    </row>
    <row r="142" spans="1:16" s="4" customFormat="1" ht="15.75" x14ac:dyDescent="0.25">
      <c r="A142" s="54" t="s">
        <v>61</v>
      </c>
      <c r="B142" s="55">
        <v>336</v>
      </c>
      <c r="C142" s="54" t="s">
        <v>68</v>
      </c>
      <c r="D142" s="66">
        <f t="shared" si="24"/>
        <v>2895869.0970000001</v>
      </c>
      <c r="E142" s="67">
        <v>5.61</v>
      </c>
      <c r="F142" s="68">
        <v>1.0345546349860839</v>
      </c>
      <c r="G142" s="68">
        <v>905.61</v>
      </c>
      <c r="H142" s="67">
        <f>F142*'National Details'!$E$30</f>
        <v>5.5463363723067669</v>
      </c>
      <c r="I142" s="66">
        <f t="shared" si="25"/>
        <v>2863006.078811097</v>
      </c>
      <c r="J142" s="67">
        <v>0.1197636276932359</v>
      </c>
      <c r="K142" s="67">
        <v>0</v>
      </c>
      <c r="L142" s="67">
        <f t="shared" si="26"/>
        <v>61821.709158904683</v>
      </c>
      <c r="M142" s="67">
        <f t="shared" si="27"/>
        <v>0</v>
      </c>
      <c r="N142" s="67">
        <f t="shared" si="28"/>
        <v>5.67</v>
      </c>
      <c r="O142" s="66">
        <f t="shared" si="29"/>
        <v>2926841</v>
      </c>
      <c r="P142" s="5"/>
    </row>
    <row r="143" spans="1:16" s="4" customFormat="1" ht="15.75" x14ac:dyDescent="0.25">
      <c r="A143" s="54" t="s">
        <v>61</v>
      </c>
      <c r="B143" s="55">
        <v>885</v>
      </c>
      <c r="C143" s="54" t="s">
        <v>159</v>
      </c>
      <c r="D143" s="66">
        <f t="shared" si="24"/>
        <v>3714696.4980000001</v>
      </c>
      <c r="E143" s="67">
        <v>5.57</v>
      </c>
      <c r="F143" s="68">
        <v>1.0350877945889687</v>
      </c>
      <c r="G143" s="68">
        <v>1170.02</v>
      </c>
      <c r="H143" s="67">
        <f>F143*'National Details'!$E$30</f>
        <v>5.5491946867908188</v>
      </c>
      <c r="I143" s="66">
        <f t="shared" si="25"/>
        <v>3700821.1974402266</v>
      </c>
      <c r="J143" s="67">
        <v>7.6505313209183079E-2</v>
      </c>
      <c r="K143" s="67">
        <v>0</v>
      </c>
      <c r="L143" s="67">
        <f t="shared" si="26"/>
        <v>51022.265539774773</v>
      </c>
      <c r="M143" s="67">
        <f t="shared" si="27"/>
        <v>0</v>
      </c>
      <c r="N143" s="67">
        <f t="shared" si="28"/>
        <v>5.63</v>
      </c>
      <c r="O143" s="66">
        <f t="shared" si="29"/>
        <v>3754712</v>
      </c>
      <c r="P143" s="5"/>
    </row>
    <row r="144" spans="1:16" s="4" customFormat="1" ht="15.75" x14ac:dyDescent="0.25">
      <c r="A144" s="54" t="s">
        <v>85</v>
      </c>
      <c r="B144" s="55">
        <v>370</v>
      </c>
      <c r="C144" s="54" t="s">
        <v>86</v>
      </c>
      <c r="D144" s="66">
        <f t="shared" si="24"/>
        <v>2508171</v>
      </c>
      <c r="E144" s="67">
        <v>5.57</v>
      </c>
      <c r="F144" s="68">
        <v>1.0218765426972705</v>
      </c>
      <c r="G144" s="68">
        <v>790</v>
      </c>
      <c r="H144" s="67">
        <f>F144*'National Details'!$E$30</f>
        <v>5.4783680292005039</v>
      </c>
      <c r="I144" s="66">
        <f t="shared" si="25"/>
        <v>2466909.1235489869</v>
      </c>
      <c r="J144" s="67">
        <v>0.147331970799498</v>
      </c>
      <c r="K144" s="67">
        <v>0</v>
      </c>
      <c r="L144" s="67">
        <f t="shared" si="26"/>
        <v>66343.586451013951</v>
      </c>
      <c r="M144" s="67">
        <f t="shared" si="27"/>
        <v>0</v>
      </c>
      <c r="N144" s="67">
        <f t="shared" si="28"/>
        <v>5.63</v>
      </c>
      <c r="O144" s="66">
        <f t="shared" si="29"/>
        <v>2535189</v>
      </c>
      <c r="P144" s="5"/>
    </row>
    <row r="145" spans="1:16" s="4" customFormat="1" ht="15.75" x14ac:dyDescent="0.25">
      <c r="A145" s="54" t="s">
        <v>85</v>
      </c>
      <c r="B145" s="55">
        <v>380</v>
      </c>
      <c r="C145" s="54" t="s">
        <v>90</v>
      </c>
      <c r="D145" s="66">
        <f t="shared" si="24"/>
        <v>6992336.262000001</v>
      </c>
      <c r="E145" s="67">
        <v>5.57</v>
      </c>
      <c r="F145" s="68">
        <v>1.0448422279342218</v>
      </c>
      <c r="G145" s="68">
        <v>2202.38</v>
      </c>
      <c r="H145" s="67">
        <f>F145*'National Details'!$E$30</f>
        <v>5.6014890428590673</v>
      </c>
      <c r="I145" s="66">
        <f t="shared" si="25"/>
        <v>7031866.2397808135</v>
      </c>
      <c r="J145" s="67">
        <v>2.4210957140934575E-2</v>
      </c>
      <c r="K145" s="67">
        <v>0</v>
      </c>
      <c r="L145" s="67">
        <f t="shared" si="26"/>
        <v>30393.384839189348</v>
      </c>
      <c r="M145" s="67">
        <f t="shared" si="27"/>
        <v>0</v>
      </c>
      <c r="N145" s="67">
        <f t="shared" si="28"/>
        <v>5.63</v>
      </c>
      <c r="O145" s="66">
        <f t="shared" si="29"/>
        <v>7067658</v>
      </c>
      <c r="P145" s="5"/>
    </row>
    <row r="146" spans="1:16" s="4" customFormat="1" ht="15.75" x14ac:dyDescent="0.25">
      <c r="A146" s="54" t="s">
        <v>85</v>
      </c>
      <c r="B146" s="55">
        <v>381</v>
      </c>
      <c r="C146" s="54" t="s">
        <v>91</v>
      </c>
      <c r="D146" s="66">
        <f t="shared" si="24"/>
        <v>1841695.9920000003</v>
      </c>
      <c r="E146" s="67">
        <v>5.57</v>
      </c>
      <c r="F146" s="68">
        <v>1.0213512263238047</v>
      </c>
      <c r="G146" s="68">
        <v>580.08000000000004</v>
      </c>
      <c r="H146" s="67">
        <f>F146*'National Details'!$E$30</f>
        <v>5.475551762943903</v>
      </c>
      <c r="I146" s="66">
        <f t="shared" si="25"/>
        <v>1810467.0979896446</v>
      </c>
      <c r="J146" s="67">
        <v>0.15014823705609892</v>
      </c>
      <c r="K146" s="67">
        <v>0</v>
      </c>
      <c r="L146" s="67">
        <f t="shared" si="26"/>
        <v>49645.853930356068</v>
      </c>
      <c r="M146" s="67">
        <f t="shared" si="27"/>
        <v>0</v>
      </c>
      <c r="N146" s="67">
        <f t="shared" si="28"/>
        <v>5.63</v>
      </c>
      <c r="O146" s="66">
        <f t="shared" si="29"/>
        <v>1861535</v>
      </c>
      <c r="P146" s="5"/>
    </row>
    <row r="147" spans="1:16" s="4" customFormat="1" ht="15.75" x14ac:dyDescent="0.25">
      <c r="A147" s="54" t="s">
        <v>85</v>
      </c>
      <c r="B147" s="55">
        <v>371</v>
      </c>
      <c r="C147" s="54" t="s">
        <v>87</v>
      </c>
      <c r="D147" s="66">
        <f t="shared" si="24"/>
        <v>3657992.7840000005</v>
      </c>
      <c r="E147" s="67">
        <v>5.57</v>
      </c>
      <c r="F147" s="68">
        <v>1.0420910225865818</v>
      </c>
      <c r="G147" s="68">
        <v>1152.1600000000001</v>
      </c>
      <c r="H147" s="67">
        <f>F147*'National Details'!$E$30</f>
        <v>5.5867395943802007</v>
      </c>
      <c r="I147" s="66">
        <f t="shared" si="25"/>
        <v>3668986.1979048229</v>
      </c>
      <c r="J147" s="67">
        <v>3.8960405619801186E-2</v>
      </c>
      <c r="K147" s="67">
        <v>0</v>
      </c>
      <c r="L147" s="67">
        <f t="shared" si="26"/>
        <v>25586.51393517878</v>
      </c>
      <c r="M147" s="67">
        <f t="shared" si="27"/>
        <v>0</v>
      </c>
      <c r="N147" s="67">
        <f t="shared" si="28"/>
        <v>5.63</v>
      </c>
      <c r="O147" s="66">
        <f t="shared" si="29"/>
        <v>3697397</v>
      </c>
      <c r="P147" s="5"/>
    </row>
    <row r="148" spans="1:16" s="4" customFormat="1" ht="15.75" x14ac:dyDescent="0.25">
      <c r="A148" s="54" t="s">
        <v>85</v>
      </c>
      <c r="B148" s="55">
        <v>811</v>
      </c>
      <c r="C148" s="54" t="s">
        <v>111</v>
      </c>
      <c r="D148" s="66">
        <f t="shared" si="24"/>
        <v>1930021.7100000002</v>
      </c>
      <c r="E148" s="67">
        <v>5.57</v>
      </c>
      <c r="F148" s="68">
        <v>1.0376445222673625</v>
      </c>
      <c r="G148" s="68">
        <v>607.9</v>
      </c>
      <c r="H148" s="67">
        <f>F148*'National Details'!$E$30</f>
        <v>5.5629015237593178</v>
      </c>
      <c r="I148" s="66">
        <f t="shared" si="25"/>
        <v>1927562.0666871748</v>
      </c>
      <c r="J148" s="67">
        <v>6.2798476240684131E-2</v>
      </c>
      <c r="K148" s="67">
        <v>0</v>
      </c>
      <c r="L148" s="67">
        <f t="shared" si="26"/>
        <v>21759.860412825772</v>
      </c>
      <c r="M148" s="67">
        <f t="shared" si="27"/>
        <v>0</v>
      </c>
      <c r="N148" s="67">
        <f t="shared" si="28"/>
        <v>5.63</v>
      </c>
      <c r="O148" s="66">
        <f t="shared" si="29"/>
        <v>1950812</v>
      </c>
      <c r="P148" s="5"/>
    </row>
    <row r="149" spans="1:16" s="4" customFormat="1" ht="15.75" x14ac:dyDescent="0.25">
      <c r="A149" s="54" t="s">
        <v>85</v>
      </c>
      <c r="B149" s="55">
        <v>810</v>
      </c>
      <c r="C149" s="54" t="s">
        <v>110</v>
      </c>
      <c r="D149" s="66">
        <f t="shared" si="24"/>
        <v>3596558.469</v>
      </c>
      <c r="E149" s="67">
        <v>5.57</v>
      </c>
      <c r="F149" s="68">
        <v>1.0045248506612952</v>
      </c>
      <c r="G149" s="68">
        <v>1132.81</v>
      </c>
      <c r="H149" s="67">
        <f>F149*'National Details'!$E$30</f>
        <v>5.3853441159090716</v>
      </c>
      <c r="I149" s="66">
        <f t="shared" si="25"/>
        <v>3477325.8507274841</v>
      </c>
      <c r="J149" s="67">
        <v>0.24035588409093034</v>
      </c>
      <c r="K149" s="67">
        <v>0</v>
      </c>
      <c r="L149" s="67">
        <f t="shared" si="26"/>
        <v>155198.20296251666</v>
      </c>
      <c r="M149" s="67">
        <f t="shared" si="27"/>
        <v>0</v>
      </c>
      <c r="N149" s="67">
        <f t="shared" si="28"/>
        <v>5.63</v>
      </c>
      <c r="O149" s="66">
        <f t="shared" si="29"/>
        <v>3635301</v>
      </c>
      <c r="P149" s="5"/>
    </row>
    <row r="150" spans="1:16" s="4" customFormat="1" ht="15.75" x14ac:dyDescent="0.25">
      <c r="A150" s="54" t="s">
        <v>85</v>
      </c>
      <c r="B150" s="55">
        <v>382</v>
      </c>
      <c r="C150" s="54" t="s">
        <v>92</v>
      </c>
      <c r="D150" s="66">
        <f t="shared" si="24"/>
        <v>4159658.733</v>
      </c>
      <c r="E150" s="67">
        <v>5.57</v>
      </c>
      <c r="F150" s="68">
        <v>1.0301336717231147</v>
      </c>
      <c r="G150" s="68">
        <v>1310.17</v>
      </c>
      <c r="H150" s="67">
        <f>F150*'National Details'!$E$30</f>
        <v>5.522635208040688</v>
      </c>
      <c r="I150" s="66">
        <f t="shared" si="25"/>
        <v>4124286.8531956412</v>
      </c>
      <c r="J150" s="67">
        <v>0.10306479195931395</v>
      </c>
      <c r="K150" s="67">
        <v>0</v>
      </c>
      <c r="L150" s="67">
        <f t="shared" si="26"/>
        <v>76968.467134360573</v>
      </c>
      <c r="M150" s="67">
        <f t="shared" si="27"/>
        <v>0</v>
      </c>
      <c r="N150" s="67">
        <f t="shared" si="28"/>
        <v>5.63</v>
      </c>
      <c r="O150" s="66">
        <f t="shared" si="29"/>
        <v>4204467</v>
      </c>
      <c r="P150" s="5"/>
    </row>
    <row r="151" spans="1:16" s="4" customFormat="1" ht="15.75" x14ac:dyDescent="0.25">
      <c r="A151" s="54" t="s">
        <v>85</v>
      </c>
      <c r="B151" s="55">
        <v>383</v>
      </c>
      <c r="C151" s="54" t="s">
        <v>93</v>
      </c>
      <c r="D151" s="66">
        <f t="shared" si="24"/>
        <v>7451553.7980000004</v>
      </c>
      <c r="E151" s="67">
        <v>5.57</v>
      </c>
      <c r="F151" s="68">
        <v>1.0944435779048354</v>
      </c>
      <c r="G151" s="68">
        <v>2347.02</v>
      </c>
      <c r="H151" s="67">
        <f>F151*'National Details'!$E$30</f>
        <v>5.8674061458849813</v>
      </c>
      <c r="I151" s="66">
        <f t="shared" si="25"/>
        <v>7849424.1563335322</v>
      </c>
      <c r="J151" s="67">
        <v>0</v>
      </c>
      <c r="K151" s="67">
        <v>0</v>
      </c>
      <c r="L151" s="67">
        <f t="shared" si="26"/>
        <v>0</v>
      </c>
      <c r="M151" s="67">
        <f t="shared" si="27"/>
        <v>0</v>
      </c>
      <c r="N151" s="67">
        <f t="shared" si="28"/>
        <v>5.87</v>
      </c>
      <c r="O151" s="66">
        <f t="shared" si="29"/>
        <v>7852895</v>
      </c>
      <c r="P151" s="5"/>
    </row>
    <row r="152" spans="1:16" s="4" customFormat="1" ht="15.75" x14ac:dyDescent="0.25">
      <c r="A152" s="54" t="s">
        <v>85</v>
      </c>
      <c r="B152" s="55">
        <v>812</v>
      </c>
      <c r="C152" s="54" t="s">
        <v>112</v>
      </c>
      <c r="D152" s="66">
        <f t="shared" si="24"/>
        <v>1891446.6750000003</v>
      </c>
      <c r="E152" s="67">
        <v>5.57</v>
      </c>
      <c r="F152" s="68">
        <v>1.0113935628309323</v>
      </c>
      <c r="G152" s="68">
        <v>595.75</v>
      </c>
      <c r="H152" s="67">
        <f>F152*'National Details'!$E$30</f>
        <v>5.4221678725759945</v>
      </c>
      <c r="I152" s="66">
        <f t="shared" si="25"/>
        <v>1841246.2107496748</v>
      </c>
      <c r="J152" s="67">
        <v>0.20353212742400739</v>
      </c>
      <c r="K152" s="67">
        <v>0</v>
      </c>
      <c r="L152" s="67">
        <f t="shared" si="26"/>
        <v>69114.931000325872</v>
      </c>
      <c r="M152" s="67">
        <f t="shared" si="27"/>
        <v>0</v>
      </c>
      <c r="N152" s="67">
        <f t="shared" si="28"/>
        <v>5.63</v>
      </c>
      <c r="O152" s="66">
        <f t="shared" si="29"/>
        <v>1911822</v>
      </c>
      <c r="P152" s="5"/>
    </row>
    <row r="153" spans="1:16" s="4" customFormat="1" ht="15.75" x14ac:dyDescent="0.25">
      <c r="A153" s="54" t="s">
        <v>85</v>
      </c>
      <c r="B153" s="55">
        <v>813</v>
      </c>
      <c r="C153" s="54" t="s">
        <v>113</v>
      </c>
      <c r="D153" s="66">
        <f t="shared" si="24"/>
        <v>1263229.2120000001</v>
      </c>
      <c r="E153" s="67">
        <v>5.57</v>
      </c>
      <c r="F153" s="68">
        <v>1.0178908919941114</v>
      </c>
      <c r="G153" s="68">
        <v>397.88</v>
      </c>
      <c r="H153" s="67">
        <f>F153*'National Details'!$E$30</f>
        <v>5.4570006130054782</v>
      </c>
      <c r="I153" s="66">
        <f t="shared" si="25"/>
        <v>1237601.9002244931</v>
      </c>
      <c r="J153" s="67">
        <v>0.16869938699452369</v>
      </c>
      <c r="K153" s="67">
        <v>0</v>
      </c>
      <c r="L153" s="67">
        <f t="shared" si="26"/>
        <v>38259.603895507222</v>
      </c>
      <c r="M153" s="67">
        <f t="shared" si="27"/>
        <v>0</v>
      </c>
      <c r="N153" s="67">
        <f t="shared" si="28"/>
        <v>5.63</v>
      </c>
      <c r="O153" s="66">
        <f t="shared" si="29"/>
        <v>1276837</v>
      </c>
      <c r="P153" s="5"/>
    </row>
    <row r="154" spans="1:16" s="4" customFormat="1" ht="15.75" x14ac:dyDescent="0.25">
      <c r="A154" s="54" t="s">
        <v>85</v>
      </c>
      <c r="B154" s="55">
        <v>815</v>
      </c>
      <c r="C154" s="54" t="s">
        <v>114</v>
      </c>
      <c r="D154" s="66">
        <f t="shared" si="24"/>
        <v>3233032.4190000007</v>
      </c>
      <c r="E154" s="67">
        <v>5.57</v>
      </c>
      <c r="F154" s="68">
        <v>1.0628920463830873</v>
      </c>
      <c r="G154" s="68">
        <v>1018.31</v>
      </c>
      <c r="H154" s="67">
        <f>F154*'National Details'!$E$30</f>
        <v>5.6982556718905286</v>
      </c>
      <c r="I154" s="66">
        <f t="shared" si="25"/>
        <v>3307476.7179484209</v>
      </c>
      <c r="J154" s="67">
        <v>0</v>
      </c>
      <c r="K154" s="67">
        <v>0</v>
      </c>
      <c r="L154" s="67">
        <f t="shared" si="26"/>
        <v>0</v>
      </c>
      <c r="M154" s="67">
        <f t="shared" si="27"/>
        <v>0</v>
      </c>
      <c r="N154" s="67">
        <f t="shared" si="28"/>
        <v>5.7</v>
      </c>
      <c r="O154" s="66">
        <f t="shared" si="29"/>
        <v>3308490</v>
      </c>
      <c r="P154" s="5"/>
    </row>
    <row r="155" spans="1:16" s="4" customFormat="1" ht="15.75" x14ac:dyDescent="0.25">
      <c r="A155" s="54" t="s">
        <v>85</v>
      </c>
      <c r="B155" s="55">
        <v>372</v>
      </c>
      <c r="C155" s="54" t="s">
        <v>88</v>
      </c>
      <c r="D155" s="66">
        <f t="shared" si="24"/>
        <v>2752447.8059999999</v>
      </c>
      <c r="E155" s="67">
        <v>5.57</v>
      </c>
      <c r="F155" s="68">
        <v>1.0474192952752421</v>
      </c>
      <c r="G155" s="68">
        <v>866.94</v>
      </c>
      <c r="H155" s="67">
        <f>F155*'National Details'!$E$30</f>
        <v>5.6153049225081668</v>
      </c>
      <c r="I155" s="66">
        <f t="shared" si="25"/>
        <v>2774835.4962259615</v>
      </c>
      <c r="J155" s="67">
        <v>1.0395077491835103E-2</v>
      </c>
      <c r="K155" s="67">
        <v>0</v>
      </c>
      <c r="L155" s="67">
        <f t="shared" si="26"/>
        <v>5136.7878340397683</v>
      </c>
      <c r="M155" s="67">
        <f t="shared" si="27"/>
        <v>0</v>
      </c>
      <c r="N155" s="67">
        <f t="shared" si="28"/>
        <v>5.63</v>
      </c>
      <c r="O155" s="66">
        <f t="shared" si="29"/>
        <v>2782098</v>
      </c>
      <c r="P155" s="5"/>
    </row>
    <row r="156" spans="1:16" s="4" customFormat="1" ht="15.75" x14ac:dyDescent="0.25">
      <c r="A156" s="54" t="s">
        <v>85</v>
      </c>
      <c r="B156" s="55">
        <v>373</v>
      </c>
      <c r="C156" s="54" t="s">
        <v>89</v>
      </c>
      <c r="D156" s="66">
        <f t="shared" si="24"/>
        <v>5335514.6970000006</v>
      </c>
      <c r="E156" s="67">
        <v>5.57</v>
      </c>
      <c r="F156" s="68">
        <v>1.0362175463757077</v>
      </c>
      <c r="G156" s="68">
        <v>1680.53</v>
      </c>
      <c r="H156" s="67">
        <f>F156*'National Details'!$E$30</f>
        <v>5.5552513832808534</v>
      </c>
      <c r="I156" s="66">
        <f t="shared" si="25"/>
        <v>5321386.9660726348</v>
      </c>
      <c r="J156" s="67">
        <v>7.0448616719148482E-2</v>
      </c>
      <c r="K156" s="67">
        <v>0</v>
      </c>
      <c r="L156" s="67">
        <f t="shared" si="26"/>
        <v>67482.877897367434</v>
      </c>
      <c r="M156" s="67">
        <f t="shared" si="27"/>
        <v>0</v>
      </c>
      <c r="N156" s="67">
        <f t="shared" si="28"/>
        <v>5.63</v>
      </c>
      <c r="O156" s="66">
        <f t="shared" si="29"/>
        <v>5392989</v>
      </c>
      <c r="P156" s="5"/>
    </row>
    <row r="157" spans="1:16" s="4" customFormat="1" ht="15.75" x14ac:dyDescent="0.25">
      <c r="A157" s="54" t="s">
        <v>85</v>
      </c>
      <c r="B157" s="55">
        <v>384</v>
      </c>
      <c r="C157" s="54" t="s">
        <v>94</v>
      </c>
      <c r="D157" s="66">
        <f t="shared" si="24"/>
        <v>2885666.61</v>
      </c>
      <c r="E157" s="67">
        <v>5.57</v>
      </c>
      <c r="F157" s="68">
        <v>1.0657054138609485</v>
      </c>
      <c r="G157" s="68">
        <v>908.9</v>
      </c>
      <c r="H157" s="67">
        <f>F157*'National Details'!$E$30</f>
        <v>5.7133383768956021</v>
      </c>
      <c r="I157" s="66">
        <f t="shared" si="25"/>
        <v>2959926.3529334352</v>
      </c>
      <c r="J157" s="67">
        <v>0</v>
      </c>
      <c r="K157" s="67">
        <v>0</v>
      </c>
      <c r="L157" s="67">
        <f t="shared" si="26"/>
        <v>0</v>
      </c>
      <c r="M157" s="67">
        <f t="shared" si="27"/>
        <v>0</v>
      </c>
      <c r="N157" s="67">
        <f t="shared" si="28"/>
        <v>5.71</v>
      </c>
      <c r="O157" s="66">
        <f t="shared" si="29"/>
        <v>2958197</v>
      </c>
      <c r="P157" s="5"/>
    </row>
    <row r="158" spans="1:16" s="4" customFormat="1" ht="15.75" x14ac:dyDescent="0.25">
      <c r="A158" s="54" t="s">
        <v>85</v>
      </c>
      <c r="B158" s="55">
        <v>816</v>
      </c>
      <c r="C158" s="54" t="s">
        <v>115</v>
      </c>
      <c r="D158" s="66">
        <f t="shared" si="24"/>
        <v>966661.80300000007</v>
      </c>
      <c r="E158" s="67">
        <v>5.57</v>
      </c>
      <c r="F158" s="68">
        <v>1.0766107715171316</v>
      </c>
      <c r="G158" s="68">
        <v>304.47000000000003</v>
      </c>
      <c r="H158" s="67">
        <f>F158*'National Details'!$E$30</f>
        <v>5.7718029371769601</v>
      </c>
      <c r="I158" s="66">
        <f t="shared" si="25"/>
        <v>1001684.2789608935</v>
      </c>
      <c r="J158" s="67">
        <v>0</v>
      </c>
      <c r="K158" s="67">
        <v>0</v>
      </c>
      <c r="L158" s="67">
        <f t="shared" si="26"/>
        <v>0</v>
      </c>
      <c r="M158" s="67">
        <f t="shared" si="27"/>
        <v>0</v>
      </c>
      <c r="N158" s="67">
        <f t="shared" si="28"/>
        <v>5.77</v>
      </c>
      <c r="O158" s="66">
        <f t="shared" si="29"/>
        <v>1001372</v>
      </c>
      <c r="P158" s="5"/>
    </row>
  </sheetData>
  <sortState xmlns:xlrd2="http://schemas.microsoft.com/office/spreadsheetml/2017/richdata2" ref="A8:O158">
    <sortCondition ref="A8:A158"/>
    <sortCondition ref="C8:C158"/>
  </sortState>
  <mergeCells count="3">
    <mergeCell ref="A4:A6"/>
    <mergeCell ref="B4:B6"/>
    <mergeCell ref="C4:C6"/>
  </mergeCells>
  <phoneticPr fontId="13" type="noConversion"/>
  <pageMargins left="0.7" right="0.7" top="0.75" bottom="0.75" header="0.3" footer="0.3"/>
  <pageSetup paperSize="9" orientation="portrait" r:id="rId1"/>
  <ignoredErrors>
    <ignoredError sqref="N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F237-C506-468D-8DD6-B0E2A207D11A}">
  <sheetPr>
    <tabColor theme="6" tint="0.39997558519241921"/>
  </sheetPr>
  <dimension ref="A1:Q160"/>
  <sheetViews>
    <sheetView zoomScaleNormal="100" workbookViewId="0"/>
  </sheetViews>
  <sheetFormatPr defaultColWidth="8.7109375" defaultRowHeight="15" x14ac:dyDescent="0.25"/>
  <cols>
    <col min="1" max="1" width="35.7109375" style="22" customWidth="1"/>
    <col min="2" max="2" width="15.7109375" style="36" customWidth="1"/>
    <col min="3" max="3" width="39.140625" style="36" bestFit="1" customWidth="1"/>
    <col min="4" max="4" width="14.140625" style="36" customWidth="1"/>
    <col min="5" max="5" width="21.140625" style="36" customWidth="1"/>
    <col min="6" max="6" width="18.5703125" style="36" customWidth="1"/>
    <col min="7" max="7" width="17.42578125" style="36" customWidth="1"/>
    <col min="8" max="8" width="17.28515625" style="36" customWidth="1"/>
    <col min="9" max="9" width="16.140625" style="36" customWidth="1"/>
    <col min="10" max="11" width="16.85546875" style="36" customWidth="1"/>
    <col min="12" max="12" width="18.42578125" style="36" customWidth="1"/>
    <col min="13" max="13" width="3.42578125" style="22" customWidth="1"/>
    <col min="14" max="14" width="20.7109375" style="36" bestFit="1" customWidth="1"/>
    <col min="15" max="15" width="20" style="36" bestFit="1" customWidth="1"/>
    <col min="16" max="16" width="26.42578125" style="36" customWidth="1"/>
    <col min="17" max="17" width="14.42578125" style="22" bestFit="1" customWidth="1"/>
    <col min="18" max="16384" width="8.7109375" style="22"/>
  </cols>
  <sheetData>
    <row r="1" spans="1:17" ht="30.6" customHeight="1" x14ac:dyDescent="0.25">
      <c r="A1" s="121" t="s">
        <v>455</v>
      </c>
      <c r="B1" s="121"/>
      <c r="C1" s="121"/>
      <c r="D1" s="121"/>
      <c r="E1" s="121"/>
      <c r="F1" s="121"/>
      <c r="G1" s="121"/>
      <c r="H1" s="121"/>
      <c r="I1" s="121"/>
      <c r="J1" s="121"/>
      <c r="K1" s="121"/>
      <c r="L1" s="121"/>
      <c r="N1" s="22"/>
      <c r="O1" s="22"/>
      <c r="P1" s="22"/>
    </row>
    <row r="2" spans="1:17" ht="18" customHeight="1" x14ac:dyDescent="0.25">
      <c r="A2" s="135" t="s">
        <v>296</v>
      </c>
      <c r="B2" s="110"/>
      <c r="C2" s="110"/>
      <c r="D2" s="110"/>
      <c r="E2" s="110"/>
      <c r="F2" s="110"/>
      <c r="G2" s="110"/>
      <c r="H2" s="110"/>
      <c r="I2" s="110"/>
      <c r="J2" s="110"/>
      <c r="K2" s="110"/>
      <c r="L2" s="136"/>
      <c r="N2" s="22"/>
      <c r="O2" s="22"/>
      <c r="P2" s="22"/>
    </row>
    <row r="3" spans="1:17" ht="15.95" customHeight="1" x14ac:dyDescent="0.25">
      <c r="A3" s="137" t="s">
        <v>456</v>
      </c>
      <c r="B3" s="109"/>
      <c r="C3" s="109"/>
      <c r="D3" s="109"/>
      <c r="E3" s="109"/>
      <c r="F3" s="109"/>
      <c r="G3" s="109"/>
      <c r="H3" s="109"/>
      <c r="I3" s="109"/>
      <c r="J3" s="109"/>
      <c r="K3" s="109"/>
      <c r="L3" s="138"/>
      <c r="N3" s="22"/>
      <c r="O3" s="22"/>
      <c r="P3" s="22"/>
    </row>
    <row r="4" spans="1:17" ht="15.75" customHeight="1" x14ac:dyDescent="0.25">
      <c r="A4" s="139" t="s">
        <v>297</v>
      </c>
      <c r="B4" s="140"/>
      <c r="C4" s="140"/>
      <c r="D4" s="140"/>
      <c r="E4" s="140"/>
      <c r="F4" s="140"/>
      <c r="G4" s="140"/>
      <c r="H4" s="140"/>
      <c r="I4" s="140"/>
      <c r="J4" s="140"/>
      <c r="K4" s="140"/>
      <c r="L4" s="141"/>
      <c r="N4" s="22"/>
      <c r="O4" s="74"/>
      <c r="P4" s="22"/>
    </row>
    <row r="5" spans="1:17" ht="15.75" customHeight="1" x14ac:dyDescent="0.25">
      <c r="A5" s="73"/>
      <c r="B5" s="73"/>
      <c r="C5" s="73"/>
      <c r="D5" s="73"/>
      <c r="E5" s="73"/>
      <c r="F5" s="73"/>
      <c r="G5" s="73"/>
      <c r="H5" s="25"/>
      <c r="I5" s="25"/>
      <c r="J5" s="25"/>
      <c r="K5" s="25"/>
      <c r="L5" s="24"/>
      <c r="N5" s="22"/>
      <c r="O5" s="74"/>
    </row>
    <row r="6" spans="1:17" ht="187.5" customHeight="1" x14ac:dyDescent="0.25">
      <c r="A6" s="218" t="s">
        <v>188</v>
      </c>
      <c r="B6" s="221" t="s">
        <v>189</v>
      </c>
      <c r="C6" s="221" t="s">
        <v>190</v>
      </c>
      <c r="D6" s="147" t="s">
        <v>240</v>
      </c>
      <c r="E6" s="147" t="s">
        <v>377</v>
      </c>
      <c r="F6" s="149" t="s">
        <v>326</v>
      </c>
      <c r="G6" s="149" t="s">
        <v>353</v>
      </c>
      <c r="H6" s="149" t="s">
        <v>327</v>
      </c>
      <c r="I6" s="149" t="s">
        <v>328</v>
      </c>
      <c r="J6" s="149" t="s">
        <v>329</v>
      </c>
      <c r="K6" s="149" t="s">
        <v>330</v>
      </c>
      <c r="L6" s="149" t="s">
        <v>331</v>
      </c>
      <c r="N6" s="149" t="s">
        <v>332</v>
      </c>
      <c r="O6" s="149" t="s">
        <v>333</v>
      </c>
      <c r="P6" s="150" t="s">
        <v>378</v>
      </c>
    </row>
    <row r="7" spans="1:17" ht="15.75" x14ac:dyDescent="0.25">
      <c r="A7" s="219"/>
      <c r="B7" s="222"/>
      <c r="C7" s="222"/>
      <c r="D7" s="145" t="s">
        <v>191</v>
      </c>
      <c r="E7" s="145" t="s">
        <v>192</v>
      </c>
      <c r="F7" s="134" t="s">
        <v>193</v>
      </c>
      <c r="G7" s="134" t="s">
        <v>194</v>
      </c>
      <c r="H7" s="134" t="s">
        <v>195</v>
      </c>
      <c r="I7" s="134" t="s">
        <v>196</v>
      </c>
      <c r="J7" s="134" t="s">
        <v>197</v>
      </c>
      <c r="K7" s="134" t="s">
        <v>198</v>
      </c>
      <c r="L7" s="134" t="s">
        <v>199</v>
      </c>
      <c r="M7" s="51"/>
      <c r="N7" s="134" t="s">
        <v>200</v>
      </c>
      <c r="O7" s="134" t="s">
        <v>201</v>
      </c>
      <c r="P7" s="151" t="s">
        <v>202</v>
      </c>
    </row>
    <row r="8" spans="1:17" ht="41.45" customHeight="1" x14ac:dyDescent="0.25">
      <c r="A8" s="220"/>
      <c r="B8" s="223"/>
      <c r="C8" s="223"/>
      <c r="D8" s="145"/>
      <c r="E8" s="145"/>
      <c r="F8" s="134"/>
      <c r="G8" s="152" t="s">
        <v>416</v>
      </c>
      <c r="H8" s="152" t="s">
        <v>241</v>
      </c>
      <c r="I8" s="134"/>
      <c r="J8" s="134"/>
      <c r="K8" s="134"/>
      <c r="L8" s="152" t="s">
        <v>334</v>
      </c>
      <c r="M8" s="52"/>
      <c r="N8" s="152" t="s">
        <v>242</v>
      </c>
      <c r="O8" s="152" t="s">
        <v>243</v>
      </c>
      <c r="P8" s="153" t="s">
        <v>335</v>
      </c>
    </row>
    <row r="9" spans="1:17" ht="18" customHeight="1" x14ac:dyDescent="0.25">
      <c r="A9" s="48" t="s">
        <v>234</v>
      </c>
      <c r="B9" s="48"/>
      <c r="C9" s="48"/>
      <c r="D9" s="77">
        <f>SUMPRODUCT(F10:F160, D10:D160)/SUM(F10:F160)</f>
        <v>3.1717903972807195</v>
      </c>
      <c r="E9" s="77">
        <f>O9/F9/15/38</f>
        <v>0.48943339473692538</v>
      </c>
      <c r="F9" s="87">
        <f>SUM(F10:F160)</f>
        <v>28513.389999999989</v>
      </c>
      <c r="G9" s="77">
        <f>SUMPRODUCT(F10:F160, G10:G160)/SUM(F10:F160)</f>
        <v>3.2787247254710872</v>
      </c>
      <c r="H9" s="77">
        <f>SUMPRODUCT(F10:F160,H10:H160)/SUM(F10:F160)</f>
        <v>3.7681555683136958</v>
      </c>
      <c r="I9" s="77">
        <f>SUMPRODUCT(F10:F160,I10:I160)/SUM(F10:F160)</f>
        <v>4.4130355562772463</v>
      </c>
      <c r="J9" s="77">
        <f>SUMPRODUCT(F10:F160,J10:J160)/SUM(F10:F160)</f>
        <v>4.3764998339376717</v>
      </c>
      <c r="K9" s="77">
        <f>P9/F9/15/38</f>
        <v>4.3898289017465819</v>
      </c>
      <c r="L9" s="77">
        <f>K9-(ROUND(D9,2)+E9)</f>
        <v>0.73039550700965661</v>
      </c>
      <c r="N9" s="64">
        <f>SUM(N10:N160)</f>
        <v>53287948</v>
      </c>
      <c r="O9" s="64">
        <f>SUM(O10:O160)</f>
        <v>7954581</v>
      </c>
      <c r="P9" s="64">
        <f>SUM(P10:P160)</f>
        <v>71346275</v>
      </c>
      <c r="Q9" s="42"/>
    </row>
    <row r="10" spans="1:17" ht="15.75" x14ac:dyDescent="0.25">
      <c r="A10" s="54" t="s">
        <v>123</v>
      </c>
      <c r="B10" s="55">
        <v>831</v>
      </c>
      <c r="C10" s="54" t="s">
        <v>125</v>
      </c>
      <c r="D10" s="56">
        <v>4.5317670000000003</v>
      </c>
      <c r="E10" s="56">
        <v>0.53</v>
      </c>
      <c r="F10" s="49">
        <v>420.23</v>
      </c>
      <c r="G10" s="56">
        <v>4.68</v>
      </c>
      <c r="H10" s="56">
        <f t="shared" ref="H10:H41" si="0">IFERROR(E10+G10," ")</f>
        <v>5.21</v>
      </c>
      <c r="I10" s="56">
        <v>5.21</v>
      </c>
      <c r="J10" s="56">
        <v>5.21</v>
      </c>
      <c r="K10" s="56">
        <v>5.21</v>
      </c>
      <c r="L10" s="56">
        <f t="shared" ref="L10:L41" si="1">IFERROR(K10-(ROUND(D10,2)+E10)," ")</f>
        <v>0.14999999999999947</v>
      </c>
      <c r="N10" s="46">
        <f t="shared" ref="N10:N41" si="2">IFERROR(ROUNDUP(F10*G10*15*38,0)," ")</f>
        <v>1121006</v>
      </c>
      <c r="O10" s="46">
        <f t="shared" ref="O10:O41" si="3">IFERROR(ROUNDUP(F10*E10*15*38,0)," ")</f>
        <v>126952</v>
      </c>
      <c r="P10" s="46">
        <f t="shared" ref="P10:P73" si="4">IFERROR(ROUNDUP(F10*K10*15*38,0)," ")</f>
        <v>1247958</v>
      </c>
      <c r="Q10" s="42"/>
    </row>
    <row r="11" spans="1:17" ht="15.75" x14ac:dyDescent="0.25">
      <c r="A11" s="54" t="s">
        <v>123</v>
      </c>
      <c r="B11" s="55">
        <v>830</v>
      </c>
      <c r="C11" s="54" t="s">
        <v>124</v>
      </c>
      <c r="D11" s="56">
        <v>3.2177614999999999</v>
      </c>
      <c r="E11" s="56">
        <v>0.48</v>
      </c>
      <c r="F11" s="49">
        <v>543</v>
      </c>
      <c r="G11" s="56">
        <v>3.33</v>
      </c>
      <c r="H11" s="56">
        <f t="shared" si="0"/>
        <v>3.81</v>
      </c>
      <c r="I11" s="56">
        <v>3.81</v>
      </c>
      <c r="J11" s="56">
        <v>3.81</v>
      </c>
      <c r="K11" s="56">
        <v>3.81</v>
      </c>
      <c r="L11" s="56">
        <f t="shared" si="1"/>
        <v>0.10999999999999988</v>
      </c>
      <c r="N11" s="46">
        <f t="shared" si="2"/>
        <v>1030669</v>
      </c>
      <c r="O11" s="46">
        <f t="shared" si="3"/>
        <v>148565</v>
      </c>
      <c r="P11" s="46">
        <f t="shared" si="4"/>
        <v>1179234</v>
      </c>
    </row>
    <row r="12" spans="1:17" ht="15.75" x14ac:dyDescent="0.25">
      <c r="A12" s="54" t="s">
        <v>123</v>
      </c>
      <c r="B12" s="55">
        <v>856</v>
      </c>
      <c r="C12" s="54" t="s">
        <v>136</v>
      </c>
      <c r="D12" s="168" t="s">
        <v>244</v>
      </c>
      <c r="E12" s="168" t="s">
        <v>244</v>
      </c>
      <c r="F12" s="169" t="s">
        <v>244</v>
      </c>
      <c r="G12" s="169" t="s">
        <v>244</v>
      </c>
      <c r="H12" s="168" t="str">
        <f t="shared" si="0"/>
        <v xml:space="preserve"> </v>
      </c>
      <c r="I12" s="168"/>
      <c r="J12" s="168"/>
      <c r="K12" s="168"/>
      <c r="L12" s="168" t="str">
        <f t="shared" si="1"/>
        <v xml:space="preserve"> </v>
      </c>
      <c r="N12" s="168"/>
      <c r="O12" s="168"/>
      <c r="P12" s="170" t="str">
        <f t="shared" si="4"/>
        <v xml:space="preserve"> </v>
      </c>
    </row>
    <row r="13" spans="1:17" ht="15.75" x14ac:dyDescent="0.25">
      <c r="A13" s="54" t="s">
        <v>123</v>
      </c>
      <c r="B13" s="55">
        <v>855</v>
      </c>
      <c r="C13" s="54" t="s">
        <v>135</v>
      </c>
      <c r="D13" s="56">
        <v>2.8556339999999998</v>
      </c>
      <c r="E13" s="56">
        <v>0.75</v>
      </c>
      <c r="F13" s="49">
        <v>84</v>
      </c>
      <c r="G13" s="56">
        <v>2.95</v>
      </c>
      <c r="H13" s="56">
        <f t="shared" si="0"/>
        <v>3.7</v>
      </c>
      <c r="I13" s="56">
        <v>3.8</v>
      </c>
      <c r="J13" s="56">
        <v>3.8</v>
      </c>
      <c r="K13" s="56">
        <v>3.8</v>
      </c>
      <c r="L13" s="56">
        <f t="shared" si="1"/>
        <v>0.18999999999999995</v>
      </c>
      <c r="N13" s="46">
        <f t="shared" si="2"/>
        <v>141246</v>
      </c>
      <c r="O13" s="46">
        <f t="shared" si="3"/>
        <v>35910</v>
      </c>
      <c r="P13" s="46">
        <f t="shared" si="4"/>
        <v>181944</v>
      </c>
    </row>
    <row r="14" spans="1:17" ht="15.75" x14ac:dyDescent="0.25">
      <c r="A14" s="54" t="s">
        <v>123</v>
      </c>
      <c r="B14" s="55">
        <v>925</v>
      </c>
      <c r="C14" s="54" t="s">
        <v>175</v>
      </c>
      <c r="D14" s="56">
        <v>2.5141995000000001</v>
      </c>
      <c r="E14" s="56">
        <v>0.48</v>
      </c>
      <c r="F14" s="49">
        <v>333.87</v>
      </c>
      <c r="G14" s="56">
        <v>2.6</v>
      </c>
      <c r="H14" s="56">
        <f t="shared" si="0"/>
        <v>3.08</v>
      </c>
      <c r="I14" s="56">
        <v>3.8</v>
      </c>
      <c r="J14" s="56">
        <v>3.8</v>
      </c>
      <c r="K14" s="56">
        <v>3.8</v>
      </c>
      <c r="L14" s="56">
        <f t="shared" si="1"/>
        <v>0.81</v>
      </c>
      <c r="N14" s="46">
        <f t="shared" si="2"/>
        <v>494796</v>
      </c>
      <c r="O14" s="46">
        <f t="shared" si="3"/>
        <v>91347</v>
      </c>
      <c r="P14" s="46">
        <f t="shared" si="4"/>
        <v>723163</v>
      </c>
    </row>
    <row r="15" spans="1:17" ht="15.75" x14ac:dyDescent="0.25">
      <c r="A15" s="54" t="s">
        <v>123</v>
      </c>
      <c r="B15" s="55">
        <v>940</v>
      </c>
      <c r="C15" s="54" t="s">
        <v>184</v>
      </c>
      <c r="D15" s="56">
        <v>4.7283505000000003</v>
      </c>
      <c r="E15" s="56">
        <v>0.42</v>
      </c>
      <c r="F15" s="49">
        <v>335.96</v>
      </c>
      <c r="G15" s="56">
        <v>4.8899999999999997</v>
      </c>
      <c r="H15" s="56">
        <f t="shared" si="0"/>
        <v>5.31</v>
      </c>
      <c r="I15" s="56">
        <v>5.31</v>
      </c>
      <c r="J15" s="56">
        <v>5.31</v>
      </c>
      <c r="K15" s="56">
        <v>5.31</v>
      </c>
      <c r="L15" s="56">
        <f t="shared" si="1"/>
        <v>0.15999999999999925</v>
      </c>
      <c r="N15" s="46">
        <f t="shared" si="2"/>
        <v>936422</v>
      </c>
      <c r="O15" s="46">
        <f t="shared" si="3"/>
        <v>80429</v>
      </c>
      <c r="P15" s="46">
        <f t="shared" si="4"/>
        <v>1016851</v>
      </c>
    </row>
    <row r="16" spans="1:17" ht="15.75" x14ac:dyDescent="0.25">
      <c r="A16" s="54" t="s">
        <v>123</v>
      </c>
      <c r="B16" s="55">
        <v>892</v>
      </c>
      <c r="C16" s="54" t="s">
        <v>166</v>
      </c>
      <c r="D16" s="56">
        <v>3.414345</v>
      </c>
      <c r="E16" s="56">
        <v>0.52</v>
      </c>
      <c r="F16" s="49">
        <v>60.5</v>
      </c>
      <c r="G16" s="56">
        <v>3.53</v>
      </c>
      <c r="H16" s="56">
        <f t="shared" si="0"/>
        <v>4.05</v>
      </c>
      <c r="I16" s="56">
        <v>4.05</v>
      </c>
      <c r="J16" s="56">
        <v>4.05</v>
      </c>
      <c r="K16" s="56">
        <v>4.05</v>
      </c>
      <c r="L16" s="56">
        <f t="shared" si="1"/>
        <v>0.11999999999999966</v>
      </c>
      <c r="N16" s="46">
        <f t="shared" si="2"/>
        <v>121733</v>
      </c>
      <c r="O16" s="46">
        <f t="shared" si="3"/>
        <v>17933</v>
      </c>
      <c r="P16" s="46">
        <f t="shared" si="4"/>
        <v>139665</v>
      </c>
    </row>
    <row r="17" spans="1:17" ht="15.75" x14ac:dyDescent="0.25">
      <c r="A17" s="54" t="s">
        <v>123</v>
      </c>
      <c r="B17" s="55">
        <v>891</v>
      </c>
      <c r="C17" s="54" t="s">
        <v>165</v>
      </c>
      <c r="D17" s="168" t="s">
        <v>244</v>
      </c>
      <c r="E17" s="168" t="s">
        <v>244</v>
      </c>
      <c r="F17" s="169" t="s">
        <v>244</v>
      </c>
      <c r="G17" s="169" t="s">
        <v>244</v>
      </c>
      <c r="H17" s="168" t="str">
        <f t="shared" ref="H17:H18" si="5">IFERROR(E17+G17," ")</f>
        <v xml:space="preserve"> </v>
      </c>
      <c r="I17" s="168"/>
      <c r="J17" s="168"/>
      <c r="K17" s="168"/>
      <c r="L17" s="168" t="str">
        <f t="shared" ref="L17:L18" si="6">IFERROR(K17-(ROUND(D17,2)+E17)," ")</f>
        <v xml:space="preserve"> </v>
      </c>
      <c r="N17" s="168"/>
      <c r="O17" s="168"/>
      <c r="P17" s="170" t="str">
        <f t="shared" si="4"/>
        <v xml:space="preserve"> </v>
      </c>
      <c r="Q17" s="42"/>
    </row>
    <row r="18" spans="1:17" ht="15.75" x14ac:dyDescent="0.25">
      <c r="A18" s="54" t="s">
        <v>123</v>
      </c>
      <c r="B18" s="55">
        <v>857</v>
      </c>
      <c r="C18" s="54" t="s">
        <v>137</v>
      </c>
      <c r="D18" s="168" t="s">
        <v>244</v>
      </c>
      <c r="E18" s="168" t="s">
        <v>244</v>
      </c>
      <c r="F18" s="169" t="s">
        <v>244</v>
      </c>
      <c r="G18" s="169" t="s">
        <v>244</v>
      </c>
      <c r="H18" s="168" t="str">
        <f t="shared" si="5"/>
        <v xml:space="preserve"> </v>
      </c>
      <c r="I18" s="168"/>
      <c r="J18" s="168"/>
      <c r="K18" s="168"/>
      <c r="L18" s="168" t="str">
        <f t="shared" si="6"/>
        <v xml:space="preserve"> </v>
      </c>
      <c r="N18" s="168"/>
      <c r="O18" s="168"/>
      <c r="P18" s="170" t="str">
        <f t="shared" si="4"/>
        <v xml:space="preserve"> </v>
      </c>
    </row>
    <row r="19" spans="1:17" ht="15.75" x14ac:dyDescent="0.25">
      <c r="A19" s="54" t="s">
        <v>123</v>
      </c>
      <c r="B19" s="55">
        <v>941</v>
      </c>
      <c r="C19" s="54" t="s">
        <v>185</v>
      </c>
      <c r="D19" s="56">
        <v>4.7283505000000003</v>
      </c>
      <c r="E19" s="56">
        <v>0.56999999999999995</v>
      </c>
      <c r="F19" s="49">
        <v>278.57</v>
      </c>
      <c r="G19" s="56">
        <v>4.8899999999999997</v>
      </c>
      <c r="H19" s="56">
        <f t="shared" si="0"/>
        <v>5.46</v>
      </c>
      <c r="I19" s="56">
        <v>5.46</v>
      </c>
      <c r="J19" s="56">
        <v>5.46</v>
      </c>
      <c r="K19" s="56">
        <v>5.46</v>
      </c>
      <c r="L19" s="56">
        <f t="shared" si="1"/>
        <v>0.15999999999999925</v>
      </c>
      <c r="N19" s="46">
        <f t="shared" si="2"/>
        <v>776459</v>
      </c>
      <c r="O19" s="46">
        <f t="shared" si="3"/>
        <v>90508</v>
      </c>
      <c r="P19" s="46">
        <f t="shared" si="4"/>
        <v>866966</v>
      </c>
    </row>
    <row r="20" spans="1:17" ht="15.75" x14ac:dyDescent="0.25">
      <c r="A20" s="54" t="s">
        <v>116</v>
      </c>
      <c r="B20" s="55">
        <v>822</v>
      </c>
      <c r="C20" s="54" t="s">
        <v>118</v>
      </c>
      <c r="D20" s="56">
        <v>0.91049200000000008</v>
      </c>
      <c r="E20" s="56">
        <v>0.39</v>
      </c>
      <c r="F20" s="49">
        <v>192.57</v>
      </c>
      <c r="G20" s="56">
        <v>0.94</v>
      </c>
      <c r="H20" s="56">
        <f t="shared" si="0"/>
        <v>1.33</v>
      </c>
      <c r="I20" s="56">
        <v>3.8</v>
      </c>
      <c r="J20" s="56">
        <v>3.8</v>
      </c>
      <c r="K20" s="56">
        <v>3.8</v>
      </c>
      <c r="L20" s="56">
        <f t="shared" si="1"/>
        <v>2.5</v>
      </c>
      <c r="N20" s="46">
        <f t="shared" si="2"/>
        <v>103180</v>
      </c>
      <c r="O20" s="46">
        <f t="shared" si="3"/>
        <v>42809</v>
      </c>
      <c r="P20" s="46">
        <f t="shared" si="4"/>
        <v>417107</v>
      </c>
    </row>
    <row r="21" spans="1:17" ht="15.75" x14ac:dyDescent="0.25">
      <c r="A21" s="54" t="s">
        <v>116</v>
      </c>
      <c r="B21" s="55">
        <v>873</v>
      </c>
      <c r="C21" s="54" t="s">
        <v>148</v>
      </c>
      <c r="D21" s="56">
        <v>3.6523145000000001</v>
      </c>
      <c r="E21" s="56">
        <v>0.47</v>
      </c>
      <c r="F21" s="49">
        <v>475</v>
      </c>
      <c r="G21" s="56">
        <v>3.78</v>
      </c>
      <c r="H21" s="56">
        <f t="shared" si="0"/>
        <v>4.25</v>
      </c>
      <c r="I21" s="56">
        <v>4.25</v>
      </c>
      <c r="J21" s="56">
        <v>4.25</v>
      </c>
      <c r="K21" s="56">
        <v>4.25</v>
      </c>
      <c r="L21" s="56">
        <f t="shared" si="1"/>
        <v>0.12999999999999989</v>
      </c>
      <c r="N21" s="46">
        <f t="shared" si="2"/>
        <v>1023435</v>
      </c>
      <c r="O21" s="46">
        <f t="shared" si="3"/>
        <v>127253</v>
      </c>
      <c r="P21" s="46">
        <f t="shared" si="4"/>
        <v>1150688</v>
      </c>
    </row>
    <row r="22" spans="1:17" ht="15.75" x14ac:dyDescent="0.25">
      <c r="A22" s="54" t="s">
        <v>116</v>
      </c>
      <c r="B22" s="55">
        <v>823</v>
      </c>
      <c r="C22" s="54" t="s">
        <v>119</v>
      </c>
      <c r="D22" s="56">
        <v>2.3279624999999999</v>
      </c>
      <c r="E22" s="56">
        <v>0.4</v>
      </c>
      <c r="F22" s="49">
        <v>187.6</v>
      </c>
      <c r="G22" s="56">
        <v>2.41</v>
      </c>
      <c r="H22" s="56">
        <f t="shared" si="0"/>
        <v>2.81</v>
      </c>
      <c r="I22" s="56">
        <v>3.8</v>
      </c>
      <c r="J22" s="56">
        <v>3.8</v>
      </c>
      <c r="K22" s="56">
        <v>3.8</v>
      </c>
      <c r="L22" s="56">
        <f t="shared" si="1"/>
        <v>1.0699999999999998</v>
      </c>
      <c r="N22" s="46">
        <f t="shared" si="2"/>
        <v>257707</v>
      </c>
      <c r="O22" s="46">
        <f t="shared" si="3"/>
        <v>42773</v>
      </c>
      <c r="P22" s="46">
        <f t="shared" si="4"/>
        <v>406342</v>
      </c>
    </row>
    <row r="23" spans="1:17" ht="15.75" x14ac:dyDescent="0.25">
      <c r="A23" s="54" t="s">
        <v>116</v>
      </c>
      <c r="B23" s="55">
        <v>881</v>
      </c>
      <c r="C23" s="54" t="s">
        <v>155</v>
      </c>
      <c r="D23" s="56">
        <v>2.0486070000000001</v>
      </c>
      <c r="E23" s="56">
        <v>0.39</v>
      </c>
      <c r="F23" s="49">
        <v>222.47</v>
      </c>
      <c r="G23" s="56">
        <v>2.12</v>
      </c>
      <c r="H23" s="56">
        <f t="shared" si="0"/>
        <v>2.5100000000000002</v>
      </c>
      <c r="I23" s="56">
        <v>3.8</v>
      </c>
      <c r="J23" s="56">
        <v>3.8</v>
      </c>
      <c r="K23" s="56">
        <v>3.8</v>
      </c>
      <c r="L23" s="56">
        <f t="shared" si="1"/>
        <v>1.3599999999999999</v>
      </c>
      <c r="N23" s="46">
        <f t="shared" si="2"/>
        <v>268833</v>
      </c>
      <c r="O23" s="46">
        <f t="shared" si="3"/>
        <v>49456</v>
      </c>
      <c r="P23" s="46">
        <f t="shared" si="4"/>
        <v>481871</v>
      </c>
    </row>
    <row r="24" spans="1:17" ht="15.75" x14ac:dyDescent="0.25">
      <c r="A24" s="54" t="s">
        <v>116</v>
      </c>
      <c r="B24" s="55">
        <v>919</v>
      </c>
      <c r="C24" s="54" t="s">
        <v>173</v>
      </c>
      <c r="D24" s="56">
        <v>2.2969230000000005</v>
      </c>
      <c r="E24" s="56">
        <v>0.4</v>
      </c>
      <c r="F24" s="49">
        <v>1323.8</v>
      </c>
      <c r="G24" s="56">
        <v>2.37</v>
      </c>
      <c r="H24" s="56">
        <f t="shared" si="0"/>
        <v>2.77</v>
      </c>
      <c r="I24" s="56">
        <v>3.8</v>
      </c>
      <c r="J24" s="56">
        <v>3.8</v>
      </c>
      <c r="K24" s="56">
        <v>3.8</v>
      </c>
      <c r="L24" s="56">
        <f t="shared" si="1"/>
        <v>1.1000000000000001</v>
      </c>
      <c r="N24" s="46">
        <f t="shared" si="2"/>
        <v>1788322</v>
      </c>
      <c r="O24" s="46">
        <f t="shared" si="3"/>
        <v>301827</v>
      </c>
      <c r="P24" s="46">
        <f t="shared" si="4"/>
        <v>2867351</v>
      </c>
    </row>
    <row r="25" spans="1:17" ht="15.75" x14ac:dyDescent="0.25">
      <c r="A25" s="54" t="s">
        <v>116</v>
      </c>
      <c r="B25" s="55">
        <v>821</v>
      </c>
      <c r="C25" s="54" t="s">
        <v>117</v>
      </c>
      <c r="D25" s="56">
        <v>4.3144904999999998</v>
      </c>
      <c r="E25" s="56">
        <v>0.42</v>
      </c>
      <c r="F25" s="49">
        <v>520.4</v>
      </c>
      <c r="G25" s="56">
        <v>4.46</v>
      </c>
      <c r="H25" s="56">
        <f t="shared" si="0"/>
        <v>4.88</v>
      </c>
      <c r="I25" s="56">
        <v>4.88</v>
      </c>
      <c r="J25" s="56">
        <v>4.88</v>
      </c>
      <c r="K25" s="56">
        <v>4.88</v>
      </c>
      <c r="L25" s="56">
        <f t="shared" si="1"/>
        <v>0.15000000000000036</v>
      </c>
      <c r="N25" s="46">
        <f t="shared" si="2"/>
        <v>1322961</v>
      </c>
      <c r="O25" s="46">
        <f t="shared" si="3"/>
        <v>124584</v>
      </c>
      <c r="P25" s="46">
        <f t="shared" si="4"/>
        <v>1447545</v>
      </c>
    </row>
    <row r="26" spans="1:17" ht="15.75" x14ac:dyDescent="0.25">
      <c r="A26" s="54" t="s">
        <v>116</v>
      </c>
      <c r="B26" s="55">
        <v>926</v>
      </c>
      <c r="C26" s="54" t="s">
        <v>176</v>
      </c>
      <c r="D26" s="56">
        <v>2.6590505000000002</v>
      </c>
      <c r="E26" s="56">
        <v>0.53</v>
      </c>
      <c r="F26" s="49">
        <v>177.03</v>
      </c>
      <c r="G26" s="56">
        <v>2.75</v>
      </c>
      <c r="H26" s="56">
        <f t="shared" si="0"/>
        <v>3.2800000000000002</v>
      </c>
      <c r="I26" s="56">
        <v>3.8</v>
      </c>
      <c r="J26" s="56">
        <v>3.8</v>
      </c>
      <c r="K26" s="56">
        <v>3.8</v>
      </c>
      <c r="L26" s="56">
        <f t="shared" si="1"/>
        <v>0.60999999999999943</v>
      </c>
      <c r="N26" s="46">
        <f t="shared" si="2"/>
        <v>277495</v>
      </c>
      <c r="O26" s="46">
        <f t="shared" si="3"/>
        <v>53481</v>
      </c>
      <c r="P26" s="46">
        <f t="shared" si="4"/>
        <v>383447</v>
      </c>
    </row>
    <row r="27" spans="1:17" ht="15.75" x14ac:dyDescent="0.25">
      <c r="A27" s="54" t="s">
        <v>116</v>
      </c>
      <c r="B27" s="55">
        <v>874</v>
      </c>
      <c r="C27" s="54" t="s">
        <v>149</v>
      </c>
      <c r="D27" s="56">
        <v>4.6145390000000006</v>
      </c>
      <c r="E27" s="56">
        <v>0.4</v>
      </c>
      <c r="F27" s="49">
        <v>86.6</v>
      </c>
      <c r="G27" s="56">
        <v>4.7699999999999996</v>
      </c>
      <c r="H27" s="56">
        <f t="shared" si="0"/>
        <v>5.17</v>
      </c>
      <c r="I27" s="56">
        <v>5.17</v>
      </c>
      <c r="J27" s="56">
        <v>5.17</v>
      </c>
      <c r="K27" s="56">
        <v>5.17</v>
      </c>
      <c r="L27" s="56">
        <f t="shared" si="1"/>
        <v>0.15999999999999925</v>
      </c>
      <c r="N27" s="46">
        <f t="shared" si="2"/>
        <v>235457</v>
      </c>
      <c r="O27" s="46">
        <f t="shared" si="3"/>
        <v>19745</v>
      </c>
      <c r="P27" s="46">
        <f t="shared" si="4"/>
        <v>255202</v>
      </c>
    </row>
    <row r="28" spans="1:17" ht="15.75" x14ac:dyDescent="0.25">
      <c r="A28" s="54" t="s">
        <v>116</v>
      </c>
      <c r="B28" s="55">
        <v>882</v>
      </c>
      <c r="C28" s="54" t="s">
        <v>156</v>
      </c>
      <c r="D28" s="168" t="s">
        <v>244</v>
      </c>
      <c r="E28" s="168" t="s">
        <v>244</v>
      </c>
      <c r="F28" s="169" t="s">
        <v>244</v>
      </c>
      <c r="G28" s="169" t="s">
        <v>244</v>
      </c>
      <c r="H28" s="168" t="str">
        <f t="shared" ref="H28" si="7">IFERROR(E28+G28," ")</f>
        <v xml:space="preserve"> </v>
      </c>
      <c r="I28" s="168"/>
      <c r="J28" s="168"/>
      <c r="K28" s="168"/>
      <c r="L28" s="168" t="str">
        <f t="shared" ref="L28" si="8">IFERROR(K28-(ROUND(D28,2)+E28)," ")</f>
        <v xml:space="preserve"> </v>
      </c>
      <c r="N28" s="168"/>
      <c r="O28" s="168"/>
      <c r="P28" s="170" t="str">
        <f t="shared" si="4"/>
        <v xml:space="preserve"> </v>
      </c>
    </row>
    <row r="29" spans="1:17" ht="15.75" x14ac:dyDescent="0.25">
      <c r="A29" s="54" t="s">
        <v>116</v>
      </c>
      <c r="B29" s="55">
        <v>935</v>
      </c>
      <c r="C29" s="54" t="s">
        <v>180</v>
      </c>
      <c r="D29" s="56">
        <v>2.9694455000000004</v>
      </c>
      <c r="E29" s="56">
        <v>0.53</v>
      </c>
      <c r="F29" s="49">
        <v>59.8</v>
      </c>
      <c r="G29" s="56">
        <v>3.07</v>
      </c>
      <c r="H29" s="56">
        <f t="shared" si="0"/>
        <v>3.5999999999999996</v>
      </c>
      <c r="I29" s="56">
        <v>3.8</v>
      </c>
      <c r="J29" s="56">
        <v>3.8</v>
      </c>
      <c r="K29" s="56">
        <v>3.8</v>
      </c>
      <c r="L29" s="56">
        <f t="shared" si="1"/>
        <v>0.29999999999999982</v>
      </c>
      <c r="N29" s="46">
        <f t="shared" si="2"/>
        <v>104645</v>
      </c>
      <c r="O29" s="46">
        <f t="shared" si="3"/>
        <v>18066</v>
      </c>
      <c r="P29" s="46">
        <f t="shared" si="4"/>
        <v>129527</v>
      </c>
    </row>
    <row r="30" spans="1:17" ht="15.75" x14ac:dyDescent="0.25">
      <c r="A30" s="54" t="s">
        <v>116</v>
      </c>
      <c r="B30" s="55">
        <v>883</v>
      </c>
      <c r="C30" s="54" t="s">
        <v>157</v>
      </c>
      <c r="D30" s="168" t="s">
        <v>244</v>
      </c>
      <c r="E30" s="168" t="s">
        <v>244</v>
      </c>
      <c r="F30" s="169" t="s">
        <v>244</v>
      </c>
      <c r="G30" s="169" t="s">
        <v>244</v>
      </c>
      <c r="H30" s="168" t="str">
        <f t="shared" ref="H30" si="9">IFERROR(E30+G30," ")</f>
        <v xml:space="preserve"> </v>
      </c>
      <c r="I30" s="168"/>
      <c r="J30" s="168"/>
      <c r="K30" s="168"/>
      <c r="L30" s="168" t="str">
        <f t="shared" ref="L30" si="10">IFERROR(K30-(ROUND(D30,2)+E30)," ")</f>
        <v xml:space="preserve"> </v>
      </c>
      <c r="N30" s="168"/>
      <c r="O30" s="168"/>
      <c r="P30" s="170" t="str">
        <f t="shared" si="4"/>
        <v xml:space="preserve"> </v>
      </c>
    </row>
    <row r="31" spans="1:17" ht="15.75" x14ac:dyDescent="0.25">
      <c r="A31" s="54" t="s">
        <v>27</v>
      </c>
      <c r="B31" s="55">
        <v>202</v>
      </c>
      <c r="C31" s="54" t="s">
        <v>28</v>
      </c>
      <c r="D31" s="56">
        <v>0</v>
      </c>
      <c r="E31" s="56">
        <v>0.57999999999999996</v>
      </c>
      <c r="F31" s="49">
        <v>70</v>
      </c>
      <c r="G31" s="56">
        <v>0</v>
      </c>
      <c r="H31" s="56">
        <f t="shared" si="0"/>
        <v>0.57999999999999996</v>
      </c>
      <c r="I31" s="56">
        <v>3.8</v>
      </c>
      <c r="J31" s="56">
        <v>3.8</v>
      </c>
      <c r="K31" s="56">
        <v>3.8</v>
      </c>
      <c r="L31" s="56">
        <f t="shared" si="1"/>
        <v>3.2199999999999998</v>
      </c>
      <c r="N31" s="46">
        <f t="shared" si="2"/>
        <v>0</v>
      </c>
      <c r="O31" s="46">
        <f t="shared" si="3"/>
        <v>23142</v>
      </c>
      <c r="P31" s="46">
        <f t="shared" si="4"/>
        <v>151620</v>
      </c>
    </row>
    <row r="32" spans="1:17" ht="15.75" x14ac:dyDescent="0.25">
      <c r="A32" s="54" t="s">
        <v>27</v>
      </c>
      <c r="B32" s="55">
        <v>204</v>
      </c>
      <c r="C32" s="54" t="s">
        <v>31</v>
      </c>
      <c r="D32" s="56">
        <v>5.4215660000000003</v>
      </c>
      <c r="E32" s="56">
        <v>0.55000000000000004</v>
      </c>
      <c r="F32" s="49">
        <v>150</v>
      </c>
      <c r="G32" s="56">
        <v>5.6</v>
      </c>
      <c r="H32" s="56">
        <f t="shared" si="0"/>
        <v>6.1499999999999995</v>
      </c>
      <c r="I32" s="56">
        <v>6.1499999999999995</v>
      </c>
      <c r="J32" s="56">
        <v>6.1499999999999995</v>
      </c>
      <c r="K32" s="56">
        <v>6.1499999999999995</v>
      </c>
      <c r="L32" s="56">
        <f t="shared" si="1"/>
        <v>0.17999999999999972</v>
      </c>
      <c r="N32" s="46">
        <f t="shared" si="2"/>
        <v>478800</v>
      </c>
      <c r="O32" s="46">
        <f t="shared" si="3"/>
        <v>47025</v>
      </c>
      <c r="P32" s="46">
        <f t="shared" si="4"/>
        <v>525825</v>
      </c>
    </row>
    <row r="33" spans="1:16" ht="15.75" x14ac:dyDescent="0.25">
      <c r="A33" s="54" t="s">
        <v>27</v>
      </c>
      <c r="B33" s="55">
        <v>205</v>
      </c>
      <c r="C33" s="54" t="s">
        <v>32</v>
      </c>
      <c r="D33" s="56">
        <v>5.4526054999999998</v>
      </c>
      <c r="E33" s="56">
        <v>0.68</v>
      </c>
      <c r="F33" s="49">
        <v>226</v>
      </c>
      <c r="G33" s="56">
        <v>5.64</v>
      </c>
      <c r="H33" s="56">
        <f t="shared" si="0"/>
        <v>6.3199999999999994</v>
      </c>
      <c r="I33" s="56">
        <v>6.3199999999999994</v>
      </c>
      <c r="J33" s="56">
        <v>6.3199999999999994</v>
      </c>
      <c r="K33" s="56">
        <v>6.3199999999999994</v>
      </c>
      <c r="L33" s="56">
        <f t="shared" si="1"/>
        <v>0.1899999999999995</v>
      </c>
      <c r="N33" s="46">
        <f t="shared" si="2"/>
        <v>726545</v>
      </c>
      <c r="O33" s="46">
        <f t="shared" si="3"/>
        <v>87598</v>
      </c>
      <c r="P33" s="46">
        <f t="shared" si="4"/>
        <v>814143</v>
      </c>
    </row>
    <row r="34" spans="1:16" ht="15.75" x14ac:dyDescent="0.25">
      <c r="A34" s="54" t="s">
        <v>27</v>
      </c>
      <c r="B34" s="55">
        <v>309</v>
      </c>
      <c r="C34" s="54" t="s">
        <v>49</v>
      </c>
      <c r="D34" s="56">
        <v>7.708142500000001</v>
      </c>
      <c r="E34" s="56">
        <v>0.51</v>
      </c>
      <c r="F34" s="49">
        <v>304</v>
      </c>
      <c r="G34" s="56">
        <v>7.97</v>
      </c>
      <c r="H34" s="56">
        <f t="shared" si="0"/>
        <v>8.48</v>
      </c>
      <c r="I34" s="56">
        <v>8.48</v>
      </c>
      <c r="J34" s="56">
        <v>8.48</v>
      </c>
      <c r="K34" s="56">
        <v>8.48</v>
      </c>
      <c r="L34" s="56">
        <f t="shared" si="1"/>
        <v>0.25999999999999979</v>
      </c>
      <c r="N34" s="46">
        <f t="shared" si="2"/>
        <v>1381042</v>
      </c>
      <c r="O34" s="46">
        <f t="shared" si="3"/>
        <v>88373</v>
      </c>
      <c r="P34" s="46">
        <f t="shared" si="4"/>
        <v>1469415</v>
      </c>
    </row>
    <row r="35" spans="1:16" ht="15.75" x14ac:dyDescent="0.25">
      <c r="A35" s="54" t="s">
        <v>27</v>
      </c>
      <c r="B35" s="55">
        <v>206</v>
      </c>
      <c r="C35" s="54" t="s">
        <v>33</v>
      </c>
      <c r="D35" s="56">
        <v>3.5798890000000001</v>
      </c>
      <c r="E35" s="56">
        <v>0.78</v>
      </c>
      <c r="F35" s="49">
        <v>145</v>
      </c>
      <c r="G35" s="56">
        <v>3.7</v>
      </c>
      <c r="H35" s="56">
        <f t="shared" si="0"/>
        <v>4.4800000000000004</v>
      </c>
      <c r="I35" s="56">
        <v>4.4800000000000004</v>
      </c>
      <c r="J35" s="56">
        <v>4.4800000000000004</v>
      </c>
      <c r="K35" s="56">
        <v>4.4800000000000004</v>
      </c>
      <c r="L35" s="56">
        <f t="shared" si="1"/>
        <v>0.12000000000000011</v>
      </c>
      <c r="N35" s="46">
        <f t="shared" si="2"/>
        <v>305805</v>
      </c>
      <c r="O35" s="46">
        <f t="shared" si="3"/>
        <v>64467</v>
      </c>
      <c r="P35" s="46">
        <f t="shared" si="4"/>
        <v>370272</v>
      </c>
    </row>
    <row r="36" spans="1:16" ht="15.75" x14ac:dyDescent="0.25">
      <c r="A36" s="54" t="s">
        <v>27</v>
      </c>
      <c r="B36" s="55">
        <v>207</v>
      </c>
      <c r="C36" s="54" t="s">
        <v>34</v>
      </c>
      <c r="D36" s="56">
        <v>5.0594384999999997</v>
      </c>
      <c r="E36" s="56">
        <v>0.76</v>
      </c>
      <c r="F36" s="49">
        <v>198</v>
      </c>
      <c r="G36" s="56">
        <v>5.23</v>
      </c>
      <c r="H36" s="56">
        <f t="shared" si="0"/>
        <v>5.99</v>
      </c>
      <c r="I36" s="56">
        <v>5.99</v>
      </c>
      <c r="J36" s="56">
        <v>5.99</v>
      </c>
      <c r="K36" s="56">
        <v>5.99</v>
      </c>
      <c r="L36" s="56">
        <f t="shared" si="1"/>
        <v>0.17000000000000082</v>
      </c>
      <c r="N36" s="46">
        <f t="shared" si="2"/>
        <v>590258</v>
      </c>
      <c r="O36" s="46">
        <f t="shared" si="3"/>
        <v>85774</v>
      </c>
      <c r="P36" s="46">
        <f t="shared" si="4"/>
        <v>676032</v>
      </c>
    </row>
    <row r="37" spans="1:16" ht="15.75" x14ac:dyDescent="0.25">
      <c r="A37" s="54" t="s">
        <v>27</v>
      </c>
      <c r="B37" s="55">
        <v>208</v>
      </c>
      <c r="C37" s="54" t="s">
        <v>35</v>
      </c>
      <c r="D37" s="56">
        <v>2.3900415000000002</v>
      </c>
      <c r="E37" s="56">
        <v>0.62</v>
      </c>
      <c r="F37" s="49">
        <v>315</v>
      </c>
      <c r="G37" s="56">
        <v>2.4700000000000002</v>
      </c>
      <c r="H37" s="56">
        <f t="shared" si="0"/>
        <v>3.0900000000000003</v>
      </c>
      <c r="I37" s="56">
        <v>3.8</v>
      </c>
      <c r="J37" s="56">
        <v>3.8</v>
      </c>
      <c r="K37" s="56">
        <v>3.8</v>
      </c>
      <c r="L37" s="56">
        <f t="shared" si="1"/>
        <v>0.78999999999999959</v>
      </c>
      <c r="N37" s="46">
        <f t="shared" si="2"/>
        <v>443489</v>
      </c>
      <c r="O37" s="46">
        <f t="shared" si="3"/>
        <v>111321</v>
      </c>
      <c r="P37" s="46">
        <f t="shared" si="4"/>
        <v>682290</v>
      </c>
    </row>
    <row r="38" spans="1:16" ht="15.75" x14ac:dyDescent="0.25">
      <c r="A38" s="54" t="s">
        <v>27</v>
      </c>
      <c r="B38" s="55">
        <v>209</v>
      </c>
      <c r="C38" s="54" t="s">
        <v>36</v>
      </c>
      <c r="D38" s="56">
        <v>3.8902839999999999</v>
      </c>
      <c r="E38" s="56">
        <v>0.46</v>
      </c>
      <c r="F38" s="49">
        <v>191</v>
      </c>
      <c r="G38" s="56">
        <v>4.0199999999999996</v>
      </c>
      <c r="H38" s="56">
        <f t="shared" si="0"/>
        <v>4.4799999999999995</v>
      </c>
      <c r="I38" s="56">
        <v>4.4799999999999995</v>
      </c>
      <c r="J38" s="56">
        <v>4.4799999999999995</v>
      </c>
      <c r="K38" s="56">
        <v>4.4799999999999995</v>
      </c>
      <c r="L38" s="56">
        <f t="shared" si="1"/>
        <v>0.12999999999999901</v>
      </c>
      <c r="N38" s="46">
        <f t="shared" si="2"/>
        <v>437658</v>
      </c>
      <c r="O38" s="46">
        <f t="shared" si="3"/>
        <v>50081</v>
      </c>
      <c r="P38" s="46">
        <f t="shared" si="4"/>
        <v>487738</v>
      </c>
    </row>
    <row r="39" spans="1:16" ht="15.75" x14ac:dyDescent="0.25">
      <c r="A39" s="54" t="s">
        <v>27</v>
      </c>
      <c r="B39" s="55">
        <v>316</v>
      </c>
      <c r="C39" s="54" t="s">
        <v>56</v>
      </c>
      <c r="D39" s="56">
        <v>3.9730560000000001</v>
      </c>
      <c r="E39" s="56">
        <v>0.49</v>
      </c>
      <c r="F39" s="49">
        <v>778</v>
      </c>
      <c r="G39" s="56">
        <v>4.1100000000000003</v>
      </c>
      <c r="H39" s="56">
        <f t="shared" si="0"/>
        <v>4.6000000000000005</v>
      </c>
      <c r="I39" s="56">
        <v>4.6000000000000005</v>
      </c>
      <c r="J39" s="56">
        <v>4.6000000000000005</v>
      </c>
      <c r="K39" s="56">
        <v>4.6000000000000005</v>
      </c>
      <c r="L39" s="56">
        <f t="shared" si="1"/>
        <v>0.14000000000000057</v>
      </c>
      <c r="N39" s="46">
        <f t="shared" si="2"/>
        <v>1822621</v>
      </c>
      <c r="O39" s="46">
        <f t="shared" si="3"/>
        <v>217296</v>
      </c>
      <c r="P39" s="46">
        <f t="shared" si="4"/>
        <v>2039916</v>
      </c>
    </row>
    <row r="40" spans="1:16" ht="15.75" x14ac:dyDescent="0.25">
      <c r="A40" s="54" t="s">
        <v>27</v>
      </c>
      <c r="B40" s="55">
        <v>210</v>
      </c>
      <c r="C40" s="54" t="s">
        <v>37</v>
      </c>
      <c r="D40" s="56">
        <v>5.4939914999999999</v>
      </c>
      <c r="E40" s="56">
        <v>0.59</v>
      </c>
      <c r="F40" s="49">
        <v>391</v>
      </c>
      <c r="G40" s="56">
        <v>5.68</v>
      </c>
      <c r="H40" s="56">
        <f t="shared" si="0"/>
        <v>6.27</v>
      </c>
      <c r="I40" s="56">
        <v>6.27</v>
      </c>
      <c r="J40" s="56">
        <v>6.27</v>
      </c>
      <c r="K40" s="56">
        <v>6.27</v>
      </c>
      <c r="L40" s="56">
        <f t="shared" si="1"/>
        <v>0.1899999999999995</v>
      </c>
      <c r="N40" s="46">
        <f t="shared" si="2"/>
        <v>1265902</v>
      </c>
      <c r="O40" s="46">
        <f t="shared" si="3"/>
        <v>131494</v>
      </c>
      <c r="P40" s="46">
        <f t="shared" si="4"/>
        <v>1397395</v>
      </c>
    </row>
    <row r="41" spans="1:16" ht="15.75" x14ac:dyDescent="0.25">
      <c r="A41" s="54" t="s">
        <v>27</v>
      </c>
      <c r="B41" s="55">
        <v>211</v>
      </c>
      <c r="C41" s="54" t="s">
        <v>38</v>
      </c>
      <c r="D41" s="56">
        <v>1.8416770000000002</v>
      </c>
      <c r="E41" s="56">
        <v>0.53</v>
      </c>
      <c r="F41" s="49">
        <v>390</v>
      </c>
      <c r="G41" s="56">
        <v>1.9</v>
      </c>
      <c r="H41" s="56">
        <f t="shared" si="0"/>
        <v>2.4299999999999997</v>
      </c>
      <c r="I41" s="56">
        <v>3.8</v>
      </c>
      <c r="J41" s="56">
        <v>3.8</v>
      </c>
      <c r="K41" s="56">
        <v>3.8</v>
      </c>
      <c r="L41" s="56">
        <f t="shared" si="1"/>
        <v>1.4299999999999997</v>
      </c>
      <c r="N41" s="46">
        <f t="shared" si="2"/>
        <v>422370</v>
      </c>
      <c r="O41" s="46">
        <f t="shared" si="3"/>
        <v>117819</v>
      </c>
      <c r="P41" s="46">
        <f t="shared" si="4"/>
        <v>844740</v>
      </c>
    </row>
    <row r="42" spans="1:16" ht="15.75" x14ac:dyDescent="0.25">
      <c r="A42" s="54" t="s">
        <v>27</v>
      </c>
      <c r="B42" s="55">
        <v>212</v>
      </c>
      <c r="C42" s="54" t="s">
        <v>39</v>
      </c>
      <c r="D42" s="56">
        <v>4.1696395000000006</v>
      </c>
      <c r="E42" s="56">
        <v>0.76</v>
      </c>
      <c r="F42" s="49">
        <v>149</v>
      </c>
      <c r="G42" s="56">
        <v>4.3099999999999996</v>
      </c>
      <c r="H42" s="56">
        <f t="shared" ref="H42:H75" si="11">IFERROR(E42+G42," ")</f>
        <v>5.0699999999999994</v>
      </c>
      <c r="I42" s="56">
        <v>5.0699999999999994</v>
      </c>
      <c r="J42" s="56">
        <v>5.0699999999999994</v>
      </c>
      <c r="K42" s="56">
        <v>5.0699999999999994</v>
      </c>
      <c r="L42" s="56">
        <f t="shared" ref="L42:L75" si="12">IFERROR(K42-(ROUND(D42,2)+E42)," ")</f>
        <v>0.13999999999999968</v>
      </c>
      <c r="N42" s="46">
        <f t="shared" ref="N42:N60" si="13">IFERROR(ROUNDUP(F42*G42*15*38,0)," ")</f>
        <v>366049</v>
      </c>
      <c r="O42" s="46">
        <f t="shared" ref="O42:O73" si="14">IFERROR(ROUNDUP(F42*E42*15*38,0)," ")</f>
        <v>64547</v>
      </c>
      <c r="P42" s="46">
        <f t="shared" si="4"/>
        <v>430596</v>
      </c>
    </row>
    <row r="43" spans="1:16" ht="15.75" x14ac:dyDescent="0.25">
      <c r="A43" s="54" t="s">
        <v>27</v>
      </c>
      <c r="B43" s="55">
        <v>213</v>
      </c>
      <c r="C43" s="54" t="s">
        <v>40</v>
      </c>
      <c r="D43" s="56">
        <v>12.757234500000001</v>
      </c>
      <c r="E43" s="56">
        <v>0.79</v>
      </c>
      <c r="F43" s="49">
        <v>190</v>
      </c>
      <c r="G43" s="56">
        <v>13.19</v>
      </c>
      <c r="H43" s="56">
        <f t="shared" si="11"/>
        <v>13.98</v>
      </c>
      <c r="I43" s="56">
        <v>13.98</v>
      </c>
      <c r="J43" s="56">
        <v>10</v>
      </c>
      <c r="K43" s="56">
        <v>12</v>
      </c>
      <c r="L43" s="56">
        <f t="shared" si="12"/>
        <v>-1.5500000000000007</v>
      </c>
      <c r="N43" s="46">
        <f t="shared" si="13"/>
        <v>1428477</v>
      </c>
      <c r="O43" s="46">
        <f t="shared" si="14"/>
        <v>85557</v>
      </c>
      <c r="P43" s="46">
        <f t="shared" si="4"/>
        <v>1299600</v>
      </c>
    </row>
    <row r="44" spans="1:16" ht="15.75" x14ac:dyDescent="0.25">
      <c r="A44" s="54" t="s">
        <v>95</v>
      </c>
      <c r="B44" s="55">
        <v>841</v>
      </c>
      <c r="C44" s="54" t="s">
        <v>129</v>
      </c>
      <c r="D44" s="56">
        <v>2.7004364999999999</v>
      </c>
      <c r="E44" s="56">
        <v>0.5</v>
      </c>
      <c r="F44" s="49">
        <v>130.4</v>
      </c>
      <c r="G44" s="56">
        <v>2.79</v>
      </c>
      <c r="H44" s="56">
        <f t="shared" si="11"/>
        <v>3.29</v>
      </c>
      <c r="I44" s="56">
        <v>3.8</v>
      </c>
      <c r="J44" s="56">
        <v>3.8</v>
      </c>
      <c r="K44" s="56">
        <v>3.8</v>
      </c>
      <c r="L44" s="56">
        <f t="shared" si="12"/>
        <v>0.59999999999999964</v>
      </c>
      <c r="N44" s="46">
        <f t="shared" si="13"/>
        <v>207376</v>
      </c>
      <c r="O44" s="46">
        <f t="shared" si="14"/>
        <v>37164</v>
      </c>
      <c r="P44" s="46">
        <f t="shared" si="4"/>
        <v>282447</v>
      </c>
    </row>
    <row r="45" spans="1:16" ht="15.75" x14ac:dyDescent="0.25">
      <c r="A45" s="54" t="s">
        <v>95</v>
      </c>
      <c r="B45" s="55">
        <v>840</v>
      </c>
      <c r="C45" s="54" t="s">
        <v>128</v>
      </c>
      <c r="D45" s="56">
        <v>2.6693970000000005</v>
      </c>
      <c r="E45" s="56">
        <v>0.56000000000000005</v>
      </c>
      <c r="F45" s="49">
        <v>635</v>
      </c>
      <c r="G45" s="56">
        <v>2.76</v>
      </c>
      <c r="H45" s="56">
        <f t="shared" si="11"/>
        <v>3.32</v>
      </c>
      <c r="I45" s="56">
        <v>3.8</v>
      </c>
      <c r="J45" s="56">
        <v>3.8</v>
      </c>
      <c r="K45" s="56">
        <v>3.8</v>
      </c>
      <c r="L45" s="56">
        <f t="shared" si="12"/>
        <v>0.56999999999999984</v>
      </c>
      <c r="N45" s="46">
        <f t="shared" si="13"/>
        <v>998982</v>
      </c>
      <c r="O45" s="46">
        <f t="shared" si="14"/>
        <v>202692</v>
      </c>
      <c r="P45" s="46">
        <f t="shared" si="4"/>
        <v>1375410</v>
      </c>
    </row>
    <row r="46" spans="1:16" ht="15.75" x14ac:dyDescent="0.25">
      <c r="A46" s="54" t="s">
        <v>95</v>
      </c>
      <c r="B46" s="55">
        <v>390</v>
      </c>
      <c r="C46" s="54" t="s">
        <v>96</v>
      </c>
      <c r="D46" s="56">
        <v>4.1075605000000008</v>
      </c>
      <c r="E46" s="56">
        <v>0.62</v>
      </c>
      <c r="F46" s="49">
        <v>50.8</v>
      </c>
      <c r="G46" s="56">
        <v>4.25</v>
      </c>
      <c r="H46" s="56">
        <f t="shared" si="11"/>
        <v>4.87</v>
      </c>
      <c r="I46" s="56">
        <v>4.87</v>
      </c>
      <c r="J46" s="56">
        <v>4.87</v>
      </c>
      <c r="K46" s="56">
        <v>4.87</v>
      </c>
      <c r="L46" s="56">
        <f t="shared" si="12"/>
        <v>0.13999999999999968</v>
      </c>
      <c r="N46" s="46">
        <f t="shared" si="13"/>
        <v>123063</v>
      </c>
      <c r="O46" s="46">
        <f t="shared" si="14"/>
        <v>17953</v>
      </c>
      <c r="P46" s="46">
        <f t="shared" si="4"/>
        <v>141016</v>
      </c>
    </row>
    <row r="47" spans="1:16" ht="15.75" x14ac:dyDescent="0.25">
      <c r="A47" s="54" t="s">
        <v>95</v>
      </c>
      <c r="B47" s="55">
        <v>805</v>
      </c>
      <c r="C47" s="54" t="s">
        <v>106</v>
      </c>
      <c r="D47" s="168" t="s">
        <v>244</v>
      </c>
      <c r="E47" s="168" t="s">
        <v>244</v>
      </c>
      <c r="F47" s="169" t="s">
        <v>244</v>
      </c>
      <c r="G47" s="169" t="s">
        <v>244</v>
      </c>
      <c r="H47" s="168" t="str">
        <f t="shared" si="11"/>
        <v xml:space="preserve"> </v>
      </c>
      <c r="I47" s="168"/>
      <c r="J47" s="168"/>
      <c r="K47" s="168"/>
      <c r="L47" s="168" t="str">
        <f t="shared" si="12"/>
        <v xml:space="preserve"> </v>
      </c>
      <c r="N47" s="168"/>
      <c r="O47" s="168"/>
      <c r="P47" s="170" t="str">
        <f t="shared" si="4"/>
        <v xml:space="preserve"> </v>
      </c>
    </row>
    <row r="48" spans="1:16" ht="15.75" x14ac:dyDescent="0.25">
      <c r="A48" s="54" t="s">
        <v>95</v>
      </c>
      <c r="B48" s="55">
        <v>806</v>
      </c>
      <c r="C48" s="54" t="s">
        <v>107</v>
      </c>
      <c r="D48" s="168" t="s">
        <v>244</v>
      </c>
      <c r="E48" s="168" t="s">
        <v>244</v>
      </c>
      <c r="F48" s="169" t="s">
        <v>244</v>
      </c>
      <c r="G48" s="169" t="s">
        <v>244</v>
      </c>
      <c r="H48" s="168" t="str">
        <f t="shared" si="11"/>
        <v xml:space="preserve"> </v>
      </c>
      <c r="I48" s="168"/>
      <c r="J48" s="168"/>
      <c r="K48" s="168"/>
      <c r="L48" s="168" t="str">
        <f t="shared" si="12"/>
        <v xml:space="preserve"> </v>
      </c>
      <c r="N48" s="168"/>
      <c r="O48" s="168"/>
      <c r="P48" s="170" t="str">
        <f t="shared" si="4"/>
        <v xml:space="preserve"> </v>
      </c>
    </row>
    <row r="49" spans="1:16" ht="15.75" x14ac:dyDescent="0.25">
      <c r="A49" s="54" t="s">
        <v>95</v>
      </c>
      <c r="B49" s="55">
        <v>391</v>
      </c>
      <c r="C49" s="54" t="s">
        <v>97</v>
      </c>
      <c r="D49" s="56">
        <v>2.1934580000000001</v>
      </c>
      <c r="E49" s="56">
        <v>0.64</v>
      </c>
      <c r="F49" s="49">
        <v>214</v>
      </c>
      <c r="G49" s="56">
        <v>2.27</v>
      </c>
      <c r="H49" s="56">
        <f t="shared" si="11"/>
        <v>2.91</v>
      </c>
      <c r="I49" s="56">
        <v>3.8</v>
      </c>
      <c r="J49" s="56">
        <v>3.8</v>
      </c>
      <c r="K49" s="56">
        <v>3.8</v>
      </c>
      <c r="L49" s="56">
        <f t="shared" si="12"/>
        <v>0.96999999999999975</v>
      </c>
      <c r="N49" s="46">
        <f t="shared" si="13"/>
        <v>276895</v>
      </c>
      <c r="O49" s="46">
        <f t="shared" si="14"/>
        <v>78068</v>
      </c>
      <c r="P49" s="46">
        <f t="shared" si="4"/>
        <v>463524</v>
      </c>
    </row>
    <row r="50" spans="1:16" ht="15.75" x14ac:dyDescent="0.25">
      <c r="A50" s="54" t="s">
        <v>95</v>
      </c>
      <c r="B50" s="55">
        <v>392</v>
      </c>
      <c r="C50" s="54" t="s">
        <v>98</v>
      </c>
      <c r="D50" s="56">
        <v>0.33108800000000005</v>
      </c>
      <c r="E50" s="56">
        <v>0.51</v>
      </c>
      <c r="F50" s="49">
        <v>61.93</v>
      </c>
      <c r="G50" s="56">
        <v>0.34</v>
      </c>
      <c r="H50" s="56">
        <f t="shared" si="11"/>
        <v>0.85000000000000009</v>
      </c>
      <c r="I50" s="56">
        <v>3.8</v>
      </c>
      <c r="J50" s="56">
        <v>3.8</v>
      </c>
      <c r="K50" s="56">
        <v>3.8</v>
      </c>
      <c r="L50" s="56">
        <f t="shared" si="12"/>
        <v>2.96</v>
      </c>
      <c r="N50" s="46">
        <f t="shared" si="13"/>
        <v>12003</v>
      </c>
      <c r="O50" s="46">
        <f t="shared" si="14"/>
        <v>18004</v>
      </c>
      <c r="P50" s="46">
        <f t="shared" si="4"/>
        <v>134141</v>
      </c>
    </row>
    <row r="51" spans="1:16" ht="15.75" x14ac:dyDescent="0.25">
      <c r="A51" s="54" t="s">
        <v>95</v>
      </c>
      <c r="B51" s="55">
        <v>929</v>
      </c>
      <c r="C51" s="54" t="s">
        <v>177</v>
      </c>
      <c r="D51" s="168" t="s">
        <v>244</v>
      </c>
      <c r="E51" s="168" t="s">
        <v>244</v>
      </c>
      <c r="F51" s="169" t="s">
        <v>244</v>
      </c>
      <c r="G51" s="169" t="s">
        <v>244</v>
      </c>
      <c r="H51" s="168" t="str">
        <f t="shared" si="11"/>
        <v xml:space="preserve"> </v>
      </c>
      <c r="I51" s="168"/>
      <c r="J51" s="168"/>
      <c r="K51" s="168"/>
      <c r="L51" s="168" t="str">
        <f t="shared" si="12"/>
        <v xml:space="preserve"> </v>
      </c>
      <c r="N51" s="168"/>
      <c r="O51" s="168"/>
      <c r="P51" s="170" t="str">
        <f t="shared" si="4"/>
        <v xml:space="preserve"> </v>
      </c>
    </row>
    <row r="52" spans="1:16" ht="15.75" x14ac:dyDescent="0.25">
      <c r="A52" s="54" t="s">
        <v>95</v>
      </c>
      <c r="B52" s="55">
        <v>807</v>
      </c>
      <c r="C52" s="54" t="s">
        <v>108</v>
      </c>
      <c r="D52" s="168" t="s">
        <v>244</v>
      </c>
      <c r="E52" s="168" t="s">
        <v>244</v>
      </c>
      <c r="F52" s="169" t="s">
        <v>244</v>
      </c>
      <c r="G52" s="169" t="s">
        <v>244</v>
      </c>
      <c r="H52" s="168" t="str">
        <f t="shared" si="11"/>
        <v xml:space="preserve"> </v>
      </c>
      <c r="I52" s="168"/>
      <c r="J52" s="168"/>
      <c r="K52" s="168"/>
      <c r="L52" s="168" t="str">
        <f t="shared" si="12"/>
        <v xml:space="preserve"> </v>
      </c>
      <c r="N52" s="168"/>
      <c r="O52" s="168"/>
      <c r="P52" s="170" t="str">
        <f t="shared" si="4"/>
        <v xml:space="preserve"> </v>
      </c>
    </row>
    <row r="53" spans="1:16" ht="15.75" x14ac:dyDescent="0.25">
      <c r="A53" s="54" t="s">
        <v>95</v>
      </c>
      <c r="B53" s="55">
        <v>393</v>
      </c>
      <c r="C53" s="54" t="s">
        <v>99</v>
      </c>
      <c r="D53" s="56">
        <v>2.7211295</v>
      </c>
      <c r="E53" s="56">
        <v>0.56999999999999995</v>
      </c>
      <c r="F53" s="49">
        <v>220.5</v>
      </c>
      <c r="G53" s="56">
        <v>2.81</v>
      </c>
      <c r="H53" s="56">
        <f t="shared" si="11"/>
        <v>3.38</v>
      </c>
      <c r="I53" s="56">
        <v>3.8</v>
      </c>
      <c r="J53" s="56">
        <v>3.8</v>
      </c>
      <c r="K53" s="56">
        <v>3.8</v>
      </c>
      <c r="L53" s="56">
        <f t="shared" si="12"/>
        <v>0.50999999999999979</v>
      </c>
      <c r="N53" s="46">
        <f t="shared" si="13"/>
        <v>353175</v>
      </c>
      <c r="O53" s="46">
        <f t="shared" si="14"/>
        <v>71641</v>
      </c>
      <c r="P53" s="46">
        <f t="shared" si="4"/>
        <v>477603</v>
      </c>
    </row>
    <row r="54" spans="1:16" ht="15.75" x14ac:dyDescent="0.25">
      <c r="A54" s="54" t="s">
        <v>95</v>
      </c>
      <c r="B54" s="55">
        <v>808</v>
      </c>
      <c r="C54" s="54" t="s">
        <v>109</v>
      </c>
      <c r="D54" s="168" t="s">
        <v>244</v>
      </c>
      <c r="E54" s="168" t="s">
        <v>244</v>
      </c>
      <c r="F54" s="169" t="s">
        <v>244</v>
      </c>
      <c r="G54" s="169" t="s">
        <v>244</v>
      </c>
      <c r="H54" s="168" t="str">
        <f t="shared" si="11"/>
        <v xml:space="preserve"> </v>
      </c>
      <c r="I54" s="168"/>
      <c r="J54" s="168"/>
      <c r="K54" s="168"/>
      <c r="L54" s="168" t="str">
        <f t="shared" si="12"/>
        <v xml:space="preserve"> </v>
      </c>
      <c r="N54" s="168"/>
      <c r="O54" s="168"/>
      <c r="P54" s="170" t="str">
        <f t="shared" si="4"/>
        <v xml:space="preserve"> </v>
      </c>
    </row>
    <row r="55" spans="1:16" ht="15.75" x14ac:dyDescent="0.25">
      <c r="A55" s="54" t="s">
        <v>95</v>
      </c>
      <c r="B55" s="55">
        <v>394</v>
      </c>
      <c r="C55" s="54" t="s">
        <v>100</v>
      </c>
      <c r="D55" s="56">
        <v>1.965835</v>
      </c>
      <c r="E55" s="56">
        <v>0.44</v>
      </c>
      <c r="F55" s="49">
        <v>534</v>
      </c>
      <c r="G55" s="56">
        <v>2.0299999999999998</v>
      </c>
      <c r="H55" s="56">
        <f t="shared" si="11"/>
        <v>2.4699999999999998</v>
      </c>
      <c r="I55" s="56">
        <v>3.8</v>
      </c>
      <c r="J55" s="56">
        <v>3.8</v>
      </c>
      <c r="K55" s="56">
        <v>3.8</v>
      </c>
      <c r="L55" s="56">
        <f t="shared" si="12"/>
        <v>1.3899999999999997</v>
      </c>
      <c r="N55" s="46">
        <f t="shared" si="13"/>
        <v>617892</v>
      </c>
      <c r="O55" s="46">
        <f t="shared" si="14"/>
        <v>133928</v>
      </c>
      <c r="P55" s="46">
        <f t="shared" si="4"/>
        <v>1156644</v>
      </c>
    </row>
    <row r="56" spans="1:16" ht="15.75" x14ac:dyDescent="0.25">
      <c r="A56" s="54" t="s">
        <v>69</v>
      </c>
      <c r="B56" s="55">
        <v>889</v>
      </c>
      <c r="C56" s="54" t="s">
        <v>163</v>
      </c>
      <c r="D56" s="56">
        <v>0.96222450000000015</v>
      </c>
      <c r="E56" s="56">
        <v>0.52</v>
      </c>
      <c r="F56" s="49">
        <v>244</v>
      </c>
      <c r="G56" s="56">
        <v>0.99</v>
      </c>
      <c r="H56" s="56">
        <f t="shared" si="11"/>
        <v>1.51</v>
      </c>
      <c r="I56" s="56">
        <v>3.8</v>
      </c>
      <c r="J56" s="56">
        <v>3.8</v>
      </c>
      <c r="K56" s="56">
        <v>3.8</v>
      </c>
      <c r="L56" s="56">
        <f t="shared" si="12"/>
        <v>2.3199999999999998</v>
      </c>
      <c r="N56" s="46">
        <f t="shared" si="13"/>
        <v>137690</v>
      </c>
      <c r="O56" s="46">
        <f t="shared" si="14"/>
        <v>72322</v>
      </c>
      <c r="P56" s="46">
        <f t="shared" si="4"/>
        <v>528504</v>
      </c>
    </row>
    <row r="57" spans="1:16" ht="15.75" x14ac:dyDescent="0.25">
      <c r="A57" s="54" t="s">
        <v>69</v>
      </c>
      <c r="B57" s="55">
        <v>890</v>
      </c>
      <c r="C57" s="54" t="s">
        <v>164</v>
      </c>
      <c r="D57" s="168" t="s">
        <v>244</v>
      </c>
      <c r="E57" s="168" t="s">
        <v>244</v>
      </c>
      <c r="F57" s="169" t="s">
        <v>244</v>
      </c>
      <c r="G57" s="169" t="s">
        <v>244</v>
      </c>
      <c r="H57" s="168" t="str">
        <f t="shared" si="11"/>
        <v xml:space="preserve"> </v>
      </c>
      <c r="I57" s="168"/>
      <c r="J57" s="168"/>
      <c r="K57" s="168"/>
      <c r="L57" s="168" t="str">
        <f t="shared" si="12"/>
        <v xml:space="preserve"> </v>
      </c>
      <c r="N57" s="168"/>
      <c r="O57" s="168"/>
      <c r="P57" s="170" t="str">
        <f t="shared" si="4"/>
        <v xml:space="preserve"> </v>
      </c>
    </row>
    <row r="58" spans="1:16" ht="15.75" x14ac:dyDescent="0.25">
      <c r="A58" s="54" t="s">
        <v>69</v>
      </c>
      <c r="B58" s="55">
        <v>350</v>
      </c>
      <c r="C58" s="54" t="s">
        <v>75</v>
      </c>
      <c r="D58" s="56">
        <v>1.5519750000000001</v>
      </c>
      <c r="E58" s="56">
        <v>0.48</v>
      </c>
      <c r="F58" s="49">
        <v>205</v>
      </c>
      <c r="G58" s="56">
        <v>1.6</v>
      </c>
      <c r="H58" s="56">
        <f t="shared" si="11"/>
        <v>2.08</v>
      </c>
      <c r="I58" s="56">
        <v>3.8</v>
      </c>
      <c r="J58" s="56">
        <v>3.8</v>
      </c>
      <c r="K58" s="56">
        <v>3.8</v>
      </c>
      <c r="L58" s="56">
        <f t="shared" si="12"/>
        <v>1.7699999999999996</v>
      </c>
      <c r="N58" s="46">
        <f t="shared" si="13"/>
        <v>186960</v>
      </c>
      <c r="O58" s="46">
        <f t="shared" si="14"/>
        <v>56088</v>
      </c>
      <c r="P58" s="46">
        <f t="shared" si="4"/>
        <v>444030</v>
      </c>
    </row>
    <row r="59" spans="1:16" ht="15.75" x14ac:dyDescent="0.25">
      <c r="A59" s="54" t="s">
        <v>69</v>
      </c>
      <c r="B59" s="55">
        <v>351</v>
      </c>
      <c r="C59" s="54" t="s">
        <v>76</v>
      </c>
      <c r="D59" s="56">
        <v>5.4526054999999998</v>
      </c>
      <c r="E59" s="56">
        <v>0.53</v>
      </c>
      <c r="F59" s="49">
        <v>60</v>
      </c>
      <c r="G59" s="56">
        <v>5.64</v>
      </c>
      <c r="H59" s="56">
        <f t="shared" si="11"/>
        <v>6.17</v>
      </c>
      <c r="I59" s="56">
        <v>6.17</v>
      </c>
      <c r="J59" s="56">
        <v>6.17</v>
      </c>
      <c r="K59" s="56">
        <v>6.17</v>
      </c>
      <c r="L59" s="56">
        <f t="shared" si="12"/>
        <v>0.1899999999999995</v>
      </c>
      <c r="N59" s="46">
        <f t="shared" si="13"/>
        <v>192888</v>
      </c>
      <c r="O59" s="46">
        <f t="shared" si="14"/>
        <v>18126</v>
      </c>
      <c r="P59" s="46">
        <f t="shared" si="4"/>
        <v>211014</v>
      </c>
    </row>
    <row r="60" spans="1:16" ht="15.75" x14ac:dyDescent="0.25">
      <c r="A60" s="54" t="s">
        <v>69</v>
      </c>
      <c r="B60" s="55">
        <v>895</v>
      </c>
      <c r="C60" s="54" t="s">
        <v>169</v>
      </c>
      <c r="D60" s="56">
        <v>4.7386970000000002</v>
      </c>
      <c r="E60" s="56">
        <v>0.86</v>
      </c>
      <c r="F60" s="49">
        <v>36.799999999999997</v>
      </c>
      <c r="G60" s="56">
        <v>4.9000000000000004</v>
      </c>
      <c r="H60" s="56">
        <f t="shared" si="11"/>
        <v>5.7600000000000007</v>
      </c>
      <c r="I60" s="56">
        <v>5.7600000000000007</v>
      </c>
      <c r="J60" s="56">
        <v>5.7600000000000007</v>
      </c>
      <c r="K60" s="56">
        <v>5.7600000000000007</v>
      </c>
      <c r="L60" s="56">
        <f t="shared" si="12"/>
        <v>0.16000000000000014</v>
      </c>
      <c r="N60" s="46">
        <f t="shared" si="13"/>
        <v>102783</v>
      </c>
      <c r="O60" s="46">
        <f t="shared" si="14"/>
        <v>18040</v>
      </c>
      <c r="P60" s="46">
        <f t="shared" si="4"/>
        <v>120822</v>
      </c>
    </row>
    <row r="61" spans="1:16" ht="15.75" x14ac:dyDescent="0.25">
      <c r="A61" s="54" t="s">
        <v>69</v>
      </c>
      <c r="B61" s="55">
        <v>896</v>
      </c>
      <c r="C61" s="54" t="s">
        <v>170</v>
      </c>
      <c r="D61" s="168" t="s">
        <v>244</v>
      </c>
      <c r="E61" s="168" t="s">
        <v>244</v>
      </c>
      <c r="F61" s="169" t="s">
        <v>244</v>
      </c>
      <c r="G61" s="169" t="s">
        <v>244</v>
      </c>
      <c r="H61" s="168" t="str">
        <f t="shared" si="11"/>
        <v xml:space="preserve"> </v>
      </c>
      <c r="I61" s="168"/>
      <c r="J61" s="168"/>
      <c r="K61" s="168"/>
      <c r="L61" s="168" t="str">
        <f t="shared" si="12"/>
        <v xml:space="preserve"> </v>
      </c>
      <c r="N61" s="168"/>
      <c r="O61" s="168"/>
      <c r="P61" s="170" t="str">
        <f t="shared" si="4"/>
        <v xml:space="preserve"> </v>
      </c>
    </row>
    <row r="62" spans="1:16" ht="15.75" x14ac:dyDescent="0.25">
      <c r="A62" s="54" t="s">
        <v>69</v>
      </c>
      <c r="B62" s="55">
        <v>942</v>
      </c>
      <c r="C62" s="54" t="s">
        <v>336</v>
      </c>
      <c r="D62" s="56">
        <v>3.0211779999999999</v>
      </c>
      <c r="E62" s="56">
        <v>0.76</v>
      </c>
      <c r="F62" s="49">
        <v>123.83</v>
      </c>
      <c r="G62" s="56">
        <v>3.12</v>
      </c>
      <c r="H62" s="56">
        <f t="shared" si="11"/>
        <v>3.88</v>
      </c>
      <c r="I62" s="56">
        <v>3.88</v>
      </c>
      <c r="J62" s="56">
        <v>3.88</v>
      </c>
      <c r="K62" s="56">
        <v>3.88</v>
      </c>
      <c r="L62" s="56">
        <f t="shared" si="12"/>
        <v>9.9999999999999645E-2</v>
      </c>
      <c r="N62" s="46">
        <f t="shared" ref="N62:N93" si="15">IFERROR(ROUNDUP(F62*G62*15*38,0)," ")</f>
        <v>220220</v>
      </c>
      <c r="O62" s="46">
        <f t="shared" si="14"/>
        <v>53644</v>
      </c>
      <c r="P62" s="46">
        <f t="shared" si="4"/>
        <v>273863</v>
      </c>
    </row>
    <row r="63" spans="1:16" ht="15.75" x14ac:dyDescent="0.25">
      <c r="A63" s="54" t="s">
        <v>69</v>
      </c>
      <c r="B63" s="55">
        <v>876</v>
      </c>
      <c r="C63" s="54" t="s">
        <v>150</v>
      </c>
      <c r="D63" s="56">
        <v>0.71390849999999995</v>
      </c>
      <c r="E63" s="56">
        <v>0.47</v>
      </c>
      <c r="F63" s="49">
        <v>200</v>
      </c>
      <c r="G63" s="56">
        <v>0.74</v>
      </c>
      <c r="H63" s="56">
        <f t="shared" si="11"/>
        <v>1.21</v>
      </c>
      <c r="I63" s="56">
        <v>3.8</v>
      </c>
      <c r="J63" s="56">
        <v>3.8</v>
      </c>
      <c r="K63" s="56">
        <v>3.8</v>
      </c>
      <c r="L63" s="56">
        <f t="shared" si="12"/>
        <v>2.62</v>
      </c>
      <c r="N63" s="46">
        <f t="shared" si="15"/>
        <v>84360</v>
      </c>
      <c r="O63" s="46">
        <f t="shared" si="14"/>
        <v>53580</v>
      </c>
      <c r="P63" s="46">
        <f t="shared" si="4"/>
        <v>433200</v>
      </c>
    </row>
    <row r="64" spans="1:16" ht="15.75" x14ac:dyDescent="0.25">
      <c r="A64" s="54" t="s">
        <v>69</v>
      </c>
      <c r="B64" s="55">
        <v>340</v>
      </c>
      <c r="C64" s="54" t="s">
        <v>70</v>
      </c>
      <c r="D64" s="168" t="s">
        <v>244</v>
      </c>
      <c r="E64" s="168" t="s">
        <v>244</v>
      </c>
      <c r="F64" s="169" t="s">
        <v>244</v>
      </c>
      <c r="G64" s="169" t="s">
        <v>244</v>
      </c>
      <c r="H64" s="168" t="str">
        <f t="shared" si="11"/>
        <v xml:space="preserve"> </v>
      </c>
      <c r="I64" s="168"/>
      <c r="J64" s="168"/>
      <c r="K64" s="168"/>
      <c r="L64" s="168" t="str">
        <f t="shared" si="12"/>
        <v xml:space="preserve"> </v>
      </c>
      <c r="N64" s="168"/>
      <c r="O64" s="168"/>
      <c r="P64" s="170" t="str">
        <f t="shared" si="4"/>
        <v xml:space="preserve"> </v>
      </c>
    </row>
    <row r="65" spans="1:16" ht="15.75" x14ac:dyDescent="0.25">
      <c r="A65" s="54" t="s">
        <v>69</v>
      </c>
      <c r="B65" s="55">
        <v>888</v>
      </c>
      <c r="C65" s="54" t="s">
        <v>162</v>
      </c>
      <c r="D65" s="56">
        <v>3.6730075000000002</v>
      </c>
      <c r="E65" s="56">
        <v>0.51</v>
      </c>
      <c r="F65" s="49">
        <v>1596.23</v>
      </c>
      <c r="G65" s="56">
        <v>3.8</v>
      </c>
      <c r="H65" s="56">
        <f t="shared" si="11"/>
        <v>4.3099999999999996</v>
      </c>
      <c r="I65" s="56">
        <v>4.3099999999999996</v>
      </c>
      <c r="J65" s="56">
        <v>4.3099999999999996</v>
      </c>
      <c r="K65" s="56">
        <v>4.3099999999999996</v>
      </c>
      <c r="L65" s="56">
        <f t="shared" si="12"/>
        <v>0.12999999999999989</v>
      </c>
      <c r="N65" s="46">
        <f t="shared" si="15"/>
        <v>3457435</v>
      </c>
      <c r="O65" s="46">
        <f t="shared" si="14"/>
        <v>464025</v>
      </c>
      <c r="P65" s="46">
        <f t="shared" si="4"/>
        <v>3921459</v>
      </c>
    </row>
    <row r="66" spans="1:16" ht="15.75" x14ac:dyDescent="0.25">
      <c r="A66" s="54" t="s">
        <v>69</v>
      </c>
      <c r="B66" s="55">
        <v>341</v>
      </c>
      <c r="C66" s="54" t="s">
        <v>71</v>
      </c>
      <c r="D66" s="56">
        <v>7.2528965000000003</v>
      </c>
      <c r="E66" s="56">
        <v>0.49</v>
      </c>
      <c r="F66" s="49">
        <v>374</v>
      </c>
      <c r="G66" s="56">
        <v>7.5</v>
      </c>
      <c r="H66" s="56">
        <f t="shared" si="11"/>
        <v>7.99</v>
      </c>
      <c r="I66" s="56">
        <v>7.99</v>
      </c>
      <c r="J66" s="56">
        <v>7.99</v>
      </c>
      <c r="K66" s="56">
        <v>7.99</v>
      </c>
      <c r="L66" s="56">
        <f t="shared" si="12"/>
        <v>0.25</v>
      </c>
      <c r="N66" s="46">
        <f t="shared" si="15"/>
        <v>1598850</v>
      </c>
      <c r="O66" s="46">
        <f t="shared" si="14"/>
        <v>104459</v>
      </c>
      <c r="P66" s="46">
        <f t="shared" si="4"/>
        <v>1703309</v>
      </c>
    </row>
    <row r="67" spans="1:16" ht="15.75" x14ac:dyDescent="0.25">
      <c r="A67" s="54" t="s">
        <v>69</v>
      </c>
      <c r="B67" s="55">
        <v>352</v>
      </c>
      <c r="C67" s="54" t="s">
        <v>77</v>
      </c>
      <c r="D67" s="56">
        <v>4.3765695000000004</v>
      </c>
      <c r="E67" s="56">
        <v>0.52</v>
      </c>
      <c r="F67" s="49">
        <v>121</v>
      </c>
      <c r="G67" s="56">
        <v>4.5199999999999996</v>
      </c>
      <c r="H67" s="56">
        <f t="shared" si="11"/>
        <v>5.0399999999999991</v>
      </c>
      <c r="I67" s="56">
        <v>5.0399999999999991</v>
      </c>
      <c r="J67" s="56">
        <v>5.0399999999999991</v>
      </c>
      <c r="K67" s="56">
        <v>5.0399999999999991</v>
      </c>
      <c r="L67" s="56">
        <f t="shared" si="12"/>
        <v>0.13999999999999879</v>
      </c>
      <c r="N67" s="46">
        <f t="shared" si="15"/>
        <v>311745</v>
      </c>
      <c r="O67" s="46">
        <f t="shared" si="14"/>
        <v>35865</v>
      </c>
      <c r="P67" s="46">
        <f t="shared" si="4"/>
        <v>347609</v>
      </c>
    </row>
    <row r="68" spans="1:16" ht="15.75" x14ac:dyDescent="0.25">
      <c r="A68" s="54" t="s">
        <v>69</v>
      </c>
      <c r="B68" s="55">
        <v>353</v>
      </c>
      <c r="C68" s="54" t="s">
        <v>78</v>
      </c>
      <c r="D68" s="168" t="s">
        <v>244</v>
      </c>
      <c r="E68" s="168" t="s">
        <v>244</v>
      </c>
      <c r="F68" s="169" t="s">
        <v>244</v>
      </c>
      <c r="G68" s="169" t="s">
        <v>244</v>
      </c>
      <c r="H68" s="168" t="str">
        <f t="shared" si="11"/>
        <v xml:space="preserve"> </v>
      </c>
      <c r="I68" s="168"/>
      <c r="J68" s="168"/>
      <c r="K68" s="168"/>
      <c r="L68" s="168" t="str">
        <f t="shared" si="12"/>
        <v xml:space="preserve"> </v>
      </c>
      <c r="N68" s="168"/>
      <c r="O68" s="168"/>
      <c r="P68" s="170" t="str">
        <f t="shared" si="4"/>
        <v xml:space="preserve"> </v>
      </c>
    </row>
    <row r="69" spans="1:16" ht="15.75" x14ac:dyDescent="0.25">
      <c r="A69" s="54" t="s">
        <v>69</v>
      </c>
      <c r="B69" s="55">
        <v>354</v>
      </c>
      <c r="C69" s="54" t="s">
        <v>79</v>
      </c>
      <c r="D69" s="56">
        <v>3.2798405000000002</v>
      </c>
      <c r="E69" s="56">
        <v>0.6</v>
      </c>
      <c r="F69" s="49">
        <v>106</v>
      </c>
      <c r="G69" s="56">
        <v>3.39</v>
      </c>
      <c r="H69" s="56">
        <f t="shared" si="11"/>
        <v>3.99</v>
      </c>
      <c r="I69" s="56">
        <v>3.99</v>
      </c>
      <c r="J69" s="56">
        <v>3.99</v>
      </c>
      <c r="K69" s="56">
        <v>3.99</v>
      </c>
      <c r="L69" s="56">
        <f t="shared" si="12"/>
        <v>0.11000000000000032</v>
      </c>
      <c r="N69" s="46">
        <f t="shared" si="15"/>
        <v>204824</v>
      </c>
      <c r="O69" s="46">
        <f t="shared" si="14"/>
        <v>36252</v>
      </c>
      <c r="P69" s="46">
        <f t="shared" si="4"/>
        <v>241076</v>
      </c>
    </row>
    <row r="70" spans="1:16" ht="15.75" x14ac:dyDescent="0.25">
      <c r="A70" s="54" t="s">
        <v>69</v>
      </c>
      <c r="B70" s="55">
        <v>355</v>
      </c>
      <c r="C70" s="54" t="s">
        <v>80</v>
      </c>
      <c r="D70" s="168" t="s">
        <v>244</v>
      </c>
      <c r="E70" s="168" t="s">
        <v>244</v>
      </c>
      <c r="F70" s="169" t="s">
        <v>244</v>
      </c>
      <c r="G70" s="169" t="s">
        <v>244</v>
      </c>
      <c r="H70" s="168" t="str">
        <f t="shared" si="11"/>
        <v xml:space="preserve"> </v>
      </c>
      <c r="I70" s="168"/>
      <c r="J70" s="168"/>
      <c r="K70" s="168"/>
      <c r="L70" s="168" t="str">
        <f t="shared" si="12"/>
        <v xml:space="preserve"> </v>
      </c>
      <c r="N70" s="168"/>
      <c r="O70" s="168"/>
      <c r="P70" s="170" t="str">
        <f t="shared" si="4"/>
        <v xml:space="preserve"> </v>
      </c>
    </row>
    <row r="71" spans="1:16" ht="15.75" x14ac:dyDescent="0.25">
      <c r="A71" s="54" t="s">
        <v>69</v>
      </c>
      <c r="B71" s="55">
        <v>343</v>
      </c>
      <c r="C71" s="54" t="s">
        <v>73</v>
      </c>
      <c r="D71" s="56">
        <v>4.3558764999999999</v>
      </c>
      <c r="E71" s="56">
        <v>0.59</v>
      </c>
      <c r="F71" s="49">
        <v>161</v>
      </c>
      <c r="G71" s="56">
        <v>4.5</v>
      </c>
      <c r="H71" s="56">
        <f t="shared" si="11"/>
        <v>5.09</v>
      </c>
      <c r="I71" s="56">
        <v>5.09</v>
      </c>
      <c r="J71" s="56">
        <v>5.09</v>
      </c>
      <c r="K71" s="56">
        <v>5.09</v>
      </c>
      <c r="L71" s="56">
        <f t="shared" si="12"/>
        <v>0.13999999999999968</v>
      </c>
      <c r="N71" s="46">
        <f t="shared" si="15"/>
        <v>412965</v>
      </c>
      <c r="O71" s="46">
        <f t="shared" si="14"/>
        <v>54145</v>
      </c>
      <c r="P71" s="46">
        <f t="shared" si="4"/>
        <v>467110</v>
      </c>
    </row>
    <row r="72" spans="1:16" ht="15.75" x14ac:dyDescent="0.25">
      <c r="A72" s="54" t="s">
        <v>69</v>
      </c>
      <c r="B72" s="55">
        <v>342</v>
      </c>
      <c r="C72" s="54" t="s">
        <v>72</v>
      </c>
      <c r="D72" s="56">
        <v>1.8520235000000003</v>
      </c>
      <c r="E72" s="56">
        <v>0.53</v>
      </c>
      <c r="F72" s="49">
        <v>60</v>
      </c>
      <c r="G72" s="56">
        <v>1.91</v>
      </c>
      <c r="H72" s="56">
        <f t="shared" si="11"/>
        <v>2.44</v>
      </c>
      <c r="I72" s="56">
        <v>3.8</v>
      </c>
      <c r="J72" s="56">
        <v>3.8</v>
      </c>
      <c r="K72" s="56">
        <v>3.8</v>
      </c>
      <c r="L72" s="56">
        <f t="shared" si="12"/>
        <v>1.42</v>
      </c>
      <c r="N72" s="46">
        <f t="shared" si="15"/>
        <v>65322</v>
      </c>
      <c r="O72" s="46">
        <f t="shared" si="14"/>
        <v>18126</v>
      </c>
      <c r="P72" s="46">
        <f t="shared" si="4"/>
        <v>129960</v>
      </c>
    </row>
    <row r="73" spans="1:16" ht="15.75" x14ac:dyDescent="0.25">
      <c r="A73" s="54" t="s">
        <v>69</v>
      </c>
      <c r="B73" s="55">
        <v>356</v>
      </c>
      <c r="C73" s="54" t="s">
        <v>81</v>
      </c>
      <c r="D73" s="56">
        <v>3.3936519999999999</v>
      </c>
      <c r="E73" s="56">
        <v>0.49</v>
      </c>
      <c r="F73" s="49">
        <v>276</v>
      </c>
      <c r="G73" s="56">
        <v>3.51</v>
      </c>
      <c r="H73" s="56">
        <f t="shared" si="11"/>
        <v>4</v>
      </c>
      <c r="I73" s="56">
        <v>4</v>
      </c>
      <c r="J73" s="56">
        <v>4</v>
      </c>
      <c r="K73" s="56">
        <v>4</v>
      </c>
      <c r="L73" s="56">
        <f t="shared" si="12"/>
        <v>0.12000000000000011</v>
      </c>
      <c r="N73" s="46">
        <f t="shared" si="15"/>
        <v>552194</v>
      </c>
      <c r="O73" s="46">
        <f t="shared" si="14"/>
        <v>77087</v>
      </c>
      <c r="P73" s="46">
        <f t="shared" si="4"/>
        <v>629280</v>
      </c>
    </row>
    <row r="74" spans="1:16" ht="15.75" x14ac:dyDescent="0.25">
      <c r="A74" s="54" t="s">
        <v>69</v>
      </c>
      <c r="B74" s="55">
        <v>357</v>
      </c>
      <c r="C74" s="54" t="s">
        <v>82</v>
      </c>
      <c r="D74" s="168" t="s">
        <v>244</v>
      </c>
      <c r="E74" s="168" t="s">
        <v>244</v>
      </c>
      <c r="F74" s="169" t="s">
        <v>244</v>
      </c>
      <c r="G74" s="169" t="s">
        <v>244</v>
      </c>
      <c r="H74" s="168" t="str">
        <f t="shared" si="11"/>
        <v xml:space="preserve"> </v>
      </c>
      <c r="I74" s="168"/>
      <c r="J74" s="168"/>
      <c r="K74" s="168"/>
      <c r="L74" s="168" t="str">
        <f t="shared" si="12"/>
        <v xml:space="preserve"> </v>
      </c>
      <c r="N74" s="168"/>
      <c r="O74" s="168"/>
      <c r="P74" s="170" t="str">
        <f t="shared" ref="P74:P137" si="16">IFERROR(ROUNDUP(F74*K74*15*38,0)," ")</f>
        <v xml:space="preserve"> </v>
      </c>
    </row>
    <row r="75" spans="1:16" ht="15.75" x14ac:dyDescent="0.25">
      <c r="A75" s="54" t="s">
        <v>69</v>
      </c>
      <c r="B75" s="55">
        <v>358</v>
      </c>
      <c r="C75" s="54" t="s">
        <v>83</v>
      </c>
      <c r="D75" s="168" t="s">
        <v>244</v>
      </c>
      <c r="E75" s="168" t="s">
        <v>244</v>
      </c>
      <c r="F75" s="169" t="s">
        <v>244</v>
      </c>
      <c r="G75" s="169" t="s">
        <v>244</v>
      </c>
      <c r="H75" s="168" t="str">
        <f t="shared" si="11"/>
        <v xml:space="preserve"> </v>
      </c>
      <c r="I75" s="168"/>
      <c r="J75" s="168"/>
      <c r="K75" s="168"/>
      <c r="L75" s="168" t="str">
        <f t="shared" si="12"/>
        <v xml:space="preserve"> </v>
      </c>
      <c r="N75" s="168"/>
      <c r="O75" s="168"/>
      <c r="P75" s="170" t="str">
        <f t="shared" si="16"/>
        <v xml:space="preserve"> </v>
      </c>
    </row>
    <row r="76" spans="1:16" ht="15.75" x14ac:dyDescent="0.25">
      <c r="A76" s="54" t="s">
        <v>69</v>
      </c>
      <c r="B76" s="55">
        <v>877</v>
      </c>
      <c r="C76" s="54" t="s">
        <v>151</v>
      </c>
      <c r="D76" s="56">
        <v>1.3036590000000001</v>
      </c>
      <c r="E76" s="56">
        <v>0.4</v>
      </c>
      <c r="F76" s="49">
        <v>80</v>
      </c>
      <c r="G76" s="56">
        <v>1.35</v>
      </c>
      <c r="H76" s="56">
        <f t="shared" ref="H76:H105" si="17">IFERROR(E76+G76," ")</f>
        <v>1.75</v>
      </c>
      <c r="I76" s="56">
        <v>3.8</v>
      </c>
      <c r="J76" s="56">
        <v>3.8</v>
      </c>
      <c r="K76" s="56">
        <v>3.8</v>
      </c>
      <c r="L76" s="56">
        <f t="shared" ref="L76:L105" si="18">IFERROR(K76-(ROUND(D76,2)+E76)," ")</f>
        <v>2.0999999999999996</v>
      </c>
      <c r="N76" s="46">
        <f t="shared" si="15"/>
        <v>61560</v>
      </c>
      <c r="O76" s="46">
        <f t="shared" ref="O76:O105" si="19">IFERROR(ROUNDUP(F76*E76*15*38,0)," ")</f>
        <v>18240</v>
      </c>
      <c r="P76" s="46">
        <f t="shared" si="16"/>
        <v>173280</v>
      </c>
    </row>
    <row r="77" spans="1:16" ht="15.75" x14ac:dyDescent="0.25">
      <c r="A77" s="54" t="s">
        <v>69</v>
      </c>
      <c r="B77" s="55">
        <v>943</v>
      </c>
      <c r="C77" s="54" t="s">
        <v>337</v>
      </c>
      <c r="D77" s="56">
        <v>3.0211779999999999</v>
      </c>
      <c r="E77" s="56">
        <v>0.53</v>
      </c>
      <c r="F77" s="49">
        <v>119.23</v>
      </c>
      <c r="G77" s="56">
        <v>3.12</v>
      </c>
      <c r="H77" s="56">
        <f t="shared" si="17"/>
        <v>3.6500000000000004</v>
      </c>
      <c r="I77" s="56">
        <v>3.8</v>
      </c>
      <c r="J77" s="56">
        <v>3.8</v>
      </c>
      <c r="K77" s="56">
        <v>3.8</v>
      </c>
      <c r="L77" s="56">
        <f t="shared" si="18"/>
        <v>0.25</v>
      </c>
      <c r="N77" s="46">
        <f t="shared" si="15"/>
        <v>212039</v>
      </c>
      <c r="O77" s="46">
        <f t="shared" si="19"/>
        <v>36020</v>
      </c>
      <c r="P77" s="46">
        <f t="shared" si="16"/>
        <v>258253</v>
      </c>
    </row>
    <row r="78" spans="1:16" ht="15.75" x14ac:dyDescent="0.25">
      <c r="A78" s="54" t="s">
        <v>69</v>
      </c>
      <c r="B78" s="55">
        <v>359</v>
      </c>
      <c r="C78" s="54" t="s">
        <v>84</v>
      </c>
      <c r="D78" s="56">
        <v>2.4831600000000003</v>
      </c>
      <c r="E78" s="56">
        <v>0.43</v>
      </c>
      <c r="F78" s="49">
        <v>149.80000000000001</v>
      </c>
      <c r="G78" s="56">
        <v>2.57</v>
      </c>
      <c r="H78" s="56">
        <f t="shared" si="17"/>
        <v>3</v>
      </c>
      <c r="I78" s="56">
        <v>3.8</v>
      </c>
      <c r="J78" s="56">
        <v>3.8</v>
      </c>
      <c r="K78" s="56">
        <v>3.8</v>
      </c>
      <c r="L78" s="56">
        <f t="shared" si="18"/>
        <v>0.88999999999999968</v>
      </c>
      <c r="N78" s="46">
        <f t="shared" si="15"/>
        <v>219443</v>
      </c>
      <c r="O78" s="46">
        <f t="shared" si="19"/>
        <v>36716</v>
      </c>
      <c r="P78" s="46">
        <f t="shared" si="16"/>
        <v>324467</v>
      </c>
    </row>
    <row r="79" spans="1:16" ht="15.75" x14ac:dyDescent="0.25">
      <c r="A79" s="54" t="s">
        <v>69</v>
      </c>
      <c r="B79" s="55">
        <v>344</v>
      </c>
      <c r="C79" s="54" t="s">
        <v>74</v>
      </c>
      <c r="D79" s="56">
        <v>4.6041925000000008</v>
      </c>
      <c r="E79" s="56">
        <v>0.53</v>
      </c>
      <c r="F79" s="49">
        <v>191</v>
      </c>
      <c r="G79" s="56">
        <v>4.76</v>
      </c>
      <c r="H79" s="56">
        <f t="shared" si="17"/>
        <v>5.29</v>
      </c>
      <c r="I79" s="56">
        <v>5.29</v>
      </c>
      <c r="J79" s="56">
        <v>5.29</v>
      </c>
      <c r="K79" s="56">
        <v>5.29</v>
      </c>
      <c r="L79" s="56">
        <f t="shared" si="18"/>
        <v>0.16000000000000014</v>
      </c>
      <c r="N79" s="46">
        <f t="shared" si="15"/>
        <v>518222</v>
      </c>
      <c r="O79" s="46">
        <f t="shared" si="19"/>
        <v>57702</v>
      </c>
      <c r="P79" s="46">
        <f t="shared" si="16"/>
        <v>575923</v>
      </c>
    </row>
    <row r="80" spans="1:16" ht="15.75" x14ac:dyDescent="0.25">
      <c r="A80" s="54" t="s">
        <v>29</v>
      </c>
      <c r="B80" s="55">
        <v>301</v>
      </c>
      <c r="C80" s="54" t="s">
        <v>41</v>
      </c>
      <c r="D80" s="168" t="s">
        <v>244</v>
      </c>
      <c r="E80" s="168" t="s">
        <v>244</v>
      </c>
      <c r="F80" s="169" t="s">
        <v>244</v>
      </c>
      <c r="G80" s="169" t="s">
        <v>244</v>
      </c>
      <c r="H80" s="168" t="str">
        <f t="shared" si="17"/>
        <v xml:space="preserve"> </v>
      </c>
      <c r="I80" s="168"/>
      <c r="J80" s="168"/>
      <c r="K80" s="168"/>
      <c r="L80" s="168" t="str">
        <f t="shared" si="18"/>
        <v xml:space="preserve"> </v>
      </c>
      <c r="N80" s="168"/>
      <c r="O80" s="168"/>
      <c r="P80" s="170" t="str">
        <f t="shared" si="16"/>
        <v xml:space="preserve"> </v>
      </c>
    </row>
    <row r="81" spans="1:16" ht="15.75" x14ac:dyDescent="0.25">
      <c r="A81" s="54" t="s">
        <v>29</v>
      </c>
      <c r="B81" s="55">
        <v>302</v>
      </c>
      <c r="C81" s="54" t="s">
        <v>42</v>
      </c>
      <c r="D81" s="56">
        <v>0</v>
      </c>
      <c r="E81" s="56">
        <v>0.42</v>
      </c>
      <c r="F81" s="49">
        <v>343.6</v>
      </c>
      <c r="G81" s="56">
        <v>0</v>
      </c>
      <c r="H81" s="56">
        <f t="shared" si="17"/>
        <v>0.42</v>
      </c>
      <c r="I81" s="56">
        <v>3.8</v>
      </c>
      <c r="J81" s="56">
        <v>3.8</v>
      </c>
      <c r="K81" s="56">
        <v>3.8</v>
      </c>
      <c r="L81" s="56">
        <f t="shared" si="18"/>
        <v>3.38</v>
      </c>
      <c r="N81" s="46">
        <f t="shared" si="15"/>
        <v>0</v>
      </c>
      <c r="O81" s="46">
        <f t="shared" si="19"/>
        <v>82258</v>
      </c>
      <c r="P81" s="46">
        <f t="shared" si="16"/>
        <v>744238</v>
      </c>
    </row>
    <row r="82" spans="1:16" ht="15.75" x14ac:dyDescent="0.25">
      <c r="A82" s="54" t="s">
        <v>29</v>
      </c>
      <c r="B82" s="55">
        <v>303</v>
      </c>
      <c r="C82" s="54" t="s">
        <v>43</v>
      </c>
      <c r="D82" s="168" t="s">
        <v>244</v>
      </c>
      <c r="E82" s="168" t="s">
        <v>244</v>
      </c>
      <c r="F82" s="169" t="s">
        <v>244</v>
      </c>
      <c r="G82" s="169" t="s">
        <v>244</v>
      </c>
      <c r="H82" s="168" t="str">
        <f t="shared" si="17"/>
        <v xml:space="preserve"> </v>
      </c>
      <c r="I82" s="168"/>
      <c r="J82" s="168"/>
      <c r="K82" s="168"/>
      <c r="L82" s="168" t="str">
        <f t="shared" si="18"/>
        <v xml:space="preserve"> </v>
      </c>
      <c r="N82" s="168"/>
      <c r="O82" s="168"/>
      <c r="P82" s="170" t="str">
        <f t="shared" si="16"/>
        <v xml:space="preserve"> </v>
      </c>
    </row>
    <row r="83" spans="1:16" ht="15.75" x14ac:dyDescent="0.25">
      <c r="A83" s="54" t="s">
        <v>29</v>
      </c>
      <c r="B83" s="55">
        <v>304</v>
      </c>
      <c r="C83" s="54" t="s">
        <v>44</v>
      </c>
      <c r="D83" s="56">
        <v>4.4283020000000004</v>
      </c>
      <c r="E83" s="56">
        <v>0.6</v>
      </c>
      <c r="F83" s="49">
        <v>263.5</v>
      </c>
      <c r="G83" s="56">
        <v>4.58</v>
      </c>
      <c r="H83" s="56">
        <f t="shared" si="17"/>
        <v>5.18</v>
      </c>
      <c r="I83" s="56">
        <v>5.18</v>
      </c>
      <c r="J83" s="56">
        <v>5.18</v>
      </c>
      <c r="K83" s="56">
        <v>5.18</v>
      </c>
      <c r="L83" s="56">
        <f t="shared" si="18"/>
        <v>0.15000000000000036</v>
      </c>
      <c r="N83" s="46">
        <f t="shared" si="15"/>
        <v>687894</v>
      </c>
      <c r="O83" s="46">
        <f t="shared" si="19"/>
        <v>90117</v>
      </c>
      <c r="P83" s="46">
        <f t="shared" si="16"/>
        <v>778011</v>
      </c>
    </row>
    <row r="84" spans="1:16" ht="15.75" x14ac:dyDescent="0.25">
      <c r="A84" s="54" t="s">
        <v>29</v>
      </c>
      <c r="B84" s="55">
        <v>305</v>
      </c>
      <c r="C84" s="54" t="s">
        <v>45</v>
      </c>
      <c r="D84" s="168" t="s">
        <v>244</v>
      </c>
      <c r="E84" s="168" t="s">
        <v>244</v>
      </c>
      <c r="F84" s="169" t="s">
        <v>244</v>
      </c>
      <c r="G84" s="169" t="s">
        <v>244</v>
      </c>
      <c r="H84" s="168" t="str">
        <f t="shared" si="17"/>
        <v xml:space="preserve"> </v>
      </c>
      <c r="I84" s="168"/>
      <c r="J84" s="168"/>
      <c r="K84" s="168"/>
      <c r="L84" s="168" t="str">
        <f t="shared" si="18"/>
        <v xml:space="preserve"> </v>
      </c>
      <c r="N84" s="168"/>
      <c r="O84" s="168"/>
      <c r="P84" s="170" t="str">
        <f t="shared" si="16"/>
        <v xml:space="preserve"> </v>
      </c>
    </row>
    <row r="85" spans="1:16" ht="15.75" x14ac:dyDescent="0.25">
      <c r="A85" s="54" t="s">
        <v>29</v>
      </c>
      <c r="B85" s="55">
        <v>306</v>
      </c>
      <c r="C85" s="54" t="s">
        <v>46</v>
      </c>
      <c r="D85" s="56">
        <v>2.1831114999999999</v>
      </c>
      <c r="E85" s="56">
        <v>0.49</v>
      </c>
      <c r="F85" s="49">
        <v>357</v>
      </c>
      <c r="G85" s="56">
        <v>2.2599999999999998</v>
      </c>
      <c r="H85" s="56">
        <f t="shared" si="17"/>
        <v>2.75</v>
      </c>
      <c r="I85" s="56">
        <v>3.8</v>
      </c>
      <c r="J85" s="56">
        <v>3.8</v>
      </c>
      <c r="K85" s="56">
        <v>3.8</v>
      </c>
      <c r="L85" s="56">
        <f t="shared" si="18"/>
        <v>1.1299999999999999</v>
      </c>
      <c r="N85" s="46">
        <f t="shared" si="15"/>
        <v>459888</v>
      </c>
      <c r="O85" s="46">
        <f t="shared" si="19"/>
        <v>99711</v>
      </c>
      <c r="P85" s="46">
        <f t="shared" si="16"/>
        <v>773262</v>
      </c>
    </row>
    <row r="86" spans="1:16" ht="15.75" x14ac:dyDescent="0.25">
      <c r="A86" s="54" t="s">
        <v>29</v>
      </c>
      <c r="B86" s="55">
        <v>307</v>
      </c>
      <c r="C86" s="54" t="s">
        <v>47</v>
      </c>
      <c r="D86" s="56">
        <v>3.5798890000000001</v>
      </c>
      <c r="E86" s="56">
        <v>0.52</v>
      </c>
      <c r="F86" s="49">
        <v>317</v>
      </c>
      <c r="G86" s="56">
        <v>3.7</v>
      </c>
      <c r="H86" s="56">
        <f t="shared" si="17"/>
        <v>4.2200000000000006</v>
      </c>
      <c r="I86" s="56">
        <v>4.2200000000000006</v>
      </c>
      <c r="J86" s="56">
        <v>4.2200000000000006</v>
      </c>
      <c r="K86" s="56">
        <v>4.2200000000000006</v>
      </c>
      <c r="L86" s="56">
        <f t="shared" si="18"/>
        <v>0.12000000000000099</v>
      </c>
      <c r="N86" s="46">
        <f t="shared" si="15"/>
        <v>668553</v>
      </c>
      <c r="O86" s="46">
        <f t="shared" si="19"/>
        <v>93959</v>
      </c>
      <c r="P86" s="46">
        <f t="shared" si="16"/>
        <v>762512</v>
      </c>
    </row>
    <row r="87" spans="1:16" ht="15.75" x14ac:dyDescent="0.25">
      <c r="A87" s="54" t="s">
        <v>29</v>
      </c>
      <c r="B87" s="55">
        <v>308</v>
      </c>
      <c r="C87" s="54" t="s">
        <v>48</v>
      </c>
      <c r="D87" s="168" t="s">
        <v>244</v>
      </c>
      <c r="E87" s="168" t="s">
        <v>244</v>
      </c>
      <c r="F87" s="169" t="s">
        <v>244</v>
      </c>
      <c r="G87" s="169" t="s">
        <v>244</v>
      </c>
      <c r="H87" s="168" t="str">
        <f t="shared" si="17"/>
        <v xml:space="preserve"> </v>
      </c>
      <c r="I87" s="168"/>
      <c r="J87" s="168"/>
      <c r="K87" s="168"/>
      <c r="L87" s="168" t="str">
        <f t="shared" si="18"/>
        <v xml:space="preserve"> </v>
      </c>
      <c r="N87" s="168"/>
      <c r="O87" s="168"/>
      <c r="P87" s="170" t="str">
        <f t="shared" si="16"/>
        <v xml:space="preserve"> </v>
      </c>
    </row>
    <row r="88" spans="1:16" ht="15.75" x14ac:dyDescent="0.25">
      <c r="A88" s="54" t="s">
        <v>29</v>
      </c>
      <c r="B88" s="55">
        <v>203</v>
      </c>
      <c r="C88" s="54" t="s">
        <v>30</v>
      </c>
      <c r="D88" s="56">
        <v>2.2762300000000004</v>
      </c>
      <c r="E88" s="56">
        <v>0.53</v>
      </c>
      <c r="F88" s="49">
        <v>439.5</v>
      </c>
      <c r="G88" s="56">
        <v>2.35</v>
      </c>
      <c r="H88" s="56">
        <f t="shared" si="17"/>
        <v>2.88</v>
      </c>
      <c r="I88" s="56">
        <v>3.8</v>
      </c>
      <c r="J88" s="56">
        <v>3.8</v>
      </c>
      <c r="K88" s="56">
        <v>3.8</v>
      </c>
      <c r="L88" s="56">
        <f t="shared" si="18"/>
        <v>0.99000000000000021</v>
      </c>
      <c r="N88" s="46">
        <f t="shared" si="15"/>
        <v>588711</v>
      </c>
      <c r="O88" s="46">
        <f t="shared" si="19"/>
        <v>132773</v>
      </c>
      <c r="P88" s="46">
        <f t="shared" si="16"/>
        <v>951957</v>
      </c>
    </row>
    <row r="89" spans="1:16" ht="15.75" x14ac:dyDescent="0.25">
      <c r="A89" s="54" t="s">
        <v>29</v>
      </c>
      <c r="B89" s="55">
        <v>310</v>
      </c>
      <c r="C89" s="54" t="s">
        <v>50</v>
      </c>
      <c r="D89" s="56">
        <v>0</v>
      </c>
      <c r="E89" s="56">
        <v>0.5</v>
      </c>
      <c r="F89" s="49">
        <v>69</v>
      </c>
      <c r="G89" s="56">
        <v>0</v>
      </c>
      <c r="H89" s="56">
        <f t="shared" si="17"/>
        <v>0.5</v>
      </c>
      <c r="I89" s="56">
        <v>3.8</v>
      </c>
      <c r="J89" s="56">
        <v>3.8</v>
      </c>
      <c r="K89" s="56">
        <v>3.8</v>
      </c>
      <c r="L89" s="56">
        <f t="shared" si="18"/>
        <v>3.3</v>
      </c>
      <c r="N89" s="46">
        <f t="shared" si="15"/>
        <v>0</v>
      </c>
      <c r="O89" s="46">
        <f t="shared" si="19"/>
        <v>19665</v>
      </c>
      <c r="P89" s="46">
        <f t="shared" si="16"/>
        <v>149454</v>
      </c>
    </row>
    <row r="90" spans="1:16" ht="15.75" x14ac:dyDescent="0.25">
      <c r="A90" s="54" t="s">
        <v>29</v>
      </c>
      <c r="B90" s="55">
        <v>311</v>
      </c>
      <c r="C90" s="54" t="s">
        <v>51</v>
      </c>
      <c r="D90" s="168" t="s">
        <v>244</v>
      </c>
      <c r="E90" s="168" t="s">
        <v>244</v>
      </c>
      <c r="F90" s="169" t="s">
        <v>244</v>
      </c>
      <c r="G90" s="169" t="s">
        <v>244</v>
      </c>
      <c r="H90" s="168" t="str">
        <f t="shared" si="17"/>
        <v xml:space="preserve"> </v>
      </c>
      <c r="I90" s="168"/>
      <c r="J90" s="168"/>
      <c r="K90" s="168"/>
      <c r="L90" s="168" t="str">
        <f t="shared" si="18"/>
        <v xml:space="preserve"> </v>
      </c>
      <c r="N90" s="168"/>
      <c r="O90" s="168"/>
      <c r="P90" s="170" t="str">
        <f t="shared" si="16"/>
        <v xml:space="preserve"> </v>
      </c>
    </row>
    <row r="91" spans="1:16" ht="15.75" x14ac:dyDescent="0.25">
      <c r="A91" s="54" t="s">
        <v>29</v>
      </c>
      <c r="B91" s="55">
        <v>312</v>
      </c>
      <c r="C91" s="54" t="s">
        <v>52</v>
      </c>
      <c r="D91" s="56">
        <v>4.1282535000000005</v>
      </c>
      <c r="E91" s="56">
        <v>0.4</v>
      </c>
      <c r="F91" s="49">
        <v>143</v>
      </c>
      <c r="G91" s="56">
        <v>4.2699999999999996</v>
      </c>
      <c r="H91" s="56">
        <f t="shared" si="17"/>
        <v>4.67</v>
      </c>
      <c r="I91" s="56">
        <v>4.67</v>
      </c>
      <c r="J91" s="56">
        <v>4.67</v>
      </c>
      <c r="K91" s="56">
        <v>4.67</v>
      </c>
      <c r="L91" s="56">
        <f t="shared" si="18"/>
        <v>0.13999999999999968</v>
      </c>
      <c r="N91" s="46">
        <f t="shared" si="15"/>
        <v>348048</v>
      </c>
      <c r="O91" s="46">
        <f t="shared" si="19"/>
        <v>32604</v>
      </c>
      <c r="P91" s="46">
        <f t="shared" si="16"/>
        <v>380652</v>
      </c>
    </row>
    <row r="92" spans="1:16" ht="15.75" x14ac:dyDescent="0.25">
      <c r="A92" s="54" t="s">
        <v>29</v>
      </c>
      <c r="B92" s="55">
        <v>313</v>
      </c>
      <c r="C92" s="54" t="s">
        <v>53</v>
      </c>
      <c r="D92" s="168" t="s">
        <v>244</v>
      </c>
      <c r="E92" s="168" t="s">
        <v>244</v>
      </c>
      <c r="F92" s="169" t="s">
        <v>244</v>
      </c>
      <c r="G92" s="169" t="s">
        <v>244</v>
      </c>
      <c r="H92" s="168" t="str">
        <f t="shared" si="17"/>
        <v xml:space="preserve"> </v>
      </c>
      <c r="I92" s="168"/>
      <c r="J92" s="168"/>
      <c r="K92" s="168"/>
      <c r="L92" s="168" t="str">
        <f t="shared" si="18"/>
        <v xml:space="preserve"> </v>
      </c>
      <c r="N92" s="168"/>
      <c r="O92" s="168"/>
      <c r="P92" s="170" t="str">
        <f t="shared" si="16"/>
        <v xml:space="preserve"> </v>
      </c>
    </row>
    <row r="93" spans="1:16" ht="15.75" x14ac:dyDescent="0.25">
      <c r="A93" s="54" t="s">
        <v>29</v>
      </c>
      <c r="B93" s="55">
        <v>314</v>
      </c>
      <c r="C93" s="54" t="s">
        <v>54</v>
      </c>
      <c r="D93" s="56">
        <v>0.81737350000000009</v>
      </c>
      <c r="E93" s="56">
        <v>0.38</v>
      </c>
      <c r="F93" s="49">
        <v>112</v>
      </c>
      <c r="G93" s="56">
        <v>0.84</v>
      </c>
      <c r="H93" s="56">
        <f t="shared" si="17"/>
        <v>1.22</v>
      </c>
      <c r="I93" s="56">
        <v>3.8</v>
      </c>
      <c r="J93" s="56">
        <v>3.8</v>
      </c>
      <c r="K93" s="56">
        <v>3.8</v>
      </c>
      <c r="L93" s="56">
        <f t="shared" si="18"/>
        <v>2.5999999999999996</v>
      </c>
      <c r="N93" s="46">
        <f t="shared" si="15"/>
        <v>53626</v>
      </c>
      <c r="O93" s="46">
        <f t="shared" si="19"/>
        <v>24260</v>
      </c>
      <c r="P93" s="46">
        <f t="shared" si="16"/>
        <v>242592</v>
      </c>
    </row>
    <row r="94" spans="1:16" ht="15.75" x14ac:dyDescent="0.25">
      <c r="A94" s="54" t="s">
        <v>29</v>
      </c>
      <c r="B94" s="55">
        <v>315</v>
      </c>
      <c r="C94" s="54" t="s">
        <v>55</v>
      </c>
      <c r="D94" s="168" t="s">
        <v>244</v>
      </c>
      <c r="E94" s="168" t="s">
        <v>244</v>
      </c>
      <c r="F94" s="169" t="s">
        <v>244</v>
      </c>
      <c r="G94" s="169" t="s">
        <v>244</v>
      </c>
      <c r="H94" s="168" t="str">
        <f t="shared" si="17"/>
        <v xml:space="preserve"> </v>
      </c>
      <c r="I94" s="168"/>
      <c r="J94" s="168"/>
      <c r="K94" s="168"/>
      <c r="L94" s="168" t="str">
        <f t="shared" si="18"/>
        <v xml:space="preserve"> </v>
      </c>
      <c r="N94" s="168"/>
      <c r="O94" s="168"/>
      <c r="P94" s="170" t="str">
        <f t="shared" si="16"/>
        <v xml:space="preserve"> </v>
      </c>
    </row>
    <row r="95" spans="1:16" ht="15.75" x14ac:dyDescent="0.25">
      <c r="A95" s="54" t="s">
        <v>29</v>
      </c>
      <c r="B95" s="55">
        <v>317</v>
      </c>
      <c r="C95" s="54" t="s">
        <v>57</v>
      </c>
      <c r="D95" s="168" t="s">
        <v>244</v>
      </c>
      <c r="E95" s="168" t="s">
        <v>244</v>
      </c>
      <c r="F95" s="169" t="s">
        <v>244</v>
      </c>
      <c r="G95" s="169" t="s">
        <v>244</v>
      </c>
      <c r="H95" s="168" t="str">
        <f t="shared" ref="H95" si="20">IFERROR(E95+G95," ")</f>
        <v xml:space="preserve"> </v>
      </c>
      <c r="I95" s="168"/>
      <c r="J95" s="168"/>
      <c r="K95" s="168"/>
      <c r="L95" s="168" t="str">
        <f t="shared" ref="L95" si="21">IFERROR(K95-(ROUND(D95,2)+E95)," ")</f>
        <v xml:space="preserve"> </v>
      </c>
      <c r="N95" s="168"/>
      <c r="O95" s="168"/>
      <c r="P95" s="170" t="str">
        <f t="shared" si="16"/>
        <v xml:space="preserve"> </v>
      </c>
    </row>
    <row r="96" spans="1:16" ht="15.75" x14ac:dyDescent="0.25">
      <c r="A96" s="54" t="s">
        <v>29</v>
      </c>
      <c r="B96" s="55">
        <v>318</v>
      </c>
      <c r="C96" s="54" t="s">
        <v>58</v>
      </c>
      <c r="D96" s="56">
        <v>2.027914</v>
      </c>
      <c r="E96" s="56">
        <v>0.52</v>
      </c>
      <c r="F96" s="49">
        <v>67</v>
      </c>
      <c r="G96" s="56">
        <v>2.1</v>
      </c>
      <c r="H96" s="56">
        <f t="shared" si="17"/>
        <v>2.62</v>
      </c>
      <c r="I96" s="56">
        <v>3.8</v>
      </c>
      <c r="J96" s="56">
        <v>3.8</v>
      </c>
      <c r="K96" s="56">
        <v>3.8</v>
      </c>
      <c r="L96" s="56">
        <f t="shared" si="18"/>
        <v>1.25</v>
      </c>
      <c r="N96" s="46">
        <f t="shared" ref="N96:N122" si="22">IFERROR(ROUNDUP(F96*G96*15*38,0)," ")</f>
        <v>80199</v>
      </c>
      <c r="O96" s="46">
        <f t="shared" si="19"/>
        <v>19859</v>
      </c>
      <c r="P96" s="46">
        <f t="shared" si="16"/>
        <v>145122</v>
      </c>
    </row>
    <row r="97" spans="1:16" ht="15.75" x14ac:dyDescent="0.25">
      <c r="A97" s="54" t="s">
        <v>29</v>
      </c>
      <c r="B97" s="55">
        <v>319</v>
      </c>
      <c r="C97" s="54" t="s">
        <v>59</v>
      </c>
      <c r="D97" s="56">
        <v>3.8282050000000005</v>
      </c>
      <c r="E97" s="56">
        <v>0.51</v>
      </c>
      <c r="F97" s="49">
        <v>147</v>
      </c>
      <c r="G97" s="56">
        <v>3.96</v>
      </c>
      <c r="H97" s="56">
        <f t="shared" si="17"/>
        <v>4.47</v>
      </c>
      <c r="I97" s="56">
        <v>4.47</v>
      </c>
      <c r="J97" s="56">
        <v>4.47</v>
      </c>
      <c r="K97" s="56">
        <v>4.47</v>
      </c>
      <c r="L97" s="56">
        <f t="shared" si="18"/>
        <v>0.12999999999999989</v>
      </c>
      <c r="N97" s="46">
        <f t="shared" si="22"/>
        <v>331809</v>
      </c>
      <c r="O97" s="46">
        <f t="shared" si="19"/>
        <v>42733</v>
      </c>
      <c r="P97" s="46">
        <f t="shared" si="16"/>
        <v>374542</v>
      </c>
    </row>
    <row r="98" spans="1:16" ht="15.75" x14ac:dyDescent="0.25">
      <c r="A98" s="54" t="s">
        <v>29</v>
      </c>
      <c r="B98" s="55">
        <v>320</v>
      </c>
      <c r="C98" s="54" t="s">
        <v>60</v>
      </c>
      <c r="D98" s="56">
        <v>1.8727165000000001</v>
      </c>
      <c r="E98" s="56">
        <v>0.54</v>
      </c>
      <c r="F98" s="49">
        <v>195</v>
      </c>
      <c r="G98" s="56">
        <v>1.94</v>
      </c>
      <c r="H98" s="56">
        <f t="shared" si="17"/>
        <v>2.48</v>
      </c>
      <c r="I98" s="56">
        <v>3.8</v>
      </c>
      <c r="J98" s="56">
        <v>3.8</v>
      </c>
      <c r="K98" s="56">
        <v>3.8</v>
      </c>
      <c r="L98" s="56">
        <f t="shared" si="18"/>
        <v>1.3899999999999997</v>
      </c>
      <c r="N98" s="46">
        <f t="shared" si="22"/>
        <v>215631</v>
      </c>
      <c r="O98" s="46">
        <f t="shared" si="19"/>
        <v>60021</v>
      </c>
      <c r="P98" s="46">
        <f t="shared" si="16"/>
        <v>422370</v>
      </c>
    </row>
    <row r="99" spans="1:16" ht="15.75" x14ac:dyDescent="0.25">
      <c r="A99" s="54" t="s">
        <v>120</v>
      </c>
      <c r="B99" s="55">
        <v>867</v>
      </c>
      <c r="C99" s="54" t="s">
        <v>142</v>
      </c>
      <c r="D99" s="168" t="s">
        <v>244</v>
      </c>
      <c r="E99" s="168" t="s">
        <v>244</v>
      </c>
      <c r="F99" s="169" t="s">
        <v>244</v>
      </c>
      <c r="G99" s="169" t="s">
        <v>244</v>
      </c>
      <c r="H99" s="168" t="str">
        <f t="shared" ref="H99" si="23">IFERROR(E99+G99," ")</f>
        <v xml:space="preserve"> </v>
      </c>
      <c r="I99" s="168"/>
      <c r="J99" s="168"/>
      <c r="K99" s="168"/>
      <c r="L99" s="168" t="str">
        <f t="shared" ref="L99" si="24">IFERROR(K99-(ROUND(D99,2)+E99)," ")</f>
        <v xml:space="preserve"> </v>
      </c>
      <c r="N99" s="168"/>
      <c r="O99" s="168"/>
      <c r="P99" s="170" t="str">
        <f t="shared" si="16"/>
        <v xml:space="preserve"> </v>
      </c>
    </row>
    <row r="100" spans="1:16" ht="15.75" x14ac:dyDescent="0.25">
      <c r="A100" s="54" t="s">
        <v>120</v>
      </c>
      <c r="B100" s="55">
        <v>846</v>
      </c>
      <c r="C100" s="54" t="s">
        <v>131</v>
      </c>
      <c r="D100" s="56">
        <v>1.9968745000000001</v>
      </c>
      <c r="E100" s="56">
        <v>0.44</v>
      </c>
      <c r="F100" s="49">
        <v>142.87</v>
      </c>
      <c r="G100" s="56">
        <v>2.06</v>
      </c>
      <c r="H100" s="56">
        <f t="shared" si="17"/>
        <v>2.5</v>
      </c>
      <c r="I100" s="56">
        <v>3.8</v>
      </c>
      <c r="J100" s="56">
        <v>3.8</v>
      </c>
      <c r="K100" s="56">
        <v>3.8</v>
      </c>
      <c r="L100" s="56">
        <f t="shared" si="18"/>
        <v>1.3599999999999999</v>
      </c>
      <c r="N100" s="46">
        <f t="shared" si="22"/>
        <v>167758</v>
      </c>
      <c r="O100" s="46">
        <f t="shared" si="19"/>
        <v>35832</v>
      </c>
      <c r="P100" s="46">
        <f t="shared" si="16"/>
        <v>309457</v>
      </c>
    </row>
    <row r="101" spans="1:16" ht="15.75" x14ac:dyDescent="0.25">
      <c r="A101" s="54" t="s">
        <v>120</v>
      </c>
      <c r="B101" s="55">
        <v>825</v>
      </c>
      <c r="C101" s="54" t="s">
        <v>121</v>
      </c>
      <c r="D101" s="56">
        <v>1.717519</v>
      </c>
      <c r="E101" s="56">
        <v>0.42</v>
      </c>
      <c r="F101" s="49">
        <v>196.8</v>
      </c>
      <c r="G101" s="56">
        <v>1.78</v>
      </c>
      <c r="H101" s="56">
        <f t="shared" si="17"/>
        <v>2.2000000000000002</v>
      </c>
      <c r="I101" s="56">
        <v>3.8</v>
      </c>
      <c r="J101" s="56">
        <v>3.8</v>
      </c>
      <c r="K101" s="56">
        <v>3.8</v>
      </c>
      <c r="L101" s="56">
        <f t="shared" si="18"/>
        <v>1.6599999999999997</v>
      </c>
      <c r="N101" s="46">
        <f t="shared" si="22"/>
        <v>199674</v>
      </c>
      <c r="O101" s="46">
        <f t="shared" si="19"/>
        <v>47114</v>
      </c>
      <c r="P101" s="46">
        <f t="shared" si="16"/>
        <v>426269</v>
      </c>
    </row>
    <row r="102" spans="1:16" ht="15.75" x14ac:dyDescent="0.25">
      <c r="A102" s="54" t="s">
        <v>120</v>
      </c>
      <c r="B102" s="55">
        <v>845</v>
      </c>
      <c r="C102" s="54" t="s">
        <v>130</v>
      </c>
      <c r="D102" s="168" t="s">
        <v>244</v>
      </c>
      <c r="E102" s="168" t="s">
        <v>244</v>
      </c>
      <c r="F102" s="169" t="s">
        <v>244</v>
      </c>
      <c r="G102" s="169" t="s">
        <v>244</v>
      </c>
      <c r="H102" s="168" t="str">
        <f t="shared" ref="H102" si="25">IFERROR(E102+G102," ")</f>
        <v xml:space="preserve"> </v>
      </c>
      <c r="I102" s="168"/>
      <c r="J102" s="168"/>
      <c r="K102" s="168"/>
      <c r="L102" s="168" t="str">
        <f t="shared" ref="L102" si="26">IFERROR(K102-(ROUND(D102,2)+E102)," ")</f>
        <v xml:space="preserve"> </v>
      </c>
      <c r="N102" s="168"/>
      <c r="O102" s="168"/>
      <c r="P102" s="170" t="str">
        <f t="shared" si="16"/>
        <v xml:space="preserve"> </v>
      </c>
    </row>
    <row r="103" spans="1:16" ht="15.75" x14ac:dyDescent="0.25">
      <c r="A103" s="54" t="s">
        <v>120</v>
      </c>
      <c r="B103" s="55">
        <v>850</v>
      </c>
      <c r="C103" s="54" t="s">
        <v>132</v>
      </c>
      <c r="D103" s="56">
        <v>10.274074500000001</v>
      </c>
      <c r="E103" s="56">
        <v>0.39</v>
      </c>
      <c r="F103" s="49">
        <v>282.73</v>
      </c>
      <c r="G103" s="56">
        <v>10.62</v>
      </c>
      <c r="H103" s="56">
        <f t="shared" si="17"/>
        <v>11.01</v>
      </c>
      <c r="I103" s="56">
        <v>11.01</v>
      </c>
      <c r="J103" s="56">
        <v>10</v>
      </c>
      <c r="K103" s="56">
        <v>10</v>
      </c>
      <c r="L103" s="56">
        <f t="shared" si="18"/>
        <v>-0.66000000000000014</v>
      </c>
      <c r="N103" s="46">
        <f t="shared" si="22"/>
        <v>1711478</v>
      </c>
      <c r="O103" s="46">
        <f t="shared" si="19"/>
        <v>62851</v>
      </c>
      <c r="P103" s="46">
        <f t="shared" si="16"/>
        <v>1611561</v>
      </c>
    </row>
    <row r="104" spans="1:16" ht="15.75" x14ac:dyDescent="0.25">
      <c r="A104" s="54" t="s">
        <v>120</v>
      </c>
      <c r="B104" s="55">
        <v>921</v>
      </c>
      <c r="C104" s="54" t="s">
        <v>174</v>
      </c>
      <c r="D104" s="168" t="s">
        <v>244</v>
      </c>
      <c r="E104" s="168" t="s">
        <v>244</v>
      </c>
      <c r="F104" s="169" t="s">
        <v>244</v>
      </c>
      <c r="G104" s="169" t="s">
        <v>244</v>
      </c>
      <c r="H104" s="168" t="str">
        <f t="shared" ref="H104" si="27">IFERROR(E104+G104," ")</f>
        <v xml:space="preserve"> </v>
      </c>
      <c r="I104" s="168"/>
      <c r="J104" s="168"/>
      <c r="K104" s="168"/>
      <c r="L104" s="168" t="str">
        <f t="shared" ref="L104" si="28">IFERROR(K104-(ROUND(D104,2)+E104)," ")</f>
        <v xml:space="preserve"> </v>
      </c>
      <c r="N104" s="168"/>
      <c r="O104" s="168"/>
      <c r="P104" s="170" t="str">
        <f t="shared" si="16"/>
        <v xml:space="preserve"> </v>
      </c>
    </row>
    <row r="105" spans="1:16" ht="15.75" x14ac:dyDescent="0.25">
      <c r="A105" s="54" t="s">
        <v>120</v>
      </c>
      <c r="B105" s="55">
        <v>886</v>
      </c>
      <c r="C105" s="54" t="s">
        <v>160</v>
      </c>
      <c r="D105" s="56">
        <v>2.8142480000000005</v>
      </c>
      <c r="E105" s="56">
        <v>0.37</v>
      </c>
      <c r="F105" s="49">
        <v>86</v>
      </c>
      <c r="G105" s="56">
        <v>2.91</v>
      </c>
      <c r="H105" s="56">
        <f t="shared" si="17"/>
        <v>3.2800000000000002</v>
      </c>
      <c r="I105" s="56">
        <v>3.8</v>
      </c>
      <c r="J105" s="56">
        <v>3.8</v>
      </c>
      <c r="K105" s="56">
        <v>3.8</v>
      </c>
      <c r="L105" s="56">
        <f t="shared" si="18"/>
        <v>0.61999999999999966</v>
      </c>
      <c r="N105" s="46">
        <f t="shared" si="22"/>
        <v>142649</v>
      </c>
      <c r="O105" s="46">
        <f t="shared" si="19"/>
        <v>18138</v>
      </c>
      <c r="P105" s="46">
        <f t="shared" si="16"/>
        <v>186276</v>
      </c>
    </row>
    <row r="106" spans="1:16" ht="15.75" x14ac:dyDescent="0.25">
      <c r="A106" s="54" t="s">
        <v>120</v>
      </c>
      <c r="B106" s="55">
        <v>887</v>
      </c>
      <c r="C106" s="54" t="s">
        <v>161</v>
      </c>
      <c r="D106" s="168" t="s">
        <v>244</v>
      </c>
      <c r="E106" s="168" t="s">
        <v>244</v>
      </c>
      <c r="F106" s="169" t="s">
        <v>244</v>
      </c>
      <c r="G106" s="169" t="s">
        <v>244</v>
      </c>
      <c r="H106" s="168" t="str">
        <f t="shared" ref="H106" si="29">IFERROR(E106+G106," ")</f>
        <v xml:space="preserve"> </v>
      </c>
      <c r="I106" s="168"/>
      <c r="J106" s="168"/>
      <c r="K106" s="168"/>
      <c r="L106" s="168" t="str">
        <f t="shared" ref="L106" si="30">IFERROR(K106-(ROUND(D106,2)+E106)," ")</f>
        <v xml:space="preserve"> </v>
      </c>
      <c r="N106" s="168"/>
      <c r="O106" s="168"/>
      <c r="P106" s="170" t="str">
        <f t="shared" si="16"/>
        <v xml:space="preserve"> </v>
      </c>
    </row>
    <row r="107" spans="1:16" ht="15.75" x14ac:dyDescent="0.25">
      <c r="A107" s="54" t="s">
        <v>120</v>
      </c>
      <c r="B107" s="55">
        <v>826</v>
      </c>
      <c r="C107" s="54" t="s">
        <v>122</v>
      </c>
      <c r="D107" s="56">
        <v>2.2865765000000002</v>
      </c>
      <c r="E107" s="56">
        <v>0.62</v>
      </c>
      <c r="F107" s="49">
        <v>102</v>
      </c>
      <c r="G107" s="56">
        <v>2.36</v>
      </c>
      <c r="H107" s="56">
        <f t="shared" ref="H107:H138" si="31">IFERROR(E107+G107," ")</f>
        <v>2.98</v>
      </c>
      <c r="I107" s="56">
        <v>3.8</v>
      </c>
      <c r="J107" s="56">
        <v>3.8</v>
      </c>
      <c r="K107" s="56">
        <v>3.8</v>
      </c>
      <c r="L107" s="56">
        <f t="shared" ref="L107:L138" si="32">IFERROR(K107-(ROUND(D107,2)+E107)," ")</f>
        <v>0.88999999999999968</v>
      </c>
      <c r="N107" s="46">
        <f t="shared" si="22"/>
        <v>137211</v>
      </c>
      <c r="O107" s="46">
        <f t="shared" ref="O107:O134" si="33">IFERROR(ROUNDUP(F107*E107*15*38,0)," ")</f>
        <v>36047</v>
      </c>
      <c r="P107" s="46">
        <f t="shared" si="16"/>
        <v>220932</v>
      </c>
    </row>
    <row r="108" spans="1:16" ht="15.75" x14ac:dyDescent="0.25">
      <c r="A108" s="54" t="s">
        <v>120</v>
      </c>
      <c r="B108" s="55">
        <v>931</v>
      </c>
      <c r="C108" s="54" t="s">
        <v>178</v>
      </c>
      <c r="D108" s="56">
        <v>1.9865280000000001</v>
      </c>
      <c r="E108" s="56">
        <v>0.45</v>
      </c>
      <c r="F108" s="49">
        <v>495.4</v>
      </c>
      <c r="G108" s="56">
        <v>2.0499999999999998</v>
      </c>
      <c r="H108" s="56">
        <f t="shared" si="31"/>
        <v>2.5</v>
      </c>
      <c r="I108" s="56">
        <v>3.8</v>
      </c>
      <c r="J108" s="56">
        <v>3.8</v>
      </c>
      <c r="K108" s="56">
        <v>3.8</v>
      </c>
      <c r="L108" s="56">
        <f t="shared" si="32"/>
        <v>1.3599999999999999</v>
      </c>
      <c r="N108" s="46">
        <f t="shared" si="22"/>
        <v>578875</v>
      </c>
      <c r="O108" s="46">
        <f t="shared" si="33"/>
        <v>127071</v>
      </c>
      <c r="P108" s="46">
        <f t="shared" si="16"/>
        <v>1073037</v>
      </c>
    </row>
    <row r="109" spans="1:16" ht="15.75" x14ac:dyDescent="0.25">
      <c r="A109" s="54" t="s">
        <v>120</v>
      </c>
      <c r="B109" s="55">
        <v>851</v>
      </c>
      <c r="C109" s="54" t="s">
        <v>133</v>
      </c>
      <c r="D109" s="168" t="s">
        <v>244</v>
      </c>
      <c r="E109" s="168" t="s">
        <v>244</v>
      </c>
      <c r="F109" s="169" t="s">
        <v>244</v>
      </c>
      <c r="G109" s="169" t="s">
        <v>244</v>
      </c>
      <c r="H109" s="168" t="str">
        <f t="shared" si="31"/>
        <v xml:space="preserve"> </v>
      </c>
      <c r="I109" s="168"/>
      <c r="J109" s="168"/>
      <c r="K109" s="168"/>
      <c r="L109" s="168" t="str">
        <f t="shared" si="32"/>
        <v xml:space="preserve"> </v>
      </c>
      <c r="N109" s="168"/>
      <c r="O109" s="168"/>
      <c r="P109" s="170" t="str">
        <f t="shared" si="16"/>
        <v xml:space="preserve"> </v>
      </c>
    </row>
    <row r="110" spans="1:16" ht="15.75" x14ac:dyDescent="0.25">
      <c r="A110" s="54" t="s">
        <v>120</v>
      </c>
      <c r="B110" s="55">
        <v>870</v>
      </c>
      <c r="C110" s="54" t="s">
        <v>145</v>
      </c>
      <c r="D110" s="56">
        <v>1.1174220000000001</v>
      </c>
      <c r="E110" s="56">
        <v>0.5</v>
      </c>
      <c r="F110" s="49">
        <v>346.6</v>
      </c>
      <c r="G110" s="56">
        <v>1.1599999999999999</v>
      </c>
      <c r="H110" s="56">
        <f t="shared" si="31"/>
        <v>1.66</v>
      </c>
      <c r="I110" s="56">
        <v>3.8</v>
      </c>
      <c r="J110" s="56">
        <v>3.8</v>
      </c>
      <c r="K110" s="56">
        <v>3.8</v>
      </c>
      <c r="L110" s="56">
        <f t="shared" si="32"/>
        <v>2.1799999999999997</v>
      </c>
      <c r="N110" s="46">
        <f t="shared" si="22"/>
        <v>229172</v>
      </c>
      <c r="O110" s="46">
        <f t="shared" si="33"/>
        <v>98781</v>
      </c>
      <c r="P110" s="46">
        <f t="shared" si="16"/>
        <v>750736</v>
      </c>
    </row>
    <row r="111" spans="1:16" ht="15.75" x14ac:dyDescent="0.25">
      <c r="A111" s="54" t="s">
        <v>120</v>
      </c>
      <c r="B111" s="55">
        <v>871</v>
      </c>
      <c r="C111" s="54" t="s">
        <v>146</v>
      </c>
      <c r="D111" s="56">
        <v>2.5659320000000001</v>
      </c>
      <c r="E111" s="56">
        <v>0.39</v>
      </c>
      <c r="F111" s="49">
        <v>438</v>
      </c>
      <c r="G111" s="56">
        <v>2.65</v>
      </c>
      <c r="H111" s="56">
        <f t="shared" si="31"/>
        <v>3.04</v>
      </c>
      <c r="I111" s="56">
        <v>3.8</v>
      </c>
      <c r="J111" s="56">
        <v>3.8</v>
      </c>
      <c r="K111" s="56">
        <v>3.8</v>
      </c>
      <c r="L111" s="56">
        <f t="shared" si="32"/>
        <v>0.83999999999999986</v>
      </c>
      <c r="N111" s="46">
        <f t="shared" si="22"/>
        <v>661599</v>
      </c>
      <c r="O111" s="46">
        <f t="shared" si="33"/>
        <v>97368</v>
      </c>
      <c r="P111" s="46">
        <f t="shared" si="16"/>
        <v>948708</v>
      </c>
    </row>
    <row r="112" spans="1:16" ht="15.75" x14ac:dyDescent="0.25">
      <c r="A112" s="54" t="s">
        <v>120</v>
      </c>
      <c r="B112" s="55">
        <v>852</v>
      </c>
      <c r="C112" s="54" t="s">
        <v>134</v>
      </c>
      <c r="D112" s="56">
        <v>1.510589</v>
      </c>
      <c r="E112" s="56">
        <v>0.48</v>
      </c>
      <c r="F112" s="49">
        <v>65.680000000000007</v>
      </c>
      <c r="G112" s="56">
        <v>1.56</v>
      </c>
      <c r="H112" s="56">
        <f t="shared" si="31"/>
        <v>2.04</v>
      </c>
      <c r="I112" s="56">
        <v>3.8</v>
      </c>
      <c r="J112" s="56">
        <v>3.8</v>
      </c>
      <c r="K112" s="56">
        <v>3.8</v>
      </c>
      <c r="L112" s="56">
        <f t="shared" si="32"/>
        <v>1.8099999999999998</v>
      </c>
      <c r="N112" s="46">
        <f t="shared" si="22"/>
        <v>58403</v>
      </c>
      <c r="O112" s="46">
        <f t="shared" si="33"/>
        <v>17971</v>
      </c>
      <c r="P112" s="46">
        <f t="shared" si="16"/>
        <v>142263</v>
      </c>
    </row>
    <row r="113" spans="1:16" ht="15.75" x14ac:dyDescent="0.25">
      <c r="A113" s="54" t="s">
        <v>120</v>
      </c>
      <c r="B113" s="55">
        <v>936</v>
      </c>
      <c r="C113" s="54" t="s">
        <v>181</v>
      </c>
      <c r="D113" s="56">
        <v>4.5731530000000005</v>
      </c>
      <c r="E113" s="56">
        <v>0.44</v>
      </c>
      <c r="F113" s="49">
        <v>341.23</v>
      </c>
      <c r="G113" s="56">
        <v>4.7300000000000004</v>
      </c>
      <c r="H113" s="56">
        <f t="shared" si="31"/>
        <v>5.1700000000000008</v>
      </c>
      <c r="I113" s="56">
        <v>5.1700000000000008</v>
      </c>
      <c r="J113" s="56">
        <v>5.1700000000000008</v>
      </c>
      <c r="K113" s="56">
        <v>5.1700000000000008</v>
      </c>
      <c r="L113" s="56">
        <f t="shared" si="32"/>
        <v>0.16000000000000014</v>
      </c>
      <c r="N113" s="46">
        <f t="shared" si="22"/>
        <v>919991</v>
      </c>
      <c r="O113" s="46">
        <f t="shared" si="33"/>
        <v>85581</v>
      </c>
      <c r="P113" s="46">
        <f t="shared" si="16"/>
        <v>1005571</v>
      </c>
    </row>
    <row r="114" spans="1:16" ht="15.75" x14ac:dyDescent="0.25">
      <c r="A114" s="54" t="s">
        <v>120</v>
      </c>
      <c r="B114" s="55">
        <v>869</v>
      </c>
      <c r="C114" s="54" t="s">
        <v>144</v>
      </c>
      <c r="D114" s="56">
        <v>2.4728135000000004</v>
      </c>
      <c r="E114" s="56">
        <v>0.42</v>
      </c>
      <c r="F114" s="49">
        <v>151.87</v>
      </c>
      <c r="G114" s="56">
        <v>2.56</v>
      </c>
      <c r="H114" s="56">
        <f t="shared" si="31"/>
        <v>2.98</v>
      </c>
      <c r="I114" s="56">
        <v>3.8</v>
      </c>
      <c r="J114" s="56">
        <v>3.8</v>
      </c>
      <c r="K114" s="56">
        <v>3.8</v>
      </c>
      <c r="L114" s="56">
        <f t="shared" si="32"/>
        <v>0.9099999999999997</v>
      </c>
      <c r="N114" s="46">
        <f t="shared" si="22"/>
        <v>221609</v>
      </c>
      <c r="O114" s="46">
        <f t="shared" si="33"/>
        <v>36358</v>
      </c>
      <c r="P114" s="46">
        <f t="shared" si="16"/>
        <v>328951</v>
      </c>
    </row>
    <row r="115" spans="1:16" ht="15.75" x14ac:dyDescent="0.25">
      <c r="A115" s="54" t="s">
        <v>120</v>
      </c>
      <c r="B115" s="55">
        <v>938</v>
      </c>
      <c r="C115" s="54" t="s">
        <v>183</v>
      </c>
      <c r="D115" s="56">
        <v>2.4728135000000004</v>
      </c>
      <c r="E115" s="56">
        <v>0.37</v>
      </c>
      <c r="F115" s="49">
        <v>412</v>
      </c>
      <c r="G115" s="56">
        <v>2.56</v>
      </c>
      <c r="H115" s="56">
        <f t="shared" si="31"/>
        <v>2.93</v>
      </c>
      <c r="I115" s="56">
        <v>3.8</v>
      </c>
      <c r="J115" s="56">
        <v>3.8</v>
      </c>
      <c r="K115" s="56">
        <v>3.8</v>
      </c>
      <c r="L115" s="56">
        <f t="shared" si="32"/>
        <v>0.95999999999999952</v>
      </c>
      <c r="N115" s="46">
        <f t="shared" si="22"/>
        <v>601191</v>
      </c>
      <c r="O115" s="46">
        <f t="shared" si="33"/>
        <v>86891</v>
      </c>
      <c r="P115" s="46">
        <f t="shared" si="16"/>
        <v>892392</v>
      </c>
    </row>
    <row r="116" spans="1:16" ht="15.75" x14ac:dyDescent="0.25">
      <c r="A116" s="54" t="s">
        <v>120</v>
      </c>
      <c r="B116" s="55">
        <v>868</v>
      </c>
      <c r="C116" s="54" t="s">
        <v>143</v>
      </c>
      <c r="D116" s="56">
        <v>1.4795495000000001</v>
      </c>
      <c r="E116" s="56">
        <v>0.42</v>
      </c>
      <c r="F116" s="49">
        <v>255.4</v>
      </c>
      <c r="G116" s="56">
        <v>1.53</v>
      </c>
      <c r="H116" s="56">
        <f t="shared" si="31"/>
        <v>1.95</v>
      </c>
      <c r="I116" s="56">
        <v>3.8</v>
      </c>
      <c r="J116" s="56">
        <v>3.8</v>
      </c>
      <c r="K116" s="56">
        <v>3.8</v>
      </c>
      <c r="L116" s="56">
        <f t="shared" si="32"/>
        <v>1.9</v>
      </c>
      <c r="N116" s="46">
        <f t="shared" si="22"/>
        <v>222735</v>
      </c>
      <c r="O116" s="46">
        <f t="shared" si="33"/>
        <v>61143</v>
      </c>
      <c r="P116" s="46">
        <f t="shared" si="16"/>
        <v>553197</v>
      </c>
    </row>
    <row r="117" spans="1:16" ht="15.75" x14ac:dyDescent="0.25">
      <c r="A117" s="54" t="s">
        <v>120</v>
      </c>
      <c r="B117" s="55">
        <v>872</v>
      </c>
      <c r="C117" s="54" t="s">
        <v>147</v>
      </c>
      <c r="D117" s="56">
        <v>3.1039500000000001E-2</v>
      </c>
      <c r="E117" s="56">
        <v>0.32</v>
      </c>
      <c r="F117" s="49">
        <v>117</v>
      </c>
      <c r="G117" s="56">
        <v>0.03</v>
      </c>
      <c r="H117" s="56">
        <f t="shared" si="31"/>
        <v>0.35</v>
      </c>
      <c r="I117" s="56">
        <v>3.8</v>
      </c>
      <c r="J117" s="56">
        <v>3.8</v>
      </c>
      <c r="K117" s="56">
        <v>3.8</v>
      </c>
      <c r="L117" s="56">
        <f t="shared" si="32"/>
        <v>3.4499999999999997</v>
      </c>
      <c r="N117" s="46">
        <f t="shared" si="22"/>
        <v>2001</v>
      </c>
      <c r="O117" s="46">
        <f t="shared" si="33"/>
        <v>21341</v>
      </c>
      <c r="P117" s="46">
        <f t="shared" si="16"/>
        <v>253422</v>
      </c>
    </row>
    <row r="118" spans="1:16" ht="15.75" x14ac:dyDescent="0.25">
      <c r="A118" s="54" t="s">
        <v>101</v>
      </c>
      <c r="B118" s="55">
        <v>800</v>
      </c>
      <c r="C118" s="54" t="s">
        <v>102</v>
      </c>
      <c r="D118" s="168" t="s">
        <v>244</v>
      </c>
      <c r="E118" s="168" t="s">
        <v>244</v>
      </c>
      <c r="F118" s="169" t="s">
        <v>244</v>
      </c>
      <c r="G118" s="169" t="s">
        <v>244</v>
      </c>
      <c r="H118" s="168" t="str">
        <f t="shared" si="31"/>
        <v xml:space="preserve"> </v>
      </c>
      <c r="I118" s="168"/>
      <c r="J118" s="168"/>
      <c r="K118" s="168"/>
      <c r="L118" s="168" t="str">
        <f t="shared" si="32"/>
        <v xml:space="preserve"> </v>
      </c>
      <c r="N118" s="168"/>
      <c r="O118" s="168"/>
      <c r="P118" s="170" t="str">
        <f t="shared" si="16"/>
        <v xml:space="preserve"> </v>
      </c>
    </row>
    <row r="119" spans="1:16" ht="15.75" x14ac:dyDescent="0.25">
      <c r="A119" s="54" t="s">
        <v>101</v>
      </c>
      <c r="B119" s="55">
        <v>839</v>
      </c>
      <c r="C119" s="54" t="s">
        <v>127</v>
      </c>
      <c r="D119" s="168" t="s">
        <v>244</v>
      </c>
      <c r="E119" s="168" t="s">
        <v>244</v>
      </c>
      <c r="F119" s="169" t="s">
        <v>244</v>
      </c>
      <c r="G119" s="169" t="s">
        <v>244</v>
      </c>
      <c r="H119" s="168" t="str">
        <f t="shared" si="31"/>
        <v xml:space="preserve"> </v>
      </c>
      <c r="I119" s="168"/>
      <c r="J119" s="168"/>
      <c r="K119" s="168"/>
      <c r="L119" s="168" t="str">
        <f t="shared" si="32"/>
        <v xml:space="preserve"> </v>
      </c>
      <c r="N119" s="168"/>
      <c r="O119" s="168"/>
      <c r="P119" s="170" t="str">
        <f t="shared" si="16"/>
        <v xml:space="preserve"> </v>
      </c>
    </row>
    <row r="120" spans="1:16" ht="15.75" x14ac:dyDescent="0.25">
      <c r="A120" s="54" t="s">
        <v>101</v>
      </c>
      <c r="B120" s="55">
        <v>801</v>
      </c>
      <c r="C120" s="54" t="s">
        <v>103</v>
      </c>
      <c r="D120" s="56">
        <v>0.9829175</v>
      </c>
      <c r="E120" s="56">
        <v>0.44</v>
      </c>
      <c r="F120" s="49">
        <v>1154</v>
      </c>
      <c r="G120" s="56">
        <v>1.02</v>
      </c>
      <c r="H120" s="56">
        <f t="shared" si="31"/>
        <v>1.46</v>
      </c>
      <c r="I120" s="56">
        <v>3.8</v>
      </c>
      <c r="J120" s="56">
        <v>3.8</v>
      </c>
      <c r="K120" s="56">
        <v>3.8</v>
      </c>
      <c r="L120" s="56">
        <f t="shared" si="32"/>
        <v>2.38</v>
      </c>
      <c r="N120" s="46">
        <f t="shared" si="22"/>
        <v>670936</v>
      </c>
      <c r="O120" s="46">
        <f t="shared" si="33"/>
        <v>289424</v>
      </c>
      <c r="P120" s="46">
        <f t="shared" si="16"/>
        <v>2499564</v>
      </c>
    </row>
    <row r="121" spans="1:16" ht="15.75" x14ac:dyDescent="0.25">
      <c r="A121" s="54" t="s">
        <v>101</v>
      </c>
      <c r="B121" s="55">
        <v>908</v>
      </c>
      <c r="C121" s="54" t="s">
        <v>171</v>
      </c>
      <c r="D121" s="56">
        <v>4.4386485000000002</v>
      </c>
      <c r="E121" s="56">
        <v>0.68</v>
      </c>
      <c r="F121" s="49">
        <v>92.6</v>
      </c>
      <c r="G121" s="56">
        <v>4.59</v>
      </c>
      <c r="H121" s="56">
        <f t="shared" si="31"/>
        <v>5.27</v>
      </c>
      <c r="I121" s="56">
        <v>5.27</v>
      </c>
      <c r="J121" s="56">
        <v>5.27</v>
      </c>
      <c r="K121" s="56">
        <v>5.27</v>
      </c>
      <c r="L121" s="56">
        <f t="shared" si="32"/>
        <v>0.14999999999999947</v>
      </c>
      <c r="N121" s="46">
        <f t="shared" si="22"/>
        <v>242270</v>
      </c>
      <c r="O121" s="46">
        <f t="shared" si="33"/>
        <v>35892</v>
      </c>
      <c r="P121" s="46">
        <f t="shared" si="16"/>
        <v>278162</v>
      </c>
    </row>
    <row r="122" spans="1:16" ht="15.75" x14ac:dyDescent="0.25">
      <c r="A122" s="54" t="s">
        <v>101</v>
      </c>
      <c r="B122" s="55">
        <v>878</v>
      </c>
      <c r="C122" s="54" t="s">
        <v>152</v>
      </c>
      <c r="D122" s="56">
        <v>1.345045</v>
      </c>
      <c r="E122" s="56">
        <v>0.63</v>
      </c>
      <c r="F122" s="49">
        <v>100.8</v>
      </c>
      <c r="G122" s="56">
        <v>1.39</v>
      </c>
      <c r="H122" s="56">
        <f t="shared" si="31"/>
        <v>2.02</v>
      </c>
      <c r="I122" s="56">
        <v>3.8</v>
      </c>
      <c r="J122" s="56">
        <v>3.8</v>
      </c>
      <c r="K122" s="56">
        <v>3.8</v>
      </c>
      <c r="L122" s="56">
        <f t="shared" si="32"/>
        <v>1.8199999999999998</v>
      </c>
      <c r="N122" s="46">
        <f t="shared" si="22"/>
        <v>79864</v>
      </c>
      <c r="O122" s="46">
        <f t="shared" si="33"/>
        <v>36198</v>
      </c>
      <c r="P122" s="46">
        <f t="shared" si="16"/>
        <v>218333</v>
      </c>
    </row>
    <row r="123" spans="1:16" ht="15.75" x14ac:dyDescent="0.25">
      <c r="A123" s="54" t="s">
        <v>101</v>
      </c>
      <c r="B123" s="55">
        <v>838</v>
      </c>
      <c r="C123" s="54" t="s">
        <v>126</v>
      </c>
      <c r="D123" s="168" t="s">
        <v>244</v>
      </c>
      <c r="E123" s="168" t="s">
        <v>244</v>
      </c>
      <c r="F123" s="169" t="s">
        <v>244</v>
      </c>
      <c r="G123" s="169" t="s">
        <v>244</v>
      </c>
      <c r="H123" s="168" t="str">
        <f t="shared" si="31"/>
        <v xml:space="preserve"> </v>
      </c>
      <c r="I123" s="168"/>
      <c r="J123" s="168"/>
      <c r="K123" s="168"/>
      <c r="L123" s="168" t="str">
        <f t="shared" si="32"/>
        <v xml:space="preserve"> </v>
      </c>
      <c r="N123" s="168"/>
      <c r="O123" s="168"/>
      <c r="P123" s="170" t="str">
        <f t="shared" si="16"/>
        <v xml:space="preserve"> </v>
      </c>
    </row>
    <row r="124" spans="1:16" ht="15.75" x14ac:dyDescent="0.25">
      <c r="A124" s="54" t="s">
        <v>101</v>
      </c>
      <c r="B124" s="55">
        <v>916</v>
      </c>
      <c r="C124" s="54" t="s">
        <v>172</v>
      </c>
      <c r="D124" s="168" t="s">
        <v>244</v>
      </c>
      <c r="E124" s="168" t="s">
        <v>244</v>
      </c>
      <c r="F124" s="169" t="s">
        <v>244</v>
      </c>
      <c r="G124" s="169" t="s">
        <v>244</v>
      </c>
      <c r="H124" s="168" t="str">
        <f t="shared" si="31"/>
        <v xml:space="preserve"> </v>
      </c>
      <c r="I124" s="168"/>
      <c r="J124" s="168"/>
      <c r="K124" s="168"/>
      <c r="L124" s="168" t="str">
        <f t="shared" si="32"/>
        <v xml:space="preserve"> </v>
      </c>
      <c r="N124" s="168"/>
      <c r="O124" s="168"/>
      <c r="P124" s="170" t="str">
        <f t="shared" si="16"/>
        <v xml:space="preserve"> </v>
      </c>
    </row>
    <row r="125" spans="1:16" ht="15.75" x14ac:dyDescent="0.25">
      <c r="A125" s="54" t="s">
        <v>101</v>
      </c>
      <c r="B125" s="55">
        <v>802</v>
      </c>
      <c r="C125" s="54" t="s">
        <v>104</v>
      </c>
      <c r="D125" s="168" t="s">
        <v>244</v>
      </c>
      <c r="E125" s="168" t="s">
        <v>244</v>
      </c>
      <c r="F125" s="169" t="s">
        <v>244</v>
      </c>
      <c r="G125" s="169" t="s">
        <v>244</v>
      </c>
      <c r="H125" s="168" t="str">
        <f t="shared" si="31"/>
        <v xml:space="preserve"> </v>
      </c>
      <c r="I125" s="168"/>
      <c r="J125" s="168"/>
      <c r="K125" s="168"/>
      <c r="L125" s="168" t="str">
        <f t="shared" si="32"/>
        <v xml:space="preserve"> </v>
      </c>
      <c r="N125" s="168"/>
      <c r="O125" s="168"/>
      <c r="P125" s="170" t="str">
        <f t="shared" si="16"/>
        <v xml:space="preserve"> </v>
      </c>
    </row>
    <row r="126" spans="1:16" ht="15.75" x14ac:dyDescent="0.25">
      <c r="A126" s="54" t="s">
        <v>101</v>
      </c>
      <c r="B126" s="55">
        <v>879</v>
      </c>
      <c r="C126" s="54" t="s">
        <v>153</v>
      </c>
      <c r="D126" s="56">
        <v>6.5079485000000004</v>
      </c>
      <c r="E126" s="56">
        <v>0.57999999999999996</v>
      </c>
      <c r="F126" s="49">
        <v>108.77</v>
      </c>
      <c r="G126" s="56">
        <v>6.73</v>
      </c>
      <c r="H126" s="56">
        <f t="shared" si="31"/>
        <v>7.3100000000000005</v>
      </c>
      <c r="I126" s="56">
        <v>7.3100000000000005</v>
      </c>
      <c r="J126" s="56">
        <v>7.3100000000000005</v>
      </c>
      <c r="K126" s="56">
        <v>7.3100000000000005</v>
      </c>
      <c r="L126" s="56">
        <f t="shared" si="32"/>
        <v>0.22000000000000064</v>
      </c>
      <c r="N126" s="46">
        <f t="shared" ref="N126:N160" si="34">IFERROR(ROUNDUP(F126*G126*15*38,0)," ")</f>
        <v>417253</v>
      </c>
      <c r="O126" s="46">
        <f t="shared" si="33"/>
        <v>35960</v>
      </c>
      <c r="P126" s="46">
        <f t="shared" si="16"/>
        <v>453212</v>
      </c>
    </row>
    <row r="127" spans="1:16" ht="15.75" x14ac:dyDescent="0.25">
      <c r="A127" s="54" t="s">
        <v>101</v>
      </c>
      <c r="B127" s="55">
        <v>933</v>
      </c>
      <c r="C127" s="54" t="s">
        <v>179</v>
      </c>
      <c r="D127" s="168" t="s">
        <v>244</v>
      </c>
      <c r="E127" s="168" t="s">
        <v>244</v>
      </c>
      <c r="F127" s="169" t="s">
        <v>244</v>
      </c>
      <c r="G127" s="169" t="s">
        <v>244</v>
      </c>
      <c r="H127" s="168" t="str">
        <f t="shared" si="31"/>
        <v xml:space="preserve"> </v>
      </c>
      <c r="I127" s="168"/>
      <c r="J127" s="168"/>
      <c r="K127" s="168"/>
      <c r="L127" s="168" t="str">
        <f t="shared" si="32"/>
        <v xml:space="preserve"> </v>
      </c>
      <c r="N127" s="168"/>
      <c r="O127" s="168"/>
      <c r="P127" s="170" t="str">
        <f t="shared" si="16"/>
        <v xml:space="preserve"> </v>
      </c>
    </row>
    <row r="128" spans="1:16" ht="15.75" x14ac:dyDescent="0.25">
      <c r="A128" s="54" t="s">
        <v>101</v>
      </c>
      <c r="B128" s="55">
        <v>803</v>
      </c>
      <c r="C128" s="54" t="s">
        <v>105</v>
      </c>
      <c r="D128" s="168" t="s">
        <v>244</v>
      </c>
      <c r="E128" s="168" t="s">
        <v>244</v>
      </c>
      <c r="F128" s="169" t="s">
        <v>244</v>
      </c>
      <c r="G128" s="169" t="s">
        <v>244</v>
      </c>
      <c r="H128" s="168" t="str">
        <f t="shared" si="31"/>
        <v xml:space="preserve"> </v>
      </c>
      <c r="I128" s="168"/>
      <c r="J128" s="168"/>
      <c r="K128" s="168"/>
      <c r="L128" s="168" t="str">
        <f t="shared" si="32"/>
        <v xml:space="preserve"> </v>
      </c>
      <c r="N128" s="168"/>
      <c r="O128" s="168"/>
      <c r="P128" s="170" t="str">
        <f t="shared" si="16"/>
        <v xml:space="preserve"> </v>
      </c>
    </row>
    <row r="129" spans="1:16" ht="15.75" x14ac:dyDescent="0.25">
      <c r="A129" s="54" t="s">
        <v>101</v>
      </c>
      <c r="B129" s="55">
        <v>866</v>
      </c>
      <c r="C129" s="54" t="s">
        <v>141</v>
      </c>
      <c r="D129" s="168" t="s">
        <v>244</v>
      </c>
      <c r="E129" s="168" t="s">
        <v>244</v>
      </c>
      <c r="F129" s="169" t="s">
        <v>244</v>
      </c>
      <c r="G129" s="169" t="s">
        <v>244</v>
      </c>
      <c r="H129" s="168" t="str">
        <f t="shared" si="31"/>
        <v xml:space="preserve"> </v>
      </c>
      <c r="I129" s="168"/>
      <c r="J129" s="168"/>
      <c r="K129" s="168"/>
      <c r="L129" s="168" t="str">
        <f t="shared" si="32"/>
        <v xml:space="preserve"> </v>
      </c>
      <c r="N129" s="168"/>
      <c r="O129" s="168"/>
      <c r="P129" s="170" t="str">
        <f t="shared" si="16"/>
        <v xml:space="preserve"> </v>
      </c>
    </row>
    <row r="130" spans="1:16" ht="15.75" x14ac:dyDescent="0.25">
      <c r="A130" s="54" t="s">
        <v>101</v>
      </c>
      <c r="B130" s="55">
        <v>880</v>
      </c>
      <c r="C130" s="54" t="s">
        <v>154</v>
      </c>
      <c r="D130" s="168" t="s">
        <v>244</v>
      </c>
      <c r="E130" s="168" t="s">
        <v>244</v>
      </c>
      <c r="F130" s="169" t="s">
        <v>244</v>
      </c>
      <c r="G130" s="169" t="s">
        <v>244</v>
      </c>
      <c r="H130" s="168" t="str">
        <f t="shared" si="31"/>
        <v xml:space="preserve"> </v>
      </c>
      <c r="I130" s="168"/>
      <c r="J130" s="168"/>
      <c r="K130" s="168"/>
      <c r="L130" s="168" t="str">
        <f t="shared" si="32"/>
        <v xml:space="preserve"> </v>
      </c>
      <c r="N130" s="168"/>
      <c r="O130" s="168"/>
      <c r="P130" s="170" t="str">
        <f t="shared" si="16"/>
        <v xml:space="preserve"> </v>
      </c>
    </row>
    <row r="131" spans="1:16" ht="15.75" x14ac:dyDescent="0.25">
      <c r="A131" s="54" t="s">
        <v>101</v>
      </c>
      <c r="B131" s="55">
        <v>865</v>
      </c>
      <c r="C131" s="54" t="s">
        <v>140</v>
      </c>
      <c r="D131" s="168" t="s">
        <v>244</v>
      </c>
      <c r="E131" s="168" t="s">
        <v>244</v>
      </c>
      <c r="F131" s="169" t="s">
        <v>244</v>
      </c>
      <c r="G131" s="169" t="s">
        <v>244</v>
      </c>
      <c r="H131" s="168" t="str">
        <f t="shared" si="31"/>
        <v xml:space="preserve"> </v>
      </c>
      <c r="I131" s="168"/>
      <c r="J131" s="168"/>
      <c r="K131" s="168"/>
      <c r="L131" s="168" t="str">
        <f t="shared" si="32"/>
        <v xml:space="preserve"> </v>
      </c>
      <c r="N131" s="168"/>
      <c r="O131" s="168"/>
      <c r="P131" s="170" t="str">
        <f t="shared" si="16"/>
        <v xml:space="preserve"> </v>
      </c>
    </row>
    <row r="132" spans="1:16" ht="15.75" x14ac:dyDescent="0.25">
      <c r="A132" s="54" t="s">
        <v>61</v>
      </c>
      <c r="B132" s="55">
        <v>330</v>
      </c>
      <c r="C132" s="54" t="s">
        <v>62</v>
      </c>
      <c r="D132" s="56">
        <v>3.1970684999999999</v>
      </c>
      <c r="E132" s="56">
        <v>0.44</v>
      </c>
      <c r="F132" s="49">
        <v>2264</v>
      </c>
      <c r="G132" s="56">
        <v>3.3</v>
      </c>
      <c r="H132" s="56">
        <f t="shared" si="31"/>
        <v>3.7399999999999998</v>
      </c>
      <c r="I132" s="56">
        <v>3.8</v>
      </c>
      <c r="J132" s="56">
        <v>3.8</v>
      </c>
      <c r="K132" s="56">
        <v>3.8</v>
      </c>
      <c r="L132" s="56">
        <f t="shared" si="32"/>
        <v>0.1599999999999997</v>
      </c>
      <c r="N132" s="46">
        <f t="shared" si="34"/>
        <v>4258584</v>
      </c>
      <c r="O132" s="46">
        <f t="shared" si="33"/>
        <v>567812</v>
      </c>
      <c r="P132" s="46">
        <f t="shared" si="16"/>
        <v>4903824</v>
      </c>
    </row>
    <row r="133" spans="1:16" ht="15.75" x14ac:dyDescent="0.25">
      <c r="A133" s="54" t="s">
        <v>61</v>
      </c>
      <c r="B133" s="55">
        <v>331</v>
      </c>
      <c r="C133" s="54" t="s">
        <v>63</v>
      </c>
      <c r="D133" s="56">
        <v>3.435038</v>
      </c>
      <c r="E133" s="56">
        <v>0.47</v>
      </c>
      <c r="F133" s="49">
        <v>100</v>
      </c>
      <c r="G133" s="56">
        <v>3.55</v>
      </c>
      <c r="H133" s="56">
        <f t="shared" si="31"/>
        <v>4.0199999999999996</v>
      </c>
      <c r="I133" s="56">
        <v>4.0199999999999996</v>
      </c>
      <c r="J133" s="56">
        <v>4.0199999999999996</v>
      </c>
      <c r="K133" s="56">
        <v>4.0199999999999996</v>
      </c>
      <c r="L133" s="56">
        <f t="shared" si="32"/>
        <v>0.10999999999999943</v>
      </c>
      <c r="N133" s="46">
        <f t="shared" si="34"/>
        <v>202350</v>
      </c>
      <c r="O133" s="46">
        <f t="shared" si="33"/>
        <v>26790</v>
      </c>
      <c r="P133" s="46">
        <f t="shared" si="16"/>
        <v>229140</v>
      </c>
    </row>
    <row r="134" spans="1:16" ht="15.75" x14ac:dyDescent="0.25">
      <c r="A134" s="54" t="s">
        <v>61</v>
      </c>
      <c r="B134" s="55">
        <v>332</v>
      </c>
      <c r="C134" s="54" t="s">
        <v>64</v>
      </c>
      <c r="D134" s="56">
        <v>5.1111710000000006</v>
      </c>
      <c r="E134" s="56">
        <v>0.41</v>
      </c>
      <c r="F134" s="49">
        <v>93.8</v>
      </c>
      <c r="G134" s="56">
        <v>5.28</v>
      </c>
      <c r="H134" s="56">
        <f t="shared" si="31"/>
        <v>5.69</v>
      </c>
      <c r="I134" s="56">
        <v>5.69</v>
      </c>
      <c r="J134" s="56">
        <v>5.69</v>
      </c>
      <c r="K134" s="56">
        <v>5.69</v>
      </c>
      <c r="L134" s="56">
        <f t="shared" si="32"/>
        <v>0.16999999999999993</v>
      </c>
      <c r="N134" s="46">
        <f t="shared" si="34"/>
        <v>282301</v>
      </c>
      <c r="O134" s="46">
        <f t="shared" si="33"/>
        <v>21922</v>
      </c>
      <c r="P134" s="46">
        <f t="shared" si="16"/>
        <v>304222</v>
      </c>
    </row>
    <row r="135" spans="1:16" ht="15.75" x14ac:dyDescent="0.25">
      <c r="A135" s="54" t="s">
        <v>61</v>
      </c>
      <c r="B135" s="55">
        <v>884</v>
      </c>
      <c r="C135" s="54" t="s">
        <v>158</v>
      </c>
      <c r="D135" s="168" t="s">
        <v>244</v>
      </c>
      <c r="E135" s="168" t="s">
        <v>244</v>
      </c>
      <c r="F135" s="169" t="s">
        <v>244</v>
      </c>
      <c r="G135" s="169" t="s">
        <v>244</v>
      </c>
      <c r="H135" s="168" t="str">
        <f t="shared" si="31"/>
        <v xml:space="preserve"> </v>
      </c>
      <c r="I135" s="168"/>
      <c r="J135" s="168"/>
      <c r="K135" s="168"/>
      <c r="L135" s="168" t="str">
        <f t="shared" si="32"/>
        <v xml:space="preserve"> </v>
      </c>
      <c r="N135" s="168"/>
      <c r="O135" s="168"/>
      <c r="P135" s="170" t="str">
        <f t="shared" si="16"/>
        <v xml:space="preserve"> </v>
      </c>
    </row>
    <row r="136" spans="1:16" ht="15.75" x14ac:dyDescent="0.25">
      <c r="A136" s="54" t="s">
        <v>61</v>
      </c>
      <c r="B136" s="55">
        <v>333</v>
      </c>
      <c r="C136" s="54" t="s">
        <v>65</v>
      </c>
      <c r="D136" s="168" t="s">
        <v>244</v>
      </c>
      <c r="E136" s="168" t="s">
        <v>244</v>
      </c>
      <c r="F136" s="169" t="s">
        <v>244</v>
      </c>
      <c r="G136" s="169" t="s">
        <v>244</v>
      </c>
      <c r="H136" s="168" t="str">
        <f t="shared" si="31"/>
        <v xml:space="preserve"> </v>
      </c>
      <c r="I136" s="168"/>
      <c r="J136" s="168"/>
      <c r="K136" s="168"/>
      <c r="L136" s="168" t="str">
        <f t="shared" si="32"/>
        <v xml:space="preserve"> </v>
      </c>
      <c r="N136" s="168"/>
      <c r="O136" s="168"/>
      <c r="P136" s="170" t="str">
        <f t="shared" si="16"/>
        <v xml:space="preserve"> </v>
      </c>
    </row>
    <row r="137" spans="1:16" ht="15.75" x14ac:dyDescent="0.25">
      <c r="A137" s="54" t="s">
        <v>61</v>
      </c>
      <c r="B137" s="55">
        <v>893</v>
      </c>
      <c r="C137" s="54" t="s">
        <v>167</v>
      </c>
      <c r="D137" s="168" t="s">
        <v>244</v>
      </c>
      <c r="E137" s="168" t="s">
        <v>244</v>
      </c>
      <c r="F137" s="169" t="s">
        <v>244</v>
      </c>
      <c r="G137" s="169" t="s">
        <v>244</v>
      </c>
      <c r="H137" s="168" t="str">
        <f t="shared" si="31"/>
        <v xml:space="preserve"> </v>
      </c>
      <c r="I137" s="168"/>
      <c r="J137" s="168"/>
      <c r="K137" s="168"/>
      <c r="L137" s="168" t="str">
        <f t="shared" si="32"/>
        <v xml:space="preserve"> </v>
      </c>
      <c r="N137" s="168"/>
      <c r="O137" s="168"/>
      <c r="P137" s="170" t="str">
        <f t="shared" si="16"/>
        <v xml:space="preserve"> </v>
      </c>
    </row>
    <row r="138" spans="1:16" ht="15.75" x14ac:dyDescent="0.25">
      <c r="A138" s="54" t="s">
        <v>61</v>
      </c>
      <c r="B138" s="55">
        <v>334</v>
      </c>
      <c r="C138" s="54" t="s">
        <v>66</v>
      </c>
      <c r="D138" s="168" t="s">
        <v>244</v>
      </c>
      <c r="E138" s="168" t="s">
        <v>244</v>
      </c>
      <c r="F138" s="169" t="s">
        <v>244</v>
      </c>
      <c r="G138" s="169" t="s">
        <v>244</v>
      </c>
      <c r="H138" s="168" t="str">
        <f t="shared" si="31"/>
        <v xml:space="preserve"> </v>
      </c>
      <c r="I138" s="168"/>
      <c r="J138" s="168"/>
      <c r="K138" s="168"/>
      <c r="L138" s="168" t="str">
        <f t="shared" si="32"/>
        <v xml:space="preserve"> </v>
      </c>
      <c r="N138" s="168"/>
      <c r="O138" s="168"/>
      <c r="P138" s="170" t="str">
        <f t="shared" ref="P138:P160" si="35">IFERROR(ROUNDUP(F138*K138*15*38,0)," ")</f>
        <v xml:space="preserve"> </v>
      </c>
    </row>
    <row r="139" spans="1:16" ht="15.75" x14ac:dyDescent="0.25">
      <c r="A139" s="54" t="s">
        <v>61</v>
      </c>
      <c r="B139" s="55">
        <v>860</v>
      </c>
      <c r="C139" s="54" t="s">
        <v>138</v>
      </c>
      <c r="D139" s="56">
        <v>3.6626610000000004</v>
      </c>
      <c r="E139" s="56">
        <v>1.18</v>
      </c>
      <c r="F139" s="49">
        <v>53.6</v>
      </c>
      <c r="G139" s="56">
        <v>3.79</v>
      </c>
      <c r="H139" s="56">
        <f t="shared" ref="H139:H160" si="36">IFERROR(E139+G139," ")</f>
        <v>4.97</v>
      </c>
      <c r="I139" s="56">
        <v>4.97</v>
      </c>
      <c r="J139" s="56">
        <v>4.97</v>
      </c>
      <c r="K139" s="56">
        <v>4.97</v>
      </c>
      <c r="L139" s="56">
        <f t="shared" ref="L139:L160" si="37">IFERROR(K139-(ROUND(D139,2)+E139)," ")</f>
        <v>0.12999999999999989</v>
      </c>
      <c r="N139" s="46">
        <f t="shared" si="34"/>
        <v>115793</v>
      </c>
      <c r="O139" s="46">
        <f t="shared" ref="O139:O160" si="38">IFERROR(ROUNDUP(F139*E139*15*38,0)," ")</f>
        <v>36052</v>
      </c>
      <c r="P139" s="46">
        <f t="shared" si="35"/>
        <v>151844</v>
      </c>
    </row>
    <row r="140" spans="1:16" ht="15.75" x14ac:dyDescent="0.25">
      <c r="A140" s="54" t="s">
        <v>61</v>
      </c>
      <c r="B140" s="55">
        <v>861</v>
      </c>
      <c r="C140" s="54" t="s">
        <v>139</v>
      </c>
      <c r="D140" s="56">
        <v>3.0936035000000004</v>
      </c>
      <c r="E140" s="56">
        <v>0.62</v>
      </c>
      <c r="F140" s="49">
        <v>51</v>
      </c>
      <c r="G140" s="56">
        <v>3.2</v>
      </c>
      <c r="H140" s="56">
        <f t="shared" si="36"/>
        <v>3.8200000000000003</v>
      </c>
      <c r="I140" s="56">
        <v>3.8200000000000003</v>
      </c>
      <c r="J140" s="56">
        <v>3.8200000000000003</v>
      </c>
      <c r="K140" s="56">
        <v>3.8200000000000003</v>
      </c>
      <c r="L140" s="56">
        <f t="shared" si="37"/>
        <v>0.11000000000000032</v>
      </c>
      <c r="N140" s="46">
        <f t="shared" si="34"/>
        <v>93024</v>
      </c>
      <c r="O140" s="46">
        <f t="shared" si="38"/>
        <v>18024</v>
      </c>
      <c r="P140" s="46">
        <f t="shared" si="35"/>
        <v>111048</v>
      </c>
    </row>
    <row r="141" spans="1:16" ht="15.75" x14ac:dyDescent="0.25">
      <c r="A141" s="54" t="s">
        <v>61</v>
      </c>
      <c r="B141" s="55">
        <v>894</v>
      </c>
      <c r="C141" s="54" t="s">
        <v>168</v>
      </c>
      <c r="D141" s="56">
        <v>4.1489465000000001</v>
      </c>
      <c r="E141" s="56">
        <v>0.52</v>
      </c>
      <c r="F141" s="49">
        <v>120.87</v>
      </c>
      <c r="G141" s="56">
        <v>4.29</v>
      </c>
      <c r="H141" s="56">
        <f t="shared" si="36"/>
        <v>4.8100000000000005</v>
      </c>
      <c r="I141" s="56">
        <v>4.8100000000000005</v>
      </c>
      <c r="J141" s="56">
        <v>4.8100000000000005</v>
      </c>
      <c r="K141" s="56">
        <v>4.8100000000000005</v>
      </c>
      <c r="L141" s="56">
        <f t="shared" si="37"/>
        <v>0.14000000000000057</v>
      </c>
      <c r="N141" s="46">
        <f t="shared" si="34"/>
        <v>295564</v>
      </c>
      <c r="O141" s="46">
        <f t="shared" si="38"/>
        <v>35826</v>
      </c>
      <c r="P141" s="46">
        <f t="shared" si="35"/>
        <v>331390</v>
      </c>
    </row>
    <row r="142" spans="1:16" ht="15.75" x14ac:dyDescent="0.25">
      <c r="A142" s="54" t="s">
        <v>61</v>
      </c>
      <c r="B142" s="55">
        <v>335</v>
      </c>
      <c r="C142" s="54" t="s">
        <v>67</v>
      </c>
      <c r="D142" s="56">
        <v>2.9694455000000004</v>
      </c>
      <c r="E142" s="56">
        <v>0.45</v>
      </c>
      <c r="F142" s="49">
        <v>753.3</v>
      </c>
      <c r="G142" s="56">
        <v>3.07</v>
      </c>
      <c r="H142" s="56">
        <f t="shared" si="36"/>
        <v>3.52</v>
      </c>
      <c r="I142" s="56">
        <v>3.8</v>
      </c>
      <c r="J142" s="56">
        <v>3.8</v>
      </c>
      <c r="K142" s="56">
        <v>3.8</v>
      </c>
      <c r="L142" s="56">
        <f t="shared" si="37"/>
        <v>0.37999999999999945</v>
      </c>
      <c r="N142" s="46">
        <f t="shared" si="34"/>
        <v>1318200</v>
      </c>
      <c r="O142" s="46">
        <f t="shared" si="38"/>
        <v>193222</v>
      </c>
      <c r="P142" s="46">
        <f t="shared" si="35"/>
        <v>1631648</v>
      </c>
    </row>
    <row r="143" spans="1:16" ht="15.75" x14ac:dyDescent="0.25">
      <c r="A143" s="54" t="s">
        <v>61</v>
      </c>
      <c r="B143" s="55">
        <v>937</v>
      </c>
      <c r="C143" s="54" t="s">
        <v>182</v>
      </c>
      <c r="D143" s="56">
        <v>2.8659805</v>
      </c>
      <c r="E143" s="56">
        <v>0.44</v>
      </c>
      <c r="F143" s="49">
        <v>430.02</v>
      </c>
      <c r="G143" s="56">
        <v>2.96</v>
      </c>
      <c r="H143" s="56">
        <f t="shared" si="36"/>
        <v>3.4</v>
      </c>
      <c r="I143" s="56">
        <v>3.8</v>
      </c>
      <c r="J143" s="56">
        <v>3.8</v>
      </c>
      <c r="K143" s="56">
        <v>3.8</v>
      </c>
      <c r="L143" s="56">
        <f t="shared" si="37"/>
        <v>0.48999999999999977</v>
      </c>
      <c r="N143" s="46">
        <f t="shared" si="34"/>
        <v>725530</v>
      </c>
      <c r="O143" s="46">
        <f t="shared" si="38"/>
        <v>107850</v>
      </c>
      <c r="P143" s="46">
        <f t="shared" si="35"/>
        <v>931424</v>
      </c>
    </row>
    <row r="144" spans="1:16" ht="15.75" x14ac:dyDescent="0.25">
      <c r="A144" s="54" t="s">
        <v>61</v>
      </c>
      <c r="B144" s="55">
        <v>336</v>
      </c>
      <c r="C144" s="54" t="s">
        <v>68</v>
      </c>
      <c r="D144" s="56">
        <v>2.9280595000000003</v>
      </c>
      <c r="E144" s="56">
        <v>0.48</v>
      </c>
      <c r="F144" s="49">
        <v>557</v>
      </c>
      <c r="G144" s="56">
        <v>3.03</v>
      </c>
      <c r="H144" s="56">
        <f t="shared" si="36"/>
        <v>3.51</v>
      </c>
      <c r="I144" s="56">
        <v>3.8</v>
      </c>
      <c r="J144" s="56">
        <v>3.8</v>
      </c>
      <c r="K144" s="56">
        <v>3.8</v>
      </c>
      <c r="L144" s="56">
        <f t="shared" si="37"/>
        <v>0.38999999999999968</v>
      </c>
      <c r="N144" s="46">
        <f t="shared" si="34"/>
        <v>961995</v>
      </c>
      <c r="O144" s="46">
        <f t="shared" si="38"/>
        <v>152396</v>
      </c>
      <c r="P144" s="46">
        <f t="shared" si="35"/>
        <v>1206462</v>
      </c>
    </row>
    <row r="145" spans="1:16" ht="15.75" x14ac:dyDescent="0.25">
      <c r="A145" s="54" t="s">
        <v>61</v>
      </c>
      <c r="B145" s="55">
        <v>885</v>
      </c>
      <c r="C145" s="54" t="s">
        <v>159</v>
      </c>
      <c r="D145" s="56">
        <v>1.9037560000000002</v>
      </c>
      <c r="E145" s="56">
        <v>0.41</v>
      </c>
      <c r="F145" s="49">
        <v>77.400000000000006</v>
      </c>
      <c r="G145" s="56">
        <v>1.97</v>
      </c>
      <c r="H145" s="56">
        <f t="shared" si="36"/>
        <v>2.38</v>
      </c>
      <c r="I145" s="56">
        <v>3.8</v>
      </c>
      <c r="J145" s="56">
        <v>3.8</v>
      </c>
      <c r="K145" s="56">
        <v>3.8</v>
      </c>
      <c r="L145" s="56">
        <f t="shared" si="37"/>
        <v>1.4899999999999998</v>
      </c>
      <c r="N145" s="46">
        <f t="shared" si="34"/>
        <v>86913</v>
      </c>
      <c r="O145" s="46">
        <f t="shared" si="38"/>
        <v>18089</v>
      </c>
      <c r="P145" s="46">
        <f t="shared" si="35"/>
        <v>167649</v>
      </c>
    </row>
    <row r="146" spans="1:16" ht="15.75" x14ac:dyDescent="0.25">
      <c r="A146" s="54" t="s">
        <v>85</v>
      </c>
      <c r="B146" s="55">
        <v>370</v>
      </c>
      <c r="C146" s="54" t="s">
        <v>86</v>
      </c>
      <c r="D146" s="168" t="s">
        <v>244</v>
      </c>
      <c r="E146" s="168" t="s">
        <v>244</v>
      </c>
      <c r="F146" s="169" t="s">
        <v>244</v>
      </c>
      <c r="G146" s="169" t="s">
        <v>244</v>
      </c>
      <c r="H146" s="168" t="str">
        <f t="shared" si="36"/>
        <v xml:space="preserve"> </v>
      </c>
      <c r="I146" s="168"/>
      <c r="J146" s="168"/>
      <c r="K146" s="168"/>
      <c r="L146" s="168" t="str">
        <f t="shared" si="37"/>
        <v xml:space="preserve"> </v>
      </c>
      <c r="N146" s="168"/>
      <c r="O146" s="168"/>
      <c r="P146" s="170" t="str">
        <f t="shared" si="35"/>
        <v xml:space="preserve"> </v>
      </c>
    </row>
    <row r="147" spans="1:16" ht="15.75" x14ac:dyDescent="0.25">
      <c r="A147" s="54" t="s">
        <v>85</v>
      </c>
      <c r="B147" s="55">
        <v>380</v>
      </c>
      <c r="C147" s="54" t="s">
        <v>90</v>
      </c>
      <c r="D147" s="56">
        <v>3.1453360000000004</v>
      </c>
      <c r="E147" s="56">
        <v>0.49</v>
      </c>
      <c r="F147" s="49">
        <v>569</v>
      </c>
      <c r="G147" s="56">
        <v>3.25</v>
      </c>
      <c r="H147" s="56">
        <f t="shared" si="36"/>
        <v>3.74</v>
      </c>
      <c r="I147" s="56">
        <v>3.8</v>
      </c>
      <c r="J147" s="56">
        <v>3.8</v>
      </c>
      <c r="K147" s="56">
        <v>3.8</v>
      </c>
      <c r="L147" s="56">
        <f t="shared" si="37"/>
        <v>0.16000000000000014</v>
      </c>
      <c r="N147" s="46">
        <f t="shared" si="34"/>
        <v>1054073</v>
      </c>
      <c r="O147" s="46">
        <f t="shared" si="38"/>
        <v>158922</v>
      </c>
      <c r="P147" s="46">
        <f t="shared" si="35"/>
        <v>1232454</v>
      </c>
    </row>
    <row r="148" spans="1:16" ht="15.75" x14ac:dyDescent="0.25">
      <c r="A148" s="54" t="s">
        <v>85</v>
      </c>
      <c r="B148" s="55">
        <v>381</v>
      </c>
      <c r="C148" s="54" t="s">
        <v>91</v>
      </c>
      <c r="D148" s="168" t="s">
        <v>244</v>
      </c>
      <c r="E148" s="168" t="s">
        <v>244</v>
      </c>
      <c r="F148" s="169" t="s">
        <v>244</v>
      </c>
      <c r="G148" s="169" t="s">
        <v>244</v>
      </c>
      <c r="H148" s="168" t="str">
        <f t="shared" si="36"/>
        <v xml:space="preserve"> </v>
      </c>
      <c r="I148" s="168"/>
      <c r="J148" s="168"/>
      <c r="K148" s="168"/>
      <c r="L148" s="168" t="str">
        <f t="shared" si="37"/>
        <v xml:space="preserve"> </v>
      </c>
      <c r="N148" s="168"/>
      <c r="O148" s="168"/>
      <c r="P148" s="170" t="str">
        <f t="shared" si="35"/>
        <v xml:space="preserve"> </v>
      </c>
    </row>
    <row r="149" spans="1:16" ht="15.75" x14ac:dyDescent="0.25">
      <c r="A149" s="54" t="s">
        <v>85</v>
      </c>
      <c r="B149" s="55">
        <v>371</v>
      </c>
      <c r="C149" s="54" t="s">
        <v>87</v>
      </c>
      <c r="D149" s="168" t="s">
        <v>244</v>
      </c>
      <c r="E149" s="168" t="s">
        <v>244</v>
      </c>
      <c r="F149" s="169" t="s">
        <v>244</v>
      </c>
      <c r="G149" s="169" t="s">
        <v>244</v>
      </c>
      <c r="H149" s="168" t="str">
        <f t="shared" si="36"/>
        <v xml:space="preserve"> </v>
      </c>
      <c r="I149" s="168"/>
      <c r="J149" s="168"/>
      <c r="K149" s="168"/>
      <c r="L149" s="168" t="str">
        <f t="shared" si="37"/>
        <v xml:space="preserve"> </v>
      </c>
      <c r="N149" s="168"/>
      <c r="O149" s="168"/>
      <c r="P149" s="170" t="str">
        <f t="shared" si="35"/>
        <v xml:space="preserve"> </v>
      </c>
    </row>
    <row r="150" spans="1:16" ht="15.75" x14ac:dyDescent="0.25">
      <c r="A150" s="54" t="s">
        <v>85</v>
      </c>
      <c r="B150" s="55">
        <v>811</v>
      </c>
      <c r="C150" s="54" t="s">
        <v>111</v>
      </c>
      <c r="D150" s="56">
        <v>1.9037560000000002</v>
      </c>
      <c r="E150" s="56">
        <v>0.48</v>
      </c>
      <c r="F150" s="49">
        <v>262.60000000000002</v>
      </c>
      <c r="G150" s="56">
        <v>1.97</v>
      </c>
      <c r="H150" s="56">
        <f t="shared" si="36"/>
        <v>2.4500000000000002</v>
      </c>
      <c r="I150" s="56">
        <v>3.8</v>
      </c>
      <c r="J150" s="56">
        <v>3.8</v>
      </c>
      <c r="K150" s="56">
        <v>3.8</v>
      </c>
      <c r="L150" s="56">
        <f t="shared" si="37"/>
        <v>1.42</v>
      </c>
      <c r="N150" s="46">
        <f t="shared" si="34"/>
        <v>294874</v>
      </c>
      <c r="O150" s="46">
        <f t="shared" si="38"/>
        <v>71848</v>
      </c>
      <c r="P150" s="46">
        <f t="shared" si="35"/>
        <v>568792</v>
      </c>
    </row>
    <row r="151" spans="1:16" ht="15.75" x14ac:dyDescent="0.25">
      <c r="A151" s="54" t="s">
        <v>85</v>
      </c>
      <c r="B151" s="55">
        <v>810</v>
      </c>
      <c r="C151" s="54" t="s">
        <v>110</v>
      </c>
      <c r="D151" s="56">
        <v>4.3869160000000003</v>
      </c>
      <c r="E151" s="56">
        <v>0.45</v>
      </c>
      <c r="F151" s="49">
        <v>91.4</v>
      </c>
      <c r="G151" s="56">
        <v>4.53</v>
      </c>
      <c r="H151" s="56">
        <f t="shared" si="36"/>
        <v>4.9800000000000004</v>
      </c>
      <c r="I151" s="56">
        <v>4.9800000000000004</v>
      </c>
      <c r="J151" s="56">
        <v>4.9800000000000004</v>
      </c>
      <c r="K151" s="56">
        <v>4.9800000000000004</v>
      </c>
      <c r="L151" s="56">
        <f t="shared" si="37"/>
        <v>0.14000000000000057</v>
      </c>
      <c r="N151" s="46">
        <f t="shared" si="34"/>
        <v>236004</v>
      </c>
      <c r="O151" s="46">
        <f t="shared" si="38"/>
        <v>23445</v>
      </c>
      <c r="P151" s="46">
        <f t="shared" si="35"/>
        <v>259449</v>
      </c>
    </row>
    <row r="152" spans="1:16" ht="15.75" x14ac:dyDescent="0.25">
      <c r="A152" s="54" t="s">
        <v>85</v>
      </c>
      <c r="B152" s="55">
        <v>382</v>
      </c>
      <c r="C152" s="54" t="s">
        <v>92</v>
      </c>
      <c r="D152" s="56">
        <v>3.3419195000000004</v>
      </c>
      <c r="E152" s="56">
        <v>0.56999999999999995</v>
      </c>
      <c r="F152" s="49">
        <v>55</v>
      </c>
      <c r="G152" s="56">
        <v>3.45</v>
      </c>
      <c r="H152" s="56">
        <f t="shared" si="36"/>
        <v>4.0200000000000005</v>
      </c>
      <c r="I152" s="56">
        <v>4.0200000000000005</v>
      </c>
      <c r="J152" s="56">
        <v>4.0200000000000005</v>
      </c>
      <c r="K152" s="56">
        <v>4.0200000000000005</v>
      </c>
      <c r="L152" s="56">
        <f t="shared" si="37"/>
        <v>0.11000000000000076</v>
      </c>
      <c r="N152" s="46">
        <f t="shared" si="34"/>
        <v>108158</v>
      </c>
      <c r="O152" s="46">
        <f t="shared" si="38"/>
        <v>17870</v>
      </c>
      <c r="P152" s="46">
        <f t="shared" si="35"/>
        <v>126027</v>
      </c>
    </row>
    <row r="153" spans="1:16" ht="15.75" x14ac:dyDescent="0.25">
      <c r="A153" s="54" t="s">
        <v>85</v>
      </c>
      <c r="B153" s="55">
        <v>383</v>
      </c>
      <c r="C153" s="54" t="s">
        <v>93</v>
      </c>
      <c r="D153" s="168" t="s">
        <v>244</v>
      </c>
      <c r="E153" s="168" t="s">
        <v>244</v>
      </c>
      <c r="F153" s="169" t="s">
        <v>244</v>
      </c>
      <c r="G153" s="169" t="s">
        <v>244</v>
      </c>
      <c r="H153" s="168" t="str">
        <f t="shared" si="36"/>
        <v xml:space="preserve"> </v>
      </c>
      <c r="I153" s="168"/>
      <c r="J153" s="168"/>
      <c r="K153" s="168"/>
      <c r="L153" s="168" t="str">
        <f t="shared" si="37"/>
        <v xml:space="preserve"> </v>
      </c>
      <c r="N153" s="168"/>
      <c r="O153" s="168"/>
      <c r="P153" s="170" t="str">
        <f t="shared" si="35"/>
        <v xml:space="preserve"> </v>
      </c>
    </row>
    <row r="154" spans="1:16" ht="15.75" x14ac:dyDescent="0.25">
      <c r="A154" s="54" t="s">
        <v>85</v>
      </c>
      <c r="B154" s="55">
        <v>812</v>
      </c>
      <c r="C154" s="54" t="s">
        <v>112</v>
      </c>
      <c r="D154" s="56">
        <v>1.9037560000000002</v>
      </c>
      <c r="E154" s="56">
        <v>0.62</v>
      </c>
      <c r="F154" s="49">
        <v>102.2</v>
      </c>
      <c r="G154" s="56">
        <v>1.97</v>
      </c>
      <c r="H154" s="56">
        <f t="shared" si="36"/>
        <v>2.59</v>
      </c>
      <c r="I154" s="56">
        <v>3.8</v>
      </c>
      <c r="J154" s="56">
        <v>3.8</v>
      </c>
      <c r="K154" s="56">
        <v>3.8</v>
      </c>
      <c r="L154" s="56">
        <f t="shared" si="37"/>
        <v>1.2799999999999998</v>
      </c>
      <c r="N154" s="46">
        <f t="shared" si="34"/>
        <v>114761</v>
      </c>
      <c r="O154" s="46">
        <f t="shared" si="38"/>
        <v>36118</v>
      </c>
      <c r="P154" s="46">
        <f t="shared" si="35"/>
        <v>221366</v>
      </c>
    </row>
    <row r="155" spans="1:16" ht="15.75" x14ac:dyDescent="0.25">
      <c r="A155" s="54" t="s">
        <v>85</v>
      </c>
      <c r="B155" s="55">
        <v>813</v>
      </c>
      <c r="C155" s="54" t="s">
        <v>113</v>
      </c>
      <c r="D155" s="168" t="s">
        <v>244</v>
      </c>
      <c r="E155" s="168" t="s">
        <v>244</v>
      </c>
      <c r="F155" s="169" t="s">
        <v>244</v>
      </c>
      <c r="G155" s="169" t="s">
        <v>244</v>
      </c>
      <c r="H155" s="168" t="str">
        <f t="shared" si="36"/>
        <v xml:space="preserve"> </v>
      </c>
      <c r="I155" s="168"/>
      <c r="J155" s="168"/>
      <c r="K155" s="168"/>
      <c r="L155" s="168" t="str">
        <f t="shared" si="37"/>
        <v xml:space="preserve"> </v>
      </c>
      <c r="N155" s="168"/>
      <c r="O155" s="168"/>
      <c r="P155" s="170" t="str">
        <f t="shared" si="35"/>
        <v xml:space="preserve"> </v>
      </c>
    </row>
    <row r="156" spans="1:16" ht="15.75" x14ac:dyDescent="0.25">
      <c r="A156" s="54" t="s">
        <v>85</v>
      </c>
      <c r="B156" s="55">
        <v>815</v>
      </c>
      <c r="C156" s="54" t="s">
        <v>114</v>
      </c>
      <c r="D156" s="56">
        <v>2.5659320000000001</v>
      </c>
      <c r="E156" s="56">
        <v>0.5</v>
      </c>
      <c r="F156" s="49">
        <v>191.13</v>
      </c>
      <c r="G156" s="56">
        <v>2.65</v>
      </c>
      <c r="H156" s="56">
        <f t="shared" si="36"/>
        <v>3.15</v>
      </c>
      <c r="I156" s="56">
        <v>3.8</v>
      </c>
      <c r="J156" s="56">
        <v>3.8</v>
      </c>
      <c r="K156" s="56">
        <v>3.8</v>
      </c>
      <c r="L156" s="56">
        <f t="shared" si="37"/>
        <v>0.73</v>
      </c>
      <c r="N156" s="46">
        <f t="shared" si="34"/>
        <v>288702</v>
      </c>
      <c r="O156" s="46">
        <f t="shared" si="38"/>
        <v>54473</v>
      </c>
      <c r="P156" s="46">
        <f t="shared" si="35"/>
        <v>413988</v>
      </c>
    </row>
    <row r="157" spans="1:16" ht="15.75" x14ac:dyDescent="0.25">
      <c r="A157" s="54" t="s">
        <v>85</v>
      </c>
      <c r="B157" s="55">
        <v>372</v>
      </c>
      <c r="C157" s="54" t="s">
        <v>88</v>
      </c>
      <c r="D157" s="56">
        <v>5.5250310000000002</v>
      </c>
      <c r="E157" s="56">
        <v>0.38</v>
      </c>
      <c r="F157" s="49">
        <v>287.37</v>
      </c>
      <c r="G157" s="56">
        <v>5.71</v>
      </c>
      <c r="H157" s="56">
        <f t="shared" si="36"/>
        <v>6.09</v>
      </c>
      <c r="I157" s="56">
        <v>6.09</v>
      </c>
      <c r="J157" s="56">
        <v>6.09</v>
      </c>
      <c r="K157" s="56">
        <v>6.09</v>
      </c>
      <c r="L157" s="56">
        <f t="shared" si="37"/>
        <v>0.17999999999999972</v>
      </c>
      <c r="N157" s="46">
        <f t="shared" si="34"/>
        <v>935304</v>
      </c>
      <c r="O157" s="46">
        <f t="shared" si="38"/>
        <v>62245</v>
      </c>
      <c r="P157" s="46">
        <f t="shared" si="35"/>
        <v>997548</v>
      </c>
    </row>
    <row r="158" spans="1:16" ht="15.75" x14ac:dyDescent="0.25">
      <c r="A158" s="54" t="s">
        <v>85</v>
      </c>
      <c r="B158" s="55">
        <v>373</v>
      </c>
      <c r="C158" s="54" t="s">
        <v>89</v>
      </c>
      <c r="D158" s="56">
        <v>0.35178100000000007</v>
      </c>
      <c r="E158" s="56">
        <v>0.48</v>
      </c>
      <c r="F158" s="49">
        <v>131.30000000000001</v>
      </c>
      <c r="G158" s="56">
        <v>0.36</v>
      </c>
      <c r="H158" s="56">
        <f t="shared" si="36"/>
        <v>0.84</v>
      </c>
      <c r="I158" s="56">
        <v>3.8</v>
      </c>
      <c r="J158" s="56">
        <v>3.8</v>
      </c>
      <c r="K158" s="56">
        <v>3.8</v>
      </c>
      <c r="L158" s="56">
        <f t="shared" si="37"/>
        <v>2.9699999999999998</v>
      </c>
      <c r="N158" s="46">
        <f t="shared" si="34"/>
        <v>26943</v>
      </c>
      <c r="O158" s="46">
        <f t="shared" si="38"/>
        <v>35924</v>
      </c>
      <c r="P158" s="46">
        <f t="shared" si="35"/>
        <v>284396</v>
      </c>
    </row>
    <row r="159" spans="1:16" ht="15.75" x14ac:dyDescent="0.25">
      <c r="A159" s="54" t="s">
        <v>85</v>
      </c>
      <c r="B159" s="55">
        <v>384</v>
      </c>
      <c r="C159" s="54" t="s">
        <v>94</v>
      </c>
      <c r="D159" s="56">
        <v>3.0211779999999999</v>
      </c>
      <c r="E159" s="56">
        <v>0.55000000000000004</v>
      </c>
      <c r="F159" s="49">
        <v>171.6</v>
      </c>
      <c r="G159" s="56">
        <v>3.12</v>
      </c>
      <c r="H159" s="56">
        <f t="shared" si="36"/>
        <v>3.67</v>
      </c>
      <c r="I159" s="56">
        <v>3.8</v>
      </c>
      <c r="J159" s="56">
        <v>3.8</v>
      </c>
      <c r="K159" s="56">
        <v>3.8</v>
      </c>
      <c r="L159" s="56">
        <f t="shared" si="37"/>
        <v>0.22999999999999954</v>
      </c>
      <c r="N159" s="46">
        <f t="shared" si="34"/>
        <v>305174</v>
      </c>
      <c r="O159" s="46">
        <f t="shared" si="38"/>
        <v>53797</v>
      </c>
      <c r="P159" s="46">
        <f t="shared" si="35"/>
        <v>371686</v>
      </c>
    </row>
    <row r="160" spans="1:16" ht="15.75" x14ac:dyDescent="0.25">
      <c r="A160" s="54" t="s">
        <v>85</v>
      </c>
      <c r="B160" s="55">
        <v>816</v>
      </c>
      <c r="C160" s="54" t="s">
        <v>115</v>
      </c>
      <c r="D160" s="56">
        <v>2.3900415000000002</v>
      </c>
      <c r="E160" s="56">
        <v>0.54</v>
      </c>
      <c r="F160" s="49">
        <v>58.53</v>
      </c>
      <c r="G160" s="56">
        <v>2.4700000000000002</v>
      </c>
      <c r="H160" s="56">
        <f t="shared" si="36"/>
        <v>3.0100000000000002</v>
      </c>
      <c r="I160" s="56">
        <v>3.8</v>
      </c>
      <c r="J160" s="56">
        <v>3.8</v>
      </c>
      <c r="K160" s="56">
        <v>3.8</v>
      </c>
      <c r="L160" s="56">
        <f t="shared" si="37"/>
        <v>0.86999999999999966</v>
      </c>
      <c r="N160" s="46">
        <f t="shared" si="34"/>
        <v>82405</v>
      </c>
      <c r="O160" s="46">
        <f t="shared" si="38"/>
        <v>18016</v>
      </c>
      <c r="P160" s="46">
        <f t="shared" si="35"/>
        <v>126776</v>
      </c>
    </row>
  </sheetData>
  <sortState xmlns:xlrd2="http://schemas.microsoft.com/office/spreadsheetml/2017/richdata2" ref="A7:L160">
    <sortCondition ref="A10:A160"/>
    <sortCondition ref="C10:C160"/>
  </sortState>
  <mergeCells count="3">
    <mergeCell ref="A6:A8"/>
    <mergeCell ref="B6:B8"/>
    <mergeCell ref="C6:C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8E172-AA7C-444B-AF27-F3982473A61E}">
  <sheetPr>
    <tabColor theme="5" tint="0.59999389629810485"/>
  </sheetPr>
  <dimension ref="A1:O162"/>
  <sheetViews>
    <sheetView zoomScaleNormal="100" workbookViewId="0"/>
  </sheetViews>
  <sheetFormatPr defaultColWidth="8.7109375" defaultRowHeight="15" x14ac:dyDescent="0.25"/>
  <cols>
    <col min="1" max="1" width="36.28515625" style="22" bestFit="1" customWidth="1"/>
    <col min="2" max="2" width="10.42578125" style="22" customWidth="1"/>
    <col min="3" max="3" width="39.5703125" style="22" bestFit="1" customWidth="1"/>
    <col min="4" max="4" width="15.42578125" style="22" bestFit="1" customWidth="1"/>
    <col min="5" max="6" width="16.42578125" style="22" bestFit="1" customWidth="1"/>
    <col min="7" max="7" width="15.7109375" style="22" bestFit="1" customWidth="1"/>
    <col min="8" max="8" width="17.7109375" style="22" bestFit="1" customWidth="1"/>
    <col min="9" max="10" width="18.140625" style="22" bestFit="1" customWidth="1"/>
    <col min="11" max="11" width="3.140625" style="22" customWidth="1"/>
    <col min="12" max="12" width="20.5703125" style="22" customWidth="1"/>
    <col min="13" max="13" width="18.140625" style="22" customWidth="1"/>
    <col min="14" max="14" width="18.85546875" style="22" customWidth="1"/>
    <col min="15" max="15" width="20.7109375" style="22" customWidth="1"/>
    <col min="16" max="16384" width="8.7109375" style="22"/>
  </cols>
  <sheetData>
    <row r="1" spans="1:15" ht="45" customHeight="1" x14ac:dyDescent="0.25">
      <c r="A1" s="121" t="s">
        <v>472</v>
      </c>
      <c r="B1" s="121"/>
      <c r="C1" s="121"/>
      <c r="D1" s="121"/>
      <c r="E1" s="121"/>
      <c r="F1" s="121"/>
      <c r="G1" s="121"/>
      <c r="H1" s="121"/>
      <c r="I1" s="121"/>
      <c r="J1" s="121"/>
      <c r="K1" s="121"/>
      <c r="L1" s="121"/>
      <c r="M1" s="121"/>
      <c r="N1" s="121"/>
      <c r="O1" s="121"/>
    </row>
    <row r="2" spans="1:15" ht="15.75" customHeight="1" x14ac:dyDescent="0.25">
      <c r="A2" s="175" t="s">
        <v>457</v>
      </c>
      <c r="B2" s="110"/>
      <c r="C2" s="110"/>
      <c r="D2" s="110"/>
      <c r="E2" s="110"/>
      <c r="F2" s="110"/>
      <c r="G2" s="110"/>
      <c r="H2" s="110"/>
      <c r="I2" s="110"/>
      <c r="J2" s="110"/>
      <c r="K2" s="110"/>
      <c r="L2" s="110"/>
      <c r="M2" s="110"/>
      <c r="N2" s="110"/>
      <c r="O2" s="136"/>
    </row>
    <row r="3" spans="1:15" x14ac:dyDescent="0.25">
      <c r="A3" s="137" t="s">
        <v>338</v>
      </c>
      <c r="B3" s="109"/>
      <c r="C3" s="109"/>
      <c r="D3" s="109"/>
      <c r="E3" s="109"/>
      <c r="F3" s="109"/>
      <c r="G3" s="109"/>
      <c r="H3" s="109"/>
      <c r="I3" s="109"/>
      <c r="J3" s="109"/>
      <c r="K3" s="109"/>
      <c r="L3" s="109"/>
      <c r="M3" s="109"/>
      <c r="N3" s="109"/>
      <c r="O3" s="138"/>
    </row>
    <row r="4" spans="1:15" x14ac:dyDescent="0.25">
      <c r="A4" s="137" t="s">
        <v>339</v>
      </c>
      <c r="B4" s="109"/>
      <c r="C4" s="109"/>
      <c r="D4" s="109"/>
      <c r="E4" s="109"/>
      <c r="F4" s="109"/>
      <c r="G4" s="109"/>
      <c r="H4" s="109"/>
      <c r="I4" s="109"/>
      <c r="J4" s="109"/>
      <c r="K4" s="109"/>
      <c r="L4" s="109"/>
      <c r="M4" s="109"/>
      <c r="N4" s="109"/>
      <c r="O4" s="138"/>
    </row>
    <row r="5" spans="1:15" ht="15.95" customHeight="1" x14ac:dyDescent="0.25">
      <c r="A5" s="139" t="s">
        <v>372</v>
      </c>
      <c r="B5" s="140"/>
      <c r="C5" s="140"/>
      <c r="D5" s="140"/>
      <c r="E5" s="140"/>
      <c r="F5" s="140"/>
      <c r="G5" s="140"/>
      <c r="H5" s="140"/>
      <c r="I5" s="140"/>
      <c r="J5" s="140"/>
      <c r="K5" s="140"/>
      <c r="L5" s="140"/>
      <c r="M5" s="140"/>
      <c r="N5" s="140"/>
      <c r="O5" s="141"/>
    </row>
    <row r="6" spans="1:15" ht="18.600000000000001" customHeight="1" x14ac:dyDescent="0.25">
      <c r="H6" s="42"/>
      <c r="I6" s="42"/>
      <c r="J6" s="42"/>
    </row>
    <row r="7" spans="1:15" ht="18" x14ac:dyDescent="0.25">
      <c r="D7" s="224" t="s">
        <v>340</v>
      </c>
      <c r="E7" s="225"/>
      <c r="F7" s="225"/>
      <c r="G7" s="225"/>
      <c r="H7" s="225"/>
      <c r="I7" s="225"/>
      <c r="J7" s="226"/>
      <c r="K7" s="53"/>
      <c r="L7" s="224" t="s">
        <v>341</v>
      </c>
      <c r="M7" s="225"/>
      <c r="N7" s="225"/>
      <c r="O7" s="225"/>
    </row>
    <row r="8" spans="1:15" ht="194.45" customHeight="1" x14ac:dyDescent="0.25">
      <c r="A8" s="218" t="s">
        <v>188</v>
      </c>
      <c r="B8" s="221" t="s">
        <v>189</v>
      </c>
      <c r="C8" s="221" t="s">
        <v>190</v>
      </c>
      <c r="D8" s="147" t="s">
        <v>342</v>
      </c>
      <c r="E8" s="147" t="s">
        <v>343</v>
      </c>
      <c r="F8" s="147" t="s">
        <v>344</v>
      </c>
      <c r="G8" s="147" t="s">
        <v>345</v>
      </c>
      <c r="H8" s="147" t="s">
        <v>346</v>
      </c>
      <c r="I8" s="147" t="s">
        <v>347</v>
      </c>
      <c r="J8" s="147" t="s">
        <v>348</v>
      </c>
      <c r="K8" s="78"/>
      <c r="L8" s="147" t="s">
        <v>349</v>
      </c>
      <c r="M8" s="147" t="s">
        <v>350</v>
      </c>
      <c r="N8" s="147" t="s">
        <v>351</v>
      </c>
      <c r="O8" s="147" t="s">
        <v>352</v>
      </c>
    </row>
    <row r="9" spans="1:15" x14ac:dyDescent="0.25">
      <c r="A9" s="219"/>
      <c r="B9" s="222"/>
      <c r="C9" s="222"/>
      <c r="D9" s="145" t="s">
        <v>191</v>
      </c>
      <c r="E9" s="145" t="s">
        <v>192</v>
      </c>
      <c r="F9" s="145" t="s">
        <v>193</v>
      </c>
      <c r="G9" s="145" t="s">
        <v>194</v>
      </c>
      <c r="H9" s="145" t="s">
        <v>195</v>
      </c>
      <c r="I9" s="145" t="s">
        <v>196</v>
      </c>
      <c r="J9" s="145" t="s">
        <v>197</v>
      </c>
      <c r="K9" s="79"/>
      <c r="L9" s="145" t="s">
        <v>198</v>
      </c>
      <c r="M9" s="145" t="s">
        <v>199</v>
      </c>
      <c r="N9" s="145" t="s">
        <v>200</v>
      </c>
      <c r="O9" s="145" t="s">
        <v>201</v>
      </c>
    </row>
    <row r="10" spans="1:15" ht="27.6" customHeight="1" x14ac:dyDescent="0.25">
      <c r="A10" s="220"/>
      <c r="B10" s="223"/>
      <c r="C10" s="223"/>
      <c r="D10" s="145"/>
      <c r="E10" s="145"/>
      <c r="F10" s="145"/>
      <c r="G10" s="148" t="s">
        <v>245</v>
      </c>
      <c r="H10" s="148" t="s">
        <v>246</v>
      </c>
      <c r="I10" s="148" t="s">
        <v>247</v>
      </c>
      <c r="J10" s="148" t="s">
        <v>248</v>
      </c>
      <c r="K10" s="79"/>
      <c r="L10" s="145"/>
      <c r="M10" s="145"/>
      <c r="N10" s="148" t="s">
        <v>249</v>
      </c>
      <c r="O10" s="148" t="s">
        <v>250</v>
      </c>
    </row>
    <row r="11" spans="1:15" ht="45.75" customHeight="1" x14ac:dyDescent="0.25">
      <c r="A11" s="48" t="s">
        <v>234</v>
      </c>
      <c r="B11" s="48"/>
      <c r="C11" s="48"/>
      <c r="D11" s="64">
        <f>SUM(D12:D162)</f>
        <v>48739027</v>
      </c>
      <c r="E11" s="33">
        <f>SUM(E12:E162)</f>
        <v>793311.54999999946</v>
      </c>
      <c r="F11" s="33">
        <f>SUM(F12:F162)</f>
        <v>315112.31999999995</v>
      </c>
      <c r="G11" s="33">
        <f>SUM(G12:G162)</f>
        <v>1108423.8700000001</v>
      </c>
      <c r="H11" s="77">
        <f>(I11+J11)/G11/15/38</f>
        <v>7.6871737182141894E-2</v>
      </c>
      <c r="I11" s="64">
        <f>SUM(I12:I162)</f>
        <v>35328817</v>
      </c>
      <c r="J11" s="64">
        <f>SUM(J12:J162)</f>
        <v>13238870</v>
      </c>
      <c r="K11" s="53"/>
      <c r="L11" s="34">
        <f>SUM(L12:L162)</f>
        <v>7960133</v>
      </c>
      <c r="M11" s="33">
        <f>SUM(M12:M162)</f>
        <v>28513.389999999989</v>
      </c>
      <c r="N11" s="35">
        <f>O11/M11/15/38</f>
        <v>0.48943339473692538</v>
      </c>
      <c r="O11" s="45">
        <f>SUM(O12:O162)</f>
        <v>7954581</v>
      </c>
    </row>
    <row r="12" spans="1:15" ht="15.75" x14ac:dyDescent="0.25">
      <c r="A12" s="54" t="s">
        <v>123</v>
      </c>
      <c r="B12" s="55">
        <v>831</v>
      </c>
      <c r="C12" s="54" t="s">
        <v>125</v>
      </c>
      <c r="D12" s="46">
        <v>275936</v>
      </c>
      <c r="E12" s="88">
        <v>3954.17</v>
      </c>
      <c r="F12" s="88">
        <v>1485.3</v>
      </c>
      <c r="G12" s="80">
        <f t="shared" ref="G12:G43" si="0">E12+F12</f>
        <v>5439.47</v>
      </c>
      <c r="H12" s="56">
        <f t="shared" ref="H12:H43" si="1">ROUND(D12/G12/15/38,2)</f>
        <v>0.09</v>
      </c>
      <c r="I12" s="46">
        <f t="shared" ref="I12:I43" si="2">ROUND(E12*H12*15*38,0)</f>
        <v>202849</v>
      </c>
      <c r="J12" s="46">
        <f t="shared" ref="J12:J43" si="3">ROUND(F12*H12*15*38,0)</f>
        <v>76196</v>
      </c>
      <c r="K12" s="86"/>
      <c r="L12" s="75">
        <v>125916</v>
      </c>
      <c r="M12" s="88">
        <v>420.23</v>
      </c>
      <c r="N12" s="76">
        <f t="shared" ref="N12:N43" si="4">IFERROR(ROUND(L12/M12/15/38,2)," ")</f>
        <v>0.53</v>
      </c>
      <c r="O12" s="46">
        <f t="shared" ref="O12:O43" si="5">IFERROR(ROUNDUP(N12*M12*15*38,0)," ")</f>
        <v>126952</v>
      </c>
    </row>
    <row r="13" spans="1:15" ht="15.75" x14ac:dyDescent="0.25">
      <c r="A13" s="54" t="s">
        <v>123</v>
      </c>
      <c r="B13" s="55">
        <v>830</v>
      </c>
      <c r="C13" s="54" t="s">
        <v>124</v>
      </c>
      <c r="D13" s="46">
        <v>570939</v>
      </c>
      <c r="E13" s="88">
        <v>9399.7099999999991</v>
      </c>
      <c r="F13" s="88">
        <v>4405.54</v>
      </c>
      <c r="G13" s="80">
        <f t="shared" si="0"/>
        <v>13805.25</v>
      </c>
      <c r="H13" s="56">
        <f t="shared" si="1"/>
        <v>7.0000000000000007E-2</v>
      </c>
      <c r="I13" s="46">
        <f t="shared" si="2"/>
        <v>375048</v>
      </c>
      <c r="J13" s="46">
        <f t="shared" si="3"/>
        <v>175781</v>
      </c>
      <c r="K13" s="86"/>
      <c r="L13" s="75">
        <v>147502</v>
      </c>
      <c r="M13" s="88">
        <v>543</v>
      </c>
      <c r="N13" s="76">
        <f t="shared" si="4"/>
        <v>0.48</v>
      </c>
      <c r="O13" s="46">
        <f t="shared" si="5"/>
        <v>148565</v>
      </c>
    </row>
    <row r="14" spans="1:15" ht="15.75" x14ac:dyDescent="0.25">
      <c r="A14" s="54" t="s">
        <v>123</v>
      </c>
      <c r="B14" s="55">
        <v>856</v>
      </c>
      <c r="C14" s="54" t="s">
        <v>136</v>
      </c>
      <c r="D14" s="46">
        <v>439627</v>
      </c>
      <c r="E14" s="88">
        <v>5592.72</v>
      </c>
      <c r="F14" s="88">
        <v>1439.58</v>
      </c>
      <c r="G14" s="80">
        <f t="shared" si="0"/>
        <v>7032.3</v>
      </c>
      <c r="H14" s="56">
        <f t="shared" si="1"/>
        <v>0.11</v>
      </c>
      <c r="I14" s="46">
        <f t="shared" si="2"/>
        <v>350664</v>
      </c>
      <c r="J14" s="46">
        <f t="shared" si="3"/>
        <v>90262</v>
      </c>
      <c r="K14" s="86"/>
      <c r="L14" s="176" t="s">
        <v>244</v>
      </c>
      <c r="M14" s="177" t="s">
        <v>244</v>
      </c>
      <c r="N14" s="178" t="str">
        <f t="shared" si="4"/>
        <v xml:space="preserve"> </v>
      </c>
      <c r="O14" s="179" t="str">
        <f t="shared" si="5"/>
        <v xml:space="preserve"> </v>
      </c>
    </row>
    <row r="15" spans="1:15" ht="15.75" x14ac:dyDescent="0.25">
      <c r="A15" s="54" t="s">
        <v>123</v>
      </c>
      <c r="B15" s="55">
        <v>855</v>
      </c>
      <c r="C15" s="54" t="s">
        <v>135</v>
      </c>
      <c r="D15" s="46">
        <v>0</v>
      </c>
      <c r="E15" s="88">
        <v>9156.51</v>
      </c>
      <c r="F15" s="88">
        <v>3549.92</v>
      </c>
      <c r="G15" s="80">
        <f t="shared" si="0"/>
        <v>12706.43</v>
      </c>
      <c r="H15" s="56">
        <f t="shared" si="1"/>
        <v>0</v>
      </c>
      <c r="I15" s="46">
        <f t="shared" si="2"/>
        <v>0</v>
      </c>
      <c r="J15" s="46">
        <f t="shared" si="3"/>
        <v>0</v>
      </c>
      <c r="K15" s="86"/>
      <c r="L15" s="75">
        <v>35976</v>
      </c>
      <c r="M15" s="88">
        <v>84</v>
      </c>
      <c r="N15" s="76">
        <f t="shared" si="4"/>
        <v>0.75</v>
      </c>
      <c r="O15" s="46">
        <f t="shared" si="5"/>
        <v>35910</v>
      </c>
    </row>
    <row r="16" spans="1:15" ht="15.75" x14ac:dyDescent="0.25">
      <c r="A16" s="54" t="s">
        <v>123</v>
      </c>
      <c r="B16" s="55">
        <v>925</v>
      </c>
      <c r="C16" s="54" t="s">
        <v>175</v>
      </c>
      <c r="D16" s="46">
        <v>229347</v>
      </c>
      <c r="E16" s="88">
        <v>9208.32</v>
      </c>
      <c r="F16" s="88">
        <v>4152.8999999999996</v>
      </c>
      <c r="G16" s="80">
        <f t="shared" si="0"/>
        <v>13361.22</v>
      </c>
      <c r="H16" s="56">
        <f t="shared" si="1"/>
        <v>0.03</v>
      </c>
      <c r="I16" s="46">
        <f t="shared" si="2"/>
        <v>157462</v>
      </c>
      <c r="J16" s="46">
        <f t="shared" si="3"/>
        <v>71015</v>
      </c>
      <c r="K16" s="86"/>
      <c r="L16" s="75">
        <v>92278</v>
      </c>
      <c r="M16" s="88">
        <v>333.87</v>
      </c>
      <c r="N16" s="76">
        <f t="shared" si="4"/>
        <v>0.48</v>
      </c>
      <c r="O16" s="46">
        <f t="shared" si="5"/>
        <v>91347</v>
      </c>
    </row>
    <row r="17" spans="1:15" ht="15.75" x14ac:dyDescent="0.25">
      <c r="A17" s="54" t="s">
        <v>123</v>
      </c>
      <c r="B17" s="55">
        <v>940</v>
      </c>
      <c r="C17" s="54" t="s">
        <v>184</v>
      </c>
      <c r="D17" s="46">
        <v>200926</v>
      </c>
      <c r="E17" s="88">
        <v>4863.76</v>
      </c>
      <c r="F17" s="88">
        <v>2192.11</v>
      </c>
      <c r="G17" s="80">
        <f t="shared" si="0"/>
        <v>7055.8700000000008</v>
      </c>
      <c r="H17" s="56">
        <f t="shared" si="1"/>
        <v>0.05</v>
      </c>
      <c r="I17" s="46">
        <f t="shared" si="2"/>
        <v>138617</v>
      </c>
      <c r="J17" s="46">
        <f t="shared" si="3"/>
        <v>62475</v>
      </c>
      <c r="K17" s="86"/>
      <c r="L17" s="75">
        <v>80946</v>
      </c>
      <c r="M17" s="88">
        <v>335.96</v>
      </c>
      <c r="N17" s="76">
        <f t="shared" si="4"/>
        <v>0.42</v>
      </c>
      <c r="O17" s="46">
        <f t="shared" si="5"/>
        <v>80429</v>
      </c>
    </row>
    <row r="18" spans="1:15" ht="15.75" x14ac:dyDescent="0.25">
      <c r="A18" s="54" t="s">
        <v>123</v>
      </c>
      <c r="B18" s="55">
        <v>892</v>
      </c>
      <c r="C18" s="54" t="s">
        <v>166</v>
      </c>
      <c r="D18" s="46">
        <v>490533</v>
      </c>
      <c r="E18" s="88">
        <v>4541.76</v>
      </c>
      <c r="F18" s="88">
        <v>1351.1</v>
      </c>
      <c r="G18" s="80">
        <f t="shared" si="0"/>
        <v>5892.8600000000006</v>
      </c>
      <c r="H18" s="56">
        <f t="shared" si="1"/>
        <v>0.15</v>
      </c>
      <c r="I18" s="46">
        <f t="shared" si="2"/>
        <v>388320</v>
      </c>
      <c r="J18" s="46">
        <f t="shared" si="3"/>
        <v>115519</v>
      </c>
      <c r="K18" s="86"/>
      <c r="L18" s="75">
        <v>17988</v>
      </c>
      <c r="M18" s="88">
        <v>60.5</v>
      </c>
      <c r="N18" s="76">
        <f t="shared" si="4"/>
        <v>0.52</v>
      </c>
      <c r="O18" s="46">
        <f t="shared" si="5"/>
        <v>17933</v>
      </c>
    </row>
    <row r="19" spans="1:15" ht="15.75" x14ac:dyDescent="0.25">
      <c r="A19" s="54" t="s">
        <v>123</v>
      </c>
      <c r="B19" s="55">
        <v>891</v>
      </c>
      <c r="C19" s="54" t="s">
        <v>165</v>
      </c>
      <c r="D19" s="46">
        <v>913251</v>
      </c>
      <c r="E19" s="88">
        <v>11234.64</v>
      </c>
      <c r="F19" s="88">
        <v>5694.65</v>
      </c>
      <c r="G19" s="80">
        <f t="shared" si="0"/>
        <v>16929.29</v>
      </c>
      <c r="H19" s="56">
        <f t="shared" si="1"/>
        <v>0.09</v>
      </c>
      <c r="I19" s="46">
        <f t="shared" si="2"/>
        <v>576337</v>
      </c>
      <c r="J19" s="46">
        <f t="shared" si="3"/>
        <v>292136</v>
      </c>
      <c r="K19" s="86"/>
      <c r="L19" s="176" t="s">
        <v>244</v>
      </c>
      <c r="M19" s="177" t="s">
        <v>244</v>
      </c>
      <c r="N19" s="178" t="str">
        <f t="shared" si="4"/>
        <v xml:space="preserve"> </v>
      </c>
      <c r="O19" s="179" t="str">
        <f t="shared" si="5"/>
        <v xml:space="preserve"> </v>
      </c>
    </row>
    <row r="20" spans="1:15" ht="15.75" x14ac:dyDescent="0.25">
      <c r="A20" s="54" t="s">
        <v>123</v>
      </c>
      <c r="B20" s="55">
        <v>857</v>
      </c>
      <c r="C20" s="54" t="s">
        <v>137</v>
      </c>
      <c r="D20" s="46">
        <v>9354</v>
      </c>
      <c r="E20" s="88">
        <v>402.75</v>
      </c>
      <c r="F20" s="88">
        <v>200.84</v>
      </c>
      <c r="G20" s="80">
        <f t="shared" si="0"/>
        <v>603.59</v>
      </c>
      <c r="H20" s="56">
        <f t="shared" si="1"/>
        <v>0.03</v>
      </c>
      <c r="I20" s="46">
        <f t="shared" si="2"/>
        <v>6887</v>
      </c>
      <c r="J20" s="46">
        <f t="shared" si="3"/>
        <v>3434</v>
      </c>
      <c r="K20" s="86"/>
      <c r="L20" s="176" t="s">
        <v>244</v>
      </c>
      <c r="M20" s="177" t="s">
        <v>244</v>
      </c>
      <c r="N20" s="178" t="str">
        <f t="shared" si="4"/>
        <v xml:space="preserve"> </v>
      </c>
      <c r="O20" s="179" t="str">
        <f t="shared" si="5"/>
        <v xml:space="preserve"> </v>
      </c>
    </row>
    <row r="21" spans="1:15" ht="15.75" x14ac:dyDescent="0.25">
      <c r="A21" s="54" t="s">
        <v>123</v>
      </c>
      <c r="B21" s="55">
        <v>941</v>
      </c>
      <c r="C21" s="54" t="s">
        <v>185</v>
      </c>
      <c r="D21" s="46">
        <v>212079</v>
      </c>
      <c r="E21" s="88">
        <v>6059.12</v>
      </c>
      <c r="F21" s="88">
        <v>2779.53</v>
      </c>
      <c r="G21" s="80">
        <f t="shared" si="0"/>
        <v>8838.65</v>
      </c>
      <c r="H21" s="56">
        <f t="shared" si="1"/>
        <v>0.04</v>
      </c>
      <c r="I21" s="46">
        <f t="shared" si="2"/>
        <v>138148</v>
      </c>
      <c r="J21" s="46">
        <f t="shared" si="3"/>
        <v>63373</v>
      </c>
      <c r="K21" s="86"/>
      <c r="L21" s="75">
        <v>89940</v>
      </c>
      <c r="M21" s="88">
        <v>278.57</v>
      </c>
      <c r="N21" s="76">
        <f t="shared" si="4"/>
        <v>0.56999999999999995</v>
      </c>
      <c r="O21" s="46">
        <f t="shared" si="5"/>
        <v>90508</v>
      </c>
    </row>
    <row r="22" spans="1:15" ht="15.75" x14ac:dyDescent="0.25">
      <c r="A22" s="54" t="s">
        <v>116</v>
      </c>
      <c r="B22" s="55">
        <v>822</v>
      </c>
      <c r="C22" s="54" t="s">
        <v>118</v>
      </c>
      <c r="D22" s="46">
        <v>183837</v>
      </c>
      <c r="E22" s="88">
        <v>2878.77</v>
      </c>
      <c r="F22" s="88">
        <v>1144.78</v>
      </c>
      <c r="G22" s="80">
        <f t="shared" si="0"/>
        <v>4023.55</v>
      </c>
      <c r="H22" s="56">
        <f t="shared" si="1"/>
        <v>0.08</v>
      </c>
      <c r="I22" s="46">
        <f t="shared" si="2"/>
        <v>131272</v>
      </c>
      <c r="J22" s="46">
        <f t="shared" si="3"/>
        <v>52202</v>
      </c>
      <c r="K22" s="86"/>
      <c r="L22" s="75">
        <v>42991</v>
      </c>
      <c r="M22" s="88">
        <v>192.57</v>
      </c>
      <c r="N22" s="76">
        <f t="shared" si="4"/>
        <v>0.39</v>
      </c>
      <c r="O22" s="46">
        <f t="shared" si="5"/>
        <v>42809</v>
      </c>
    </row>
    <row r="23" spans="1:15" ht="15.75" x14ac:dyDescent="0.25">
      <c r="A23" s="54" t="s">
        <v>116</v>
      </c>
      <c r="B23" s="55">
        <v>873</v>
      </c>
      <c r="C23" s="54" t="s">
        <v>148</v>
      </c>
      <c r="D23" s="46">
        <v>225390</v>
      </c>
      <c r="E23" s="88">
        <v>8908.43</v>
      </c>
      <c r="F23" s="88">
        <v>3701.4</v>
      </c>
      <c r="G23" s="80">
        <f t="shared" si="0"/>
        <v>12609.83</v>
      </c>
      <c r="H23" s="56">
        <f t="shared" si="1"/>
        <v>0.03</v>
      </c>
      <c r="I23" s="46">
        <f t="shared" si="2"/>
        <v>152334</v>
      </c>
      <c r="J23" s="46">
        <f t="shared" si="3"/>
        <v>63294</v>
      </c>
      <c r="K23" s="86"/>
      <c r="L23" s="75">
        <v>125916</v>
      </c>
      <c r="M23" s="88">
        <v>475</v>
      </c>
      <c r="N23" s="76">
        <f t="shared" si="4"/>
        <v>0.47</v>
      </c>
      <c r="O23" s="46">
        <f t="shared" si="5"/>
        <v>127253</v>
      </c>
    </row>
    <row r="24" spans="1:15" ht="15.75" x14ac:dyDescent="0.25">
      <c r="A24" s="54" t="s">
        <v>116</v>
      </c>
      <c r="B24" s="55">
        <v>823</v>
      </c>
      <c r="C24" s="54" t="s">
        <v>119</v>
      </c>
      <c r="D24" s="46">
        <v>408328</v>
      </c>
      <c r="E24" s="88">
        <v>4540.3599999999997</v>
      </c>
      <c r="F24" s="88">
        <v>1985.52</v>
      </c>
      <c r="G24" s="80">
        <f t="shared" si="0"/>
        <v>6525.8799999999992</v>
      </c>
      <c r="H24" s="56">
        <f t="shared" si="1"/>
        <v>0.11</v>
      </c>
      <c r="I24" s="46">
        <f t="shared" si="2"/>
        <v>284681</v>
      </c>
      <c r="J24" s="46">
        <f t="shared" si="3"/>
        <v>124492</v>
      </c>
      <c r="K24" s="86"/>
      <c r="L24" s="75">
        <v>42452</v>
      </c>
      <c r="M24" s="88">
        <v>187.6</v>
      </c>
      <c r="N24" s="76">
        <f t="shared" si="4"/>
        <v>0.4</v>
      </c>
      <c r="O24" s="46">
        <f t="shared" si="5"/>
        <v>42773</v>
      </c>
    </row>
    <row r="25" spans="1:15" ht="15.75" x14ac:dyDescent="0.25">
      <c r="A25" s="54" t="s">
        <v>116</v>
      </c>
      <c r="B25" s="55">
        <v>881</v>
      </c>
      <c r="C25" s="54" t="s">
        <v>155</v>
      </c>
      <c r="D25" s="46">
        <v>655770</v>
      </c>
      <c r="E25" s="88">
        <v>21919.759999999998</v>
      </c>
      <c r="F25" s="88">
        <v>7873.85</v>
      </c>
      <c r="G25" s="80">
        <f t="shared" si="0"/>
        <v>29793.61</v>
      </c>
      <c r="H25" s="56">
        <f t="shared" si="1"/>
        <v>0.04</v>
      </c>
      <c r="I25" s="46">
        <f t="shared" si="2"/>
        <v>499771</v>
      </c>
      <c r="J25" s="46">
        <f t="shared" si="3"/>
        <v>179524</v>
      </c>
      <c r="K25" s="86"/>
      <c r="L25" s="75">
        <v>49827</v>
      </c>
      <c r="M25" s="88">
        <v>222.47</v>
      </c>
      <c r="N25" s="76">
        <f t="shared" si="4"/>
        <v>0.39</v>
      </c>
      <c r="O25" s="46">
        <f t="shared" si="5"/>
        <v>49456</v>
      </c>
    </row>
    <row r="26" spans="1:15" ht="15.75" x14ac:dyDescent="0.25">
      <c r="A26" s="54" t="s">
        <v>116</v>
      </c>
      <c r="B26" s="55">
        <v>919</v>
      </c>
      <c r="C26" s="54" t="s">
        <v>173</v>
      </c>
      <c r="D26" s="46">
        <v>1270765</v>
      </c>
      <c r="E26" s="88">
        <v>18276.38</v>
      </c>
      <c r="F26" s="88">
        <v>7689.27</v>
      </c>
      <c r="G26" s="80">
        <f t="shared" si="0"/>
        <v>25965.65</v>
      </c>
      <c r="H26" s="56">
        <f t="shared" si="1"/>
        <v>0.09</v>
      </c>
      <c r="I26" s="46">
        <f t="shared" si="2"/>
        <v>937578</v>
      </c>
      <c r="J26" s="46">
        <f t="shared" si="3"/>
        <v>394460</v>
      </c>
      <c r="K26" s="86"/>
      <c r="L26" s="75">
        <v>303044</v>
      </c>
      <c r="M26" s="88">
        <v>1323.8</v>
      </c>
      <c r="N26" s="76">
        <f t="shared" si="4"/>
        <v>0.4</v>
      </c>
      <c r="O26" s="46">
        <f t="shared" si="5"/>
        <v>301827</v>
      </c>
    </row>
    <row r="27" spans="1:15" ht="15.75" x14ac:dyDescent="0.25">
      <c r="A27" s="54" t="s">
        <v>116</v>
      </c>
      <c r="B27" s="55">
        <v>821</v>
      </c>
      <c r="C27" s="54" t="s">
        <v>117</v>
      </c>
      <c r="D27" s="46">
        <v>115303</v>
      </c>
      <c r="E27" s="88">
        <v>3870.42</v>
      </c>
      <c r="F27" s="88">
        <v>966.34</v>
      </c>
      <c r="G27" s="80">
        <f t="shared" si="0"/>
        <v>4836.76</v>
      </c>
      <c r="H27" s="56">
        <f t="shared" si="1"/>
        <v>0.04</v>
      </c>
      <c r="I27" s="46">
        <f t="shared" si="2"/>
        <v>88246</v>
      </c>
      <c r="J27" s="46">
        <f t="shared" si="3"/>
        <v>22033</v>
      </c>
      <c r="K27" s="86"/>
      <c r="L27" s="75">
        <v>124297</v>
      </c>
      <c r="M27" s="88">
        <v>520.4</v>
      </c>
      <c r="N27" s="76">
        <f t="shared" si="4"/>
        <v>0.42</v>
      </c>
      <c r="O27" s="46">
        <f t="shared" si="5"/>
        <v>124584</v>
      </c>
    </row>
    <row r="28" spans="1:15" ht="15.75" x14ac:dyDescent="0.25">
      <c r="A28" s="54" t="s">
        <v>116</v>
      </c>
      <c r="B28" s="55">
        <v>926</v>
      </c>
      <c r="C28" s="54" t="s">
        <v>176</v>
      </c>
      <c r="D28" s="46">
        <v>466249</v>
      </c>
      <c r="E28" s="88">
        <v>10806.79</v>
      </c>
      <c r="F28" s="88">
        <v>3889.4</v>
      </c>
      <c r="G28" s="80">
        <f t="shared" si="0"/>
        <v>14696.19</v>
      </c>
      <c r="H28" s="56">
        <f t="shared" si="1"/>
        <v>0.06</v>
      </c>
      <c r="I28" s="46">
        <f t="shared" si="2"/>
        <v>369592</v>
      </c>
      <c r="J28" s="46">
        <f t="shared" si="3"/>
        <v>133017</v>
      </c>
      <c r="K28" s="86"/>
      <c r="L28" s="75">
        <v>53964</v>
      </c>
      <c r="M28" s="88">
        <v>177.03</v>
      </c>
      <c r="N28" s="76">
        <f t="shared" si="4"/>
        <v>0.53</v>
      </c>
      <c r="O28" s="46">
        <f t="shared" si="5"/>
        <v>53481</v>
      </c>
    </row>
    <row r="29" spans="1:15" ht="15.75" x14ac:dyDescent="0.25">
      <c r="A29" s="54" t="s">
        <v>116</v>
      </c>
      <c r="B29" s="55">
        <v>874</v>
      </c>
      <c r="C29" s="54" t="s">
        <v>149</v>
      </c>
      <c r="D29" s="46">
        <v>63678</v>
      </c>
      <c r="E29" s="88">
        <v>3629.78</v>
      </c>
      <c r="F29" s="88">
        <v>1448</v>
      </c>
      <c r="G29" s="80">
        <f t="shared" si="0"/>
        <v>5077.7800000000007</v>
      </c>
      <c r="H29" s="56">
        <f t="shared" si="1"/>
        <v>0.02</v>
      </c>
      <c r="I29" s="46">
        <f t="shared" si="2"/>
        <v>41379</v>
      </c>
      <c r="J29" s="46">
        <f t="shared" si="3"/>
        <v>16507</v>
      </c>
      <c r="K29" s="86"/>
      <c r="L29" s="75">
        <v>19607</v>
      </c>
      <c r="M29" s="88">
        <v>86.6</v>
      </c>
      <c r="N29" s="76">
        <f t="shared" si="4"/>
        <v>0.4</v>
      </c>
      <c r="O29" s="46">
        <f t="shared" si="5"/>
        <v>19745</v>
      </c>
    </row>
    <row r="30" spans="1:15" ht="15.75" x14ac:dyDescent="0.25">
      <c r="A30" s="54" t="s">
        <v>116</v>
      </c>
      <c r="B30" s="55">
        <v>882</v>
      </c>
      <c r="C30" s="54" t="s">
        <v>156</v>
      </c>
      <c r="D30" s="46">
        <v>138687</v>
      </c>
      <c r="E30" s="88">
        <v>2484.94</v>
      </c>
      <c r="F30" s="88">
        <v>781.55</v>
      </c>
      <c r="G30" s="80">
        <f t="shared" si="0"/>
        <v>3266.49</v>
      </c>
      <c r="H30" s="56">
        <f t="shared" si="1"/>
        <v>7.0000000000000007E-2</v>
      </c>
      <c r="I30" s="46">
        <f t="shared" si="2"/>
        <v>99149</v>
      </c>
      <c r="J30" s="46">
        <f t="shared" si="3"/>
        <v>31184</v>
      </c>
      <c r="K30" s="86"/>
      <c r="L30" s="176" t="s">
        <v>244</v>
      </c>
      <c r="M30" s="177" t="s">
        <v>244</v>
      </c>
      <c r="N30" s="178" t="str">
        <f t="shared" si="4"/>
        <v xml:space="preserve"> </v>
      </c>
      <c r="O30" s="179" t="str">
        <f t="shared" si="5"/>
        <v xml:space="preserve"> </v>
      </c>
    </row>
    <row r="31" spans="1:15" ht="15.75" x14ac:dyDescent="0.25">
      <c r="A31" s="54" t="s">
        <v>116</v>
      </c>
      <c r="B31" s="55">
        <v>935</v>
      </c>
      <c r="C31" s="54" t="s">
        <v>180</v>
      </c>
      <c r="D31" s="46">
        <v>396815</v>
      </c>
      <c r="E31" s="88">
        <v>9513.4599999999991</v>
      </c>
      <c r="F31" s="88">
        <v>3297.02</v>
      </c>
      <c r="G31" s="80">
        <f t="shared" si="0"/>
        <v>12810.48</v>
      </c>
      <c r="H31" s="56">
        <f t="shared" si="1"/>
        <v>0.05</v>
      </c>
      <c r="I31" s="46">
        <f t="shared" si="2"/>
        <v>271134</v>
      </c>
      <c r="J31" s="46">
        <f t="shared" si="3"/>
        <v>93965</v>
      </c>
      <c r="K31" s="86"/>
      <c r="L31" s="75">
        <v>17988</v>
      </c>
      <c r="M31" s="88">
        <v>59.8</v>
      </c>
      <c r="N31" s="76">
        <f t="shared" si="4"/>
        <v>0.53</v>
      </c>
      <c r="O31" s="46">
        <f t="shared" si="5"/>
        <v>18066</v>
      </c>
    </row>
    <row r="32" spans="1:15" ht="15.75" x14ac:dyDescent="0.25">
      <c r="A32" s="54" t="s">
        <v>116</v>
      </c>
      <c r="B32" s="55">
        <v>883</v>
      </c>
      <c r="C32" s="54" t="s">
        <v>157</v>
      </c>
      <c r="D32" s="46">
        <v>217960</v>
      </c>
      <c r="E32" s="88">
        <v>2945.72</v>
      </c>
      <c r="F32" s="88">
        <v>1118.21</v>
      </c>
      <c r="G32" s="80">
        <f t="shared" si="0"/>
        <v>4063.93</v>
      </c>
      <c r="H32" s="56">
        <f t="shared" si="1"/>
        <v>0.09</v>
      </c>
      <c r="I32" s="46">
        <f t="shared" si="2"/>
        <v>151115</v>
      </c>
      <c r="J32" s="46">
        <f t="shared" si="3"/>
        <v>57364</v>
      </c>
      <c r="K32" s="86"/>
      <c r="L32" s="176" t="s">
        <v>244</v>
      </c>
      <c r="M32" s="177" t="s">
        <v>244</v>
      </c>
      <c r="N32" s="178" t="str">
        <f t="shared" si="4"/>
        <v xml:space="preserve"> </v>
      </c>
      <c r="O32" s="179" t="str">
        <f t="shared" si="5"/>
        <v xml:space="preserve"> </v>
      </c>
    </row>
    <row r="33" spans="1:15" ht="15.75" x14ac:dyDescent="0.25">
      <c r="A33" s="54" t="s">
        <v>27</v>
      </c>
      <c r="B33" s="55">
        <v>202</v>
      </c>
      <c r="C33" s="54" t="s">
        <v>28</v>
      </c>
      <c r="D33" s="46">
        <v>203086</v>
      </c>
      <c r="E33" s="88">
        <v>2320.4</v>
      </c>
      <c r="F33" s="88">
        <v>467.7</v>
      </c>
      <c r="G33" s="80">
        <f t="shared" si="0"/>
        <v>2788.1</v>
      </c>
      <c r="H33" s="56">
        <f t="shared" si="1"/>
        <v>0.13</v>
      </c>
      <c r="I33" s="46">
        <f t="shared" si="2"/>
        <v>171942</v>
      </c>
      <c r="J33" s="46">
        <f t="shared" si="3"/>
        <v>34657</v>
      </c>
      <c r="K33" s="53"/>
      <c r="L33" s="75">
        <v>23326</v>
      </c>
      <c r="M33" s="88">
        <v>70</v>
      </c>
      <c r="N33" s="76">
        <f t="shared" si="4"/>
        <v>0.57999999999999996</v>
      </c>
      <c r="O33" s="46">
        <f t="shared" si="5"/>
        <v>23142</v>
      </c>
    </row>
    <row r="34" spans="1:15" ht="15.75" x14ac:dyDescent="0.25">
      <c r="A34" s="54" t="s">
        <v>27</v>
      </c>
      <c r="B34" s="55">
        <v>204</v>
      </c>
      <c r="C34" s="54" t="s">
        <v>31</v>
      </c>
      <c r="D34" s="46">
        <v>351816</v>
      </c>
      <c r="E34" s="88">
        <v>5008.13</v>
      </c>
      <c r="F34" s="88">
        <v>2037.36</v>
      </c>
      <c r="G34" s="80">
        <f t="shared" si="0"/>
        <v>7045.49</v>
      </c>
      <c r="H34" s="56">
        <f t="shared" si="1"/>
        <v>0.09</v>
      </c>
      <c r="I34" s="46">
        <f t="shared" si="2"/>
        <v>256917</v>
      </c>
      <c r="J34" s="46">
        <f t="shared" si="3"/>
        <v>104517</v>
      </c>
      <c r="K34" s="85"/>
      <c r="L34" s="75">
        <v>46866</v>
      </c>
      <c r="M34" s="88">
        <v>150</v>
      </c>
      <c r="N34" s="76">
        <f t="shared" si="4"/>
        <v>0.55000000000000004</v>
      </c>
      <c r="O34" s="46">
        <f t="shared" si="5"/>
        <v>47025</v>
      </c>
    </row>
    <row r="35" spans="1:15" ht="15.75" x14ac:dyDescent="0.25">
      <c r="A35" s="54" t="s">
        <v>27</v>
      </c>
      <c r="B35" s="55">
        <v>205</v>
      </c>
      <c r="C35" s="54" t="s">
        <v>32</v>
      </c>
      <c r="D35" s="46">
        <v>175480</v>
      </c>
      <c r="E35" s="88">
        <v>2312.9899999999998</v>
      </c>
      <c r="F35" s="88">
        <v>470.21</v>
      </c>
      <c r="G35" s="80">
        <f t="shared" si="0"/>
        <v>2783.2</v>
      </c>
      <c r="H35" s="56">
        <f t="shared" si="1"/>
        <v>0.11</v>
      </c>
      <c r="I35" s="46">
        <f t="shared" si="2"/>
        <v>145024</v>
      </c>
      <c r="J35" s="46">
        <f t="shared" si="3"/>
        <v>29482</v>
      </c>
      <c r="K35" s="85"/>
      <c r="L35" s="75">
        <v>87098</v>
      </c>
      <c r="M35" s="88">
        <v>226</v>
      </c>
      <c r="N35" s="76">
        <f t="shared" si="4"/>
        <v>0.68</v>
      </c>
      <c r="O35" s="46">
        <f t="shared" si="5"/>
        <v>87598</v>
      </c>
    </row>
    <row r="36" spans="1:15" ht="15.75" x14ac:dyDescent="0.25">
      <c r="A36" s="54" t="s">
        <v>27</v>
      </c>
      <c r="B36" s="55">
        <v>309</v>
      </c>
      <c r="C36" s="54" t="s">
        <v>49</v>
      </c>
      <c r="D36" s="46">
        <v>364656</v>
      </c>
      <c r="E36" s="88">
        <v>3579.62</v>
      </c>
      <c r="F36" s="88">
        <v>1186.1199999999999</v>
      </c>
      <c r="G36" s="80">
        <f t="shared" si="0"/>
        <v>4765.74</v>
      </c>
      <c r="H36" s="56">
        <f t="shared" si="1"/>
        <v>0.13</v>
      </c>
      <c r="I36" s="46">
        <f t="shared" si="2"/>
        <v>265250</v>
      </c>
      <c r="J36" s="46">
        <f t="shared" si="3"/>
        <v>87891</v>
      </c>
      <c r="K36" s="86"/>
      <c r="L36" s="75">
        <v>88382</v>
      </c>
      <c r="M36" s="88">
        <v>304</v>
      </c>
      <c r="N36" s="76">
        <f t="shared" si="4"/>
        <v>0.51</v>
      </c>
      <c r="O36" s="46">
        <f t="shared" si="5"/>
        <v>88373</v>
      </c>
    </row>
    <row r="37" spans="1:15" ht="15.75" x14ac:dyDescent="0.25">
      <c r="A37" s="54" t="s">
        <v>27</v>
      </c>
      <c r="B37" s="55">
        <v>206</v>
      </c>
      <c r="C37" s="54" t="s">
        <v>33</v>
      </c>
      <c r="D37" s="46">
        <v>317362</v>
      </c>
      <c r="E37" s="88">
        <v>2696.38</v>
      </c>
      <c r="F37" s="88">
        <v>738.33</v>
      </c>
      <c r="G37" s="80">
        <f t="shared" si="0"/>
        <v>3434.71</v>
      </c>
      <c r="H37" s="56">
        <f t="shared" si="1"/>
        <v>0.16</v>
      </c>
      <c r="I37" s="46">
        <f t="shared" si="2"/>
        <v>245910</v>
      </c>
      <c r="J37" s="46">
        <f t="shared" si="3"/>
        <v>67336</v>
      </c>
      <c r="K37" s="86"/>
      <c r="L37" s="75">
        <v>64200</v>
      </c>
      <c r="M37" s="88">
        <v>145</v>
      </c>
      <c r="N37" s="76">
        <f t="shared" si="4"/>
        <v>0.78</v>
      </c>
      <c r="O37" s="46">
        <f t="shared" si="5"/>
        <v>64467</v>
      </c>
    </row>
    <row r="38" spans="1:15" ht="15.75" x14ac:dyDescent="0.25">
      <c r="A38" s="54" t="s">
        <v>27</v>
      </c>
      <c r="B38" s="55">
        <v>207</v>
      </c>
      <c r="C38" s="54" t="s">
        <v>34</v>
      </c>
      <c r="D38" s="46">
        <v>105074</v>
      </c>
      <c r="E38" s="88">
        <v>2076.52</v>
      </c>
      <c r="F38" s="88">
        <v>295.39999999999998</v>
      </c>
      <c r="G38" s="80">
        <f t="shared" si="0"/>
        <v>2371.92</v>
      </c>
      <c r="H38" s="56">
        <f t="shared" si="1"/>
        <v>0.08</v>
      </c>
      <c r="I38" s="46">
        <f t="shared" si="2"/>
        <v>94689</v>
      </c>
      <c r="J38" s="46">
        <f t="shared" si="3"/>
        <v>13470</v>
      </c>
      <c r="K38" s="86"/>
      <c r="L38" s="75">
        <v>85600</v>
      </c>
      <c r="M38" s="88">
        <v>198</v>
      </c>
      <c r="N38" s="76">
        <f t="shared" si="4"/>
        <v>0.76</v>
      </c>
      <c r="O38" s="46">
        <f t="shared" si="5"/>
        <v>85774</v>
      </c>
    </row>
    <row r="39" spans="1:15" ht="15.75" x14ac:dyDescent="0.25">
      <c r="A39" s="54" t="s">
        <v>27</v>
      </c>
      <c r="B39" s="55">
        <v>208</v>
      </c>
      <c r="C39" s="54" t="s">
        <v>35</v>
      </c>
      <c r="D39" s="46">
        <v>352886</v>
      </c>
      <c r="E39" s="88">
        <v>3934.09</v>
      </c>
      <c r="F39" s="88">
        <v>1476.2</v>
      </c>
      <c r="G39" s="80">
        <f t="shared" si="0"/>
        <v>5410.29</v>
      </c>
      <c r="H39" s="56">
        <f t="shared" si="1"/>
        <v>0.11</v>
      </c>
      <c r="I39" s="46">
        <f t="shared" si="2"/>
        <v>246667</v>
      </c>
      <c r="J39" s="46">
        <f t="shared" si="3"/>
        <v>92558</v>
      </c>
      <c r="K39" s="86"/>
      <c r="L39" s="75">
        <v>111922</v>
      </c>
      <c r="M39" s="88">
        <v>315</v>
      </c>
      <c r="N39" s="76">
        <f t="shared" si="4"/>
        <v>0.62</v>
      </c>
      <c r="O39" s="46">
        <f t="shared" si="5"/>
        <v>111321</v>
      </c>
    </row>
    <row r="40" spans="1:15" ht="15.75" x14ac:dyDescent="0.25">
      <c r="A40" s="54" t="s">
        <v>27</v>
      </c>
      <c r="B40" s="55">
        <v>209</v>
      </c>
      <c r="C40" s="54" t="s">
        <v>36</v>
      </c>
      <c r="D40" s="46">
        <v>364228</v>
      </c>
      <c r="E40" s="88">
        <v>4420.5200000000004</v>
      </c>
      <c r="F40" s="88">
        <v>1722.46</v>
      </c>
      <c r="G40" s="80">
        <f t="shared" si="0"/>
        <v>6142.9800000000005</v>
      </c>
      <c r="H40" s="56">
        <f t="shared" si="1"/>
        <v>0.1</v>
      </c>
      <c r="I40" s="46">
        <f t="shared" si="2"/>
        <v>251970</v>
      </c>
      <c r="J40" s="46">
        <f t="shared" si="3"/>
        <v>98180</v>
      </c>
      <c r="K40" s="86"/>
      <c r="L40" s="75">
        <v>50504</v>
      </c>
      <c r="M40" s="88">
        <v>191</v>
      </c>
      <c r="N40" s="76">
        <f t="shared" si="4"/>
        <v>0.46</v>
      </c>
      <c r="O40" s="46">
        <f t="shared" si="5"/>
        <v>50081</v>
      </c>
    </row>
    <row r="41" spans="1:15" ht="15.75" x14ac:dyDescent="0.25">
      <c r="A41" s="54" t="s">
        <v>27</v>
      </c>
      <c r="B41" s="55">
        <v>316</v>
      </c>
      <c r="C41" s="54" t="s">
        <v>56</v>
      </c>
      <c r="D41" s="46">
        <v>725674</v>
      </c>
      <c r="E41" s="88">
        <v>5931.48</v>
      </c>
      <c r="F41" s="88">
        <v>1316.66</v>
      </c>
      <c r="G41" s="80">
        <f t="shared" si="0"/>
        <v>7248.1399999999994</v>
      </c>
      <c r="H41" s="56">
        <f t="shared" si="1"/>
        <v>0.18</v>
      </c>
      <c r="I41" s="46">
        <f t="shared" si="2"/>
        <v>608570</v>
      </c>
      <c r="J41" s="46">
        <f t="shared" si="3"/>
        <v>135089</v>
      </c>
      <c r="K41" s="86"/>
      <c r="L41" s="75">
        <v>217852</v>
      </c>
      <c r="M41" s="88">
        <v>778</v>
      </c>
      <c r="N41" s="76">
        <f t="shared" si="4"/>
        <v>0.49</v>
      </c>
      <c r="O41" s="46">
        <f t="shared" si="5"/>
        <v>217296</v>
      </c>
    </row>
    <row r="42" spans="1:15" ht="15.75" x14ac:dyDescent="0.25">
      <c r="A42" s="54" t="s">
        <v>27</v>
      </c>
      <c r="B42" s="55">
        <v>210</v>
      </c>
      <c r="C42" s="54" t="s">
        <v>37</v>
      </c>
      <c r="D42" s="46">
        <v>374714</v>
      </c>
      <c r="E42" s="88">
        <v>3806.37</v>
      </c>
      <c r="F42" s="88">
        <v>1197.5</v>
      </c>
      <c r="G42" s="80">
        <f t="shared" si="0"/>
        <v>5003.87</v>
      </c>
      <c r="H42" s="56">
        <f t="shared" si="1"/>
        <v>0.13</v>
      </c>
      <c r="I42" s="46">
        <f t="shared" si="2"/>
        <v>282052</v>
      </c>
      <c r="J42" s="46">
        <f t="shared" si="3"/>
        <v>88735</v>
      </c>
      <c r="K42" s="86"/>
      <c r="L42" s="75">
        <v>130968</v>
      </c>
      <c r="M42" s="88">
        <v>391</v>
      </c>
      <c r="N42" s="76">
        <f t="shared" si="4"/>
        <v>0.59</v>
      </c>
      <c r="O42" s="46">
        <f t="shared" si="5"/>
        <v>131494</v>
      </c>
    </row>
    <row r="43" spans="1:15" ht="15.75" x14ac:dyDescent="0.25">
      <c r="A43" s="54" t="s">
        <v>27</v>
      </c>
      <c r="B43" s="55">
        <v>211</v>
      </c>
      <c r="C43" s="54" t="s">
        <v>38</v>
      </c>
      <c r="D43" s="46">
        <v>566244</v>
      </c>
      <c r="E43" s="88">
        <v>4418.7700000000004</v>
      </c>
      <c r="F43" s="88">
        <v>946.06</v>
      </c>
      <c r="G43" s="80">
        <f t="shared" si="0"/>
        <v>5364.83</v>
      </c>
      <c r="H43" s="56">
        <f t="shared" si="1"/>
        <v>0.19</v>
      </c>
      <c r="I43" s="46">
        <f t="shared" si="2"/>
        <v>478553</v>
      </c>
      <c r="J43" s="46">
        <f t="shared" si="3"/>
        <v>102458</v>
      </c>
      <c r="K43" s="86"/>
      <c r="L43" s="75">
        <v>118556</v>
      </c>
      <c r="M43" s="88">
        <v>390</v>
      </c>
      <c r="N43" s="76">
        <f t="shared" si="4"/>
        <v>0.53</v>
      </c>
      <c r="O43" s="46">
        <f t="shared" si="5"/>
        <v>117819</v>
      </c>
    </row>
    <row r="44" spans="1:15" ht="15.75" x14ac:dyDescent="0.25">
      <c r="A44" s="54" t="s">
        <v>27</v>
      </c>
      <c r="B44" s="55">
        <v>212</v>
      </c>
      <c r="C44" s="54" t="s">
        <v>39</v>
      </c>
      <c r="D44" s="46">
        <v>368294</v>
      </c>
      <c r="E44" s="88">
        <v>4846.3999999999996</v>
      </c>
      <c r="F44" s="88">
        <v>1039.0999999999999</v>
      </c>
      <c r="G44" s="80">
        <f t="shared" ref="G44:G75" si="6">E44+F44</f>
        <v>5885.5</v>
      </c>
      <c r="H44" s="56">
        <f t="shared" ref="H44:H75" si="7">ROUND(D44/G44/15/38,2)</f>
        <v>0.11</v>
      </c>
      <c r="I44" s="46">
        <f t="shared" ref="I44:I75" si="8">ROUND(E44*H44*15*38,0)</f>
        <v>303869</v>
      </c>
      <c r="J44" s="46">
        <f t="shared" ref="J44:J75" si="9">ROUND(F44*H44*15*38,0)</f>
        <v>65152</v>
      </c>
      <c r="K44" s="86"/>
      <c r="L44" s="75">
        <v>64200</v>
      </c>
      <c r="M44" s="88">
        <v>149</v>
      </c>
      <c r="N44" s="76">
        <f t="shared" ref="N44:N75" si="10">IFERROR(ROUND(L44/M44/15/38,2)," ")</f>
        <v>0.76</v>
      </c>
      <c r="O44" s="46">
        <f t="shared" ref="O44:O75" si="11">IFERROR(ROUNDUP(N44*M44*15*38,0)," ")</f>
        <v>64547</v>
      </c>
    </row>
    <row r="45" spans="1:15" ht="15.75" x14ac:dyDescent="0.25">
      <c r="A45" s="54" t="s">
        <v>27</v>
      </c>
      <c r="B45" s="55">
        <v>213</v>
      </c>
      <c r="C45" s="54" t="s">
        <v>40</v>
      </c>
      <c r="D45" s="46">
        <v>183826</v>
      </c>
      <c r="E45" s="88">
        <v>1862.73</v>
      </c>
      <c r="F45" s="88">
        <v>291.92</v>
      </c>
      <c r="G45" s="80">
        <f t="shared" si="6"/>
        <v>2154.65</v>
      </c>
      <c r="H45" s="56">
        <f t="shared" si="7"/>
        <v>0.15</v>
      </c>
      <c r="I45" s="46">
        <f t="shared" si="8"/>
        <v>159263</v>
      </c>
      <c r="J45" s="46">
        <f t="shared" si="9"/>
        <v>24959</v>
      </c>
      <c r="K45" s="86"/>
      <c r="L45" s="75">
        <v>85600</v>
      </c>
      <c r="M45" s="88">
        <v>190</v>
      </c>
      <c r="N45" s="76">
        <f t="shared" si="10"/>
        <v>0.79</v>
      </c>
      <c r="O45" s="46">
        <f t="shared" si="11"/>
        <v>85557</v>
      </c>
    </row>
    <row r="46" spans="1:15" ht="15.75" x14ac:dyDescent="0.25">
      <c r="A46" s="54" t="s">
        <v>95</v>
      </c>
      <c r="B46" s="55">
        <v>841</v>
      </c>
      <c r="C46" s="54" t="s">
        <v>129</v>
      </c>
      <c r="D46" s="46">
        <v>107928</v>
      </c>
      <c r="E46" s="88">
        <v>1497.1</v>
      </c>
      <c r="F46" s="88">
        <v>726.32</v>
      </c>
      <c r="G46" s="80">
        <f t="shared" si="6"/>
        <v>2223.42</v>
      </c>
      <c r="H46" s="56">
        <f t="shared" si="7"/>
        <v>0.09</v>
      </c>
      <c r="I46" s="46">
        <f t="shared" si="8"/>
        <v>76801</v>
      </c>
      <c r="J46" s="46">
        <f t="shared" si="9"/>
        <v>37260</v>
      </c>
      <c r="K46" s="86"/>
      <c r="L46" s="75">
        <v>36875</v>
      </c>
      <c r="M46" s="88">
        <v>130.4</v>
      </c>
      <c r="N46" s="76">
        <f t="shared" si="10"/>
        <v>0.5</v>
      </c>
      <c r="O46" s="46">
        <f t="shared" si="11"/>
        <v>37164</v>
      </c>
    </row>
    <row r="47" spans="1:15" ht="15.75" x14ac:dyDescent="0.25">
      <c r="A47" s="54" t="s">
        <v>95</v>
      </c>
      <c r="B47" s="55">
        <v>840</v>
      </c>
      <c r="C47" s="54" t="s">
        <v>128</v>
      </c>
      <c r="D47" s="46">
        <v>525789</v>
      </c>
      <c r="E47" s="88">
        <v>6563.84</v>
      </c>
      <c r="F47" s="88">
        <v>3202.45</v>
      </c>
      <c r="G47" s="80">
        <f t="shared" si="6"/>
        <v>9766.2900000000009</v>
      </c>
      <c r="H47" s="56">
        <f t="shared" si="7"/>
        <v>0.09</v>
      </c>
      <c r="I47" s="46">
        <f t="shared" si="8"/>
        <v>336725</v>
      </c>
      <c r="J47" s="46">
        <f t="shared" si="9"/>
        <v>164286</v>
      </c>
      <c r="K47" s="86"/>
      <c r="L47" s="75">
        <v>201466</v>
      </c>
      <c r="M47" s="88">
        <v>635</v>
      </c>
      <c r="N47" s="76">
        <f t="shared" si="10"/>
        <v>0.56000000000000005</v>
      </c>
      <c r="O47" s="46">
        <f t="shared" si="11"/>
        <v>202692</v>
      </c>
    </row>
    <row r="48" spans="1:15" ht="15.75" x14ac:dyDescent="0.25">
      <c r="A48" s="54" t="s">
        <v>95</v>
      </c>
      <c r="B48" s="55">
        <v>390</v>
      </c>
      <c r="C48" s="54" t="s">
        <v>96</v>
      </c>
      <c r="D48" s="46">
        <v>246975</v>
      </c>
      <c r="E48" s="88">
        <v>2684.93</v>
      </c>
      <c r="F48" s="88">
        <v>1357.35</v>
      </c>
      <c r="G48" s="80">
        <f t="shared" si="6"/>
        <v>4042.2799999999997</v>
      </c>
      <c r="H48" s="56">
        <f t="shared" si="7"/>
        <v>0.11</v>
      </c>
      <c r="I48" s="46">
        <f t="shared" si="8"/>
        <v>168345</v>
      </c>
      <c r="J48" s="46">
        <f t="shared" si="9"/>
        <v>85106</v>
      </c>
      <c r="K48" s="86"/>
      <c r="L48" s="75">
        <v>17988</v>
      </c>
      <c r="M48" s="88">
        <v>50.8</v>
      </c>
      <c r="N48" s="76">
        <f t="shared" si="10"/>
        <v>0.62</v>
      </c>
      <c r="O48" s="46">
        <f t="shared" si="11"/>
        <v>17953</v>
      </c>
    </row>
    <row r="49" spans="1:15" ht="15.75" x14ac:dyDescent="0.25">
      <c r="A49" s="54" t="s">
        <v>95</v>
      </c>
      <c r="B49" s="55">
        <v>805</v>
      </c>
      <c r="C49" s="54" t="s">
        <v>106</v>
      </c>
      <c r="D49" s="46">
        <v>246795</v>
      </c>
      <c r="E49" s="88">
        <v>1371.44</v>
      </c>
      <c r="F49" s="88">
        <v>444.34</v>
      </c>
      <c r="G49" s="80">
        <f t="shared" si="6"/>
        <v>1815.78</v>
      </c>
      <c r="H49" s="56">
        <f t="shared" si="7"/>
        <v>0.24</v>
      </c>
      <c r="I49" s="46">
        <f t="shared" si="8"/>
        <v>187613</v>
      </c>
      <c r="J49" s="46">
        <f t="shared" si="9"/>
        <v>60786</v>
      </c>
      <c r="K49" s="86"/>
      <c r="L49" s="176" t="s">
        <v>244</v>
      </c>
      <c r="M49" s="177" t="s">
        <v>244</v>
      </c>
      <c r="N49" s="178" t="str">
        <f t="shared" si="10"/>
        <v xml:space="preserve"> </v>
      </c>
      <c r="O49" s="179" t="str">
        <f t="shared" si="11"/>
        <v xml:space="preserve"> </v>
      </c>
    </row>
    <row r="50" spans="1:15" ht="15.75" x14ac:dyDescent="0.25">
      <c r="A50" s="54" t="s">
        <v>95</v>
      </c>
      <c r="B50" s="55">
        <v>806</v>
      </c>
      <c r="C50" s="54" t="s">
        <v>107</v>
      </c>
      <c r="D50" s="46">
        <v>392858</v>
      </c>
      <c r="E50" s="88">
        <v>2489.3200000000002</v>
      </c>
      <c r="F50" s="88">
        <v>719.41</v>
      </c>
      <c r="G50" s="80">
        <f t="shared" si="6"/>
        <v>3208.73</v>
      </c>
      <c r="H50" s="56">
        <f t="shared" si="7"/>
        <v>0.21</v>
      </c>
      <c r="I50" s="46">
        <f t="shared" si="8"/>
        <v>297972</v>
      </c>
      <c r="J50" s="46">
        <f t="shared" si="9"/>
        <v>86113</v>
      </c>
      <c r="K50" s="86"/>
      <c r="L50" s="176" t="s">
        <v>244</v>
      </c>
      <c r="M50" s="177" t="s">
        <v>244</v>
      </c>
      <c r="N50" s="178" t="str">
        <f t="shared" si="10"/>
        <v xml:space="preserve"> </v>
      </c>
      <c r="O50" s="179" t="str">
        <f t="shared" si="11"/>
        <v xml:space="preserve"> </v>
      </c>
    </row>
    <row r="51" spans="1:15" ht="15.75" x14ac:dyDescent="0.25">
      <c r="A51" s="54" t="s">
        <v>95</v>
      </c>
      <c r="B51" s="55">
        <v>391</v>
      </c>
      <c r="C51" s="54" t="s">
        <v>97</v>
      </c>
      <c r="D51" s="46">
        <v>355983</v>
      </c>
      <c r="E51" s="88">
        <v>4080.33</v>
      </c>
      <c r="F51" s="88">
        <v>1434.9</v>
      </c>
      <c r="G51" s="80">
        <f t="shared" si="6"/>
        <v>5515.23</v>
      </c>
      <c r="H51" s="56">
        <f t="shared" si="7"/>
        <v>0.11</v>
      </c>
      <c r="I51" s="46">
        <f t="shared" si="8"/>
        <v>255837</v>
      </c>
      <c r="J51" s="46">
        <f t="shared" si="9"/>
        <v>89968</v>
      </c>
      <c r="K51" s="86"/>
      <c r="L51" s="75">
        <v>78068</v>
      </c>
      <c r="M51" s="88">
        <v>214</v>
      </c>
      <c r="N51" s="76">
        <f t="shared" si="10"/>
        <v>0.64</v>
      </c>
      <c r="O51" s="46">
        <f t="shared" si="11"/>
        <v>78068</v>
      </c>
    </row>
    <row r="52" spans="1:15" ht="15.75" x14ac:dyDescent="0.25">
      <c r="A52" s="54" t="s">
        <v>95</v>
      </c>
      <c r="B52" s="55">
        <v>392</v>
      </c>
      <c r="C52" s="54" t="s">
        <v>98</v>
      </c>
      <c r="D52" s="46">
        <v>313801</v>
      </c>
      <c r="E52" s="88">
        <v>3013.17</v>
      </c>
      <c r="F52" s="88">
        <v>1555.87</v>
      </c>
      <c r="G52" s="80">
        <f t="shared" si="6"/>
        <v>4569.04</v>
      </c>
      <c r="H52" s="56">
        <f t="shared" si="7"/>
        <v>0.12</v>
      </c>
      <c r="I52" s="46">
        <f t="shared" si="8"/>
        <v>206101</v>
      </c>
      <c r="J52" s="46">
        <f t="shared" si="9"/>
        <v>106422</v>
      </c>
      <c r="K52" s="86"/>
      <c r="L52" s="75">
        <v>17988</v>
      </c>
      <c r="M52" s="88">
        <v>61.93</v>
      </c>
      <c r="N52" s="76">
        <f t="shared" si="10"/>
        <v>0.51</v>
      </c>
      <c r="O52" s="46">
        <f t="shared" si="11"/>
        <v>18004</v>
      </c>
    </row>
    <row r="53" spans="1:15" ht="15.75" x14ac:dyDescent="0.25">
      <c r="A53" s="54" t="s">
        <v>95</v>
      </c>
      <c r="B53" s="55">
        <v>929</v>
      </c>
      <c r="C53" s="54" t="s">
        <v>177</v>
      </c>
      <c r="D53" s="46">
        <v>422538</v>
      </c>
      <c r="E53" s="88">
        <v>4105.08</v>
      </c>
      <c r="F53" s="88">
        <v>1778.99</v>
      </c>
      <c r="G53" s="80">
        <f t="shared" si="6"/>
        <v>5884.07</v>
      </c>
      <c r="H53" s="56">
        <f t="shared" si="7"/>
        <v>0.13</v>
      </c>
      <c r="I53" s="46">
        <f t="shared" si="8"/>
        <v>304186</v>
      </c>
      <c r="J53" s="46">
        <f t="shared" si="9"/>
        <v>131823</v>
      </c>
      <c r="K53" s="86"/>
      <c r="L53" s="176" t="s">
        <v>244</v>
      </c>
      <c r="M53" s="177" t="s">
        <v>244</v>
      </c>
      <c r="N53" s="178" t="str">
        <f t="shared" si="10"/>
        <v xml:space="preserve"> </v>
      </c>
      <c r="O53" s="179" t="str">
        <f t="shared" si="11"/>
        <v xml:space="preserve"> </v>
      </c>
    </row>
    <row r="54" spans="1:15" ht="15.75" x14ac:dyDescent="0.25">
      <c r="A54" s="54" t="s">
        <v>95</v>
      </c>
      <c r="B54" s="55">
        <v>807</v>
      </c>
      <c r="C54" s="54" t="s">
        <v>108</v>
      </c>
      <c r="D54" s="46">
        <v>306156</v>
      </c>
      <c r="E54" s="88">
        <v>1764.27</v>
      </c>
      <c r="F54" s="88">
        <v>593.33000000000004</v>
      </c>
      <c r="G54" s="80">
        <f t="shared" si="6"/>
        <v>2357.6</v>
      </c>
      <c r="H54" s="56">
        <f t="shared" si="7"/>
        <v>0.23</v>
      </c>
      <c r="I54" s="46">
        <f t="shared" si="8"/>
        <v>231296</v>
      </c>
      <c r="J54" s="46">
        <f t="shared" si="9"/>
        <v>77786</v>
      </c>
      <c r="K54" s="86"/>
      <c r="L54" s="176" t="s">
        <v>244</v>
      </c>
      <c r="M54" s="177" t="s">
        <v>244</v>
      </c>
      <c r="N54" s="178" t="str">
        <f t="shared" si="10"/>
        <v xml:space="preserve"> </v>
      </c>
      <c r="O54" s="179" t="str">
        <f t="shared" si="11"/>
        <v xml:space="preserve"> </v>
      </c>
    </row>
    <row r="55" spans="1:15" ht="15.75" x14ac:dyDescent="0.25">
      <c r="A55" s="54" t="s">
        <v>95</v>
      </c>
      <c r="B55" s="55">
        <v>393</v>
      </c>
      <c r="C55" s="54" t="s">
        <v>99</v>
      </c>
      <c r="D55" s="46">
        <v>198228</v>
      </c>
      <c r="E55" s="88">
        <v>2052.48</v>
      </c>
      <c r="F55" s="88">
        <v>822.47</v>
      </c>
      <c r="G55" s="80">
        <f t="shared" si="6"/>
        <v>2874.95</v>
      </c>
      <c r="H55" s="56">
        <f t="shared" si="7"/>
        <v>0.12</v>
      </c>
      <c r="I55" s="46">
        <f t="shared" si="8"/>
        <v>140390</v>
      </c>
      <c r="J55" s="46">
        <f t="shared" si="9"/>
        <v>56257</v>
      </c>
      <c r="K55" s="86"/>
      <c r="L55" s="75">
        <v>71952</v>
      </c>
      <c r="M55" s="88">
        <v>220.5</v>
      </c>
      <c r="N55" s="76">
        <f t="shared" si="10"/>
        <v>0.56999999999999995</v>
      </c>
      <c r="O55" s="46">
        <f t="shared" si="11"/>
        <v>71641</v>
      </c>
    </row>
    <row r="56" spans="1:15" ht="15.75" x14ac:dyDescent="0.25">
      <c r="A56" s="54" t="s">
        <v>95</v>
      </c>
      <c r="B56" s="55">
        <v>808</v>
      </c>
      <c r="C56" s="54" t="s">
        <v>109</v>
      </c>
      <c r="D56" s="46">
        <v>417861</v>
      </c>
      <c r="E56" s="88">
        <v>2771.6</v>
      </c>
      <c r="F56" s="88">
        <v>1133.1199999999999</v>
      </c>
      <c r="G56" s="80">
        <f t="shared" si="6"/>
        <v>3904.72</v>
      </c>
      <c r="H56" s="56">
        <f t="shared" si="7"/>
        <v>0.19</v>
      </c>
      <c r="I56" s="46">
        <f t="shared" si="8"/>
        <v>300164</v>
      </c>
      <c r="J56" s="46">
        <f t="shared" si="9"/>
        <v>122717</v>
      </c>
      <c r="K56" s="86"/>
      <c r="L56" s="176" t="s">
        <v>244</v>
      </c>
      <c r="M56" s="177" t="s">
        <v>244</v>
      </c>
      <c r="N56" s="178" t="str">
        <f t="shared" si="10"/>
        <v xml:space="preserve"> </v>
      </c>
      <c r="O56" s="179" t="str">
        <f t="shared" si="11"/>
        <v xml:space="preserve"> </v>
      </c>
    </row>
    <row r="57" spans="1:15" ht="15.75" x14ac:dyDescent="0.25">
      <c r="A57" s="54" t="s">
        <v>95</v>
      </c>
      <c r="B57" s="55">
        <v>394</v>
      </c>
      <c r="C57" s="54" t="s">
        <v>100</v>
      </c>
      <c r="D57" s="46">
        <v>454017</v>
      </c>
      <c r="E57" s="88">
        <v>3727.62</v>
      </c>
      <c r="F57" s="88">
        <v>1628</v>
      </c>
      <c r="G57" s="80">
        <f t="shared" si="6"/>
        <v>5355.62</v>
      </c>
      <c r="H57" s="56">
        <f t="shared" si="7"/>
        <v>0.15</v>
      </c>
      <c r="I57" s="46">
        <f t="shared" si="8"/>
        <v>318712</v>
      </c>
      <c r="J57" s="46">
        <f t="shared" si="9"/>
        <v>139194</v>
      </c>
      <c r="K57" s="86"/>
      <c r="L57" s="75">
        <v>134550</v>
      </c>
      <c r="M57" s="88">
        <v>534</v>
      </c>
      <c r="N57" s="76">
        <f t="shared" si="10"/>
        <v>0.44</v>
      </c>
      <c r="O57" s="46">
        <f t="shared" si="11"/>
        <v>133928</v>
      </c>
    </row>
    <row r="58" spans="1:15" ht="15.75" x14ac:dyDescent="0.25">
      <c r="A58" s="54" t="s">
        <v>69</v>
      </c>
      <c r="B58" s="55">
        <v>889</v>
      </c>
      <c r="C58" s="54" t="s">
        <v>163</v>
      </c>
      <c r="D58" s="46">
        <v>99114</v>
      </c>
      <c r="E58" s="88">
        <v>2461.08</v>
      </c>
      <c r="F58" s="88">
        <v>855.73</v>
      </c>
      <c r="G58" s="80">
        <f t="shared" si="6"/>
        <v>3316.81</v>
      </c>
      <c r="H58" s="56">
        <f t="shared" si="7"/>
        <v>0.05</v>
      </c>
      <c r="I58" s="46">
        <f t="shared" si="8"/>
        <v>70141</v>
      </c>
      <c r="J58" s="46">
        <f t="shared" si="9"/>
        <v>24388</v>
      </c>
      <c r="K58" s="86"/>
      <c r="L58" s="75">
        <v>71952</v>
      </c>
      <c r="M58" s="88">
        <v>244</v>
      </c>
      <c r="N58" s="76">
        <f t="shared" si="10"/>
        <v>0.52</v>
      </c>
      <c r="O58" s="46">
        <f t="shared" si="11"/>
        <v>72322</v>
      </c>
    </row>
    <row r="59" spans="1:15" ht="15.75" x14ac:dyDescent="0.25">
      <c r="A59" s="54" t="s">
        <v>69</v>
      </c>
      <c r="B59" s="55">
        <v>890</v>
      </c>
      <c r="C59" s="54" t="s">
        <v>164</v>
      </c>
      <c r="D59" s="46">
        <v>118001</v>
      </c>
      <c r="E59" s="88">
        <v>1783.08</v>
      </c>
      <c r="F59" s="88">
        <v>800.2</v>
      </c>
      <c r="G59" s="80">
        <f t="shared" si="6"/>
        <v>2583.2799999999997</v>
      </c>
      <c r="H59" s="56">
        <f t="shared" si="7"/>
        <v>0.08</v>
      </c>
      <c r="I59" s="46">
        <f t="shared" si="8"/>
        <v>81308</v>
      </c>
      <c r="J59" s="46">
        <f t="shared" si="9"/>
        <v>36489</v>
      </c>
      <c r="K59" s="86"/>
      <c r="L59" s="176" t="s">
        <v>244</v>
      </c>
      <c r="M59" s="177" t="s">
        <v>244</v>
      </c>
      <c r="N59" s="178" t="str">
        <f t="shared" si="10"/>
        <v xml:space="preserve"> </v>
      </c>
      <c r="O59" s="179" t="str">
        <f t="shared" si="11"/>
        <v xml:space="preserve"> </v>
      </c>
    </row>
    <row r="60" spans="1:15" ht="15.75" x14ac:dyDescent="0.25">
      <c r="A60" s="54" t="s">
        <v>69</v>
      </c>
      <c r="B60" s="55">
        <v>350</v>
      </c>
      <c r="C60" s="54" t="s">
        <v>75</v>
      </c>
      <c r="D60" s="46">
        <v>428474</v>
      </c>
      <c r="E60" s="88">
        <v>4700.74</v>
      </c>
      <c r="F60" s="88">
        <v>1938.04</v>
      </c>
      <c r="G60" s="80">
        <f t="shared" si="6"/>
        <v>6638.78</v>
      </c>
      <c r="H60" s="56">
        <f t="shared" si="7"/>
        <v>0.11</v>
      </c>
      <c r="I60" s="46">
        <f t="shared" si="8"/>
        <v>294736</v>
      </c>
      <c r="J60" s="46">
        <f t="shared" si="9"/>
        <v>121515</v>
      </c>
      <c r="K60" s="86"/>
      <c r="L60" s="75">
        <v>55763</v>
      </c>
      <c r="M60" s="88">
        <v>205</v>
      </c>
      <c r="N60" s="76">
        <f t="shared" si="10"/>
        <v>0.48</v>
      </c>
      <c r="O60" s="46">
        <f t="shared" si="11"/>
        <v>56088</v>
      </c>
    </row>
    <row r="61" spans="1:15" ht="15.75" x14ac:dyDescent="0.25">
      <c r="A61" s="54" t="s">
        <v>69</v>
      </c>
      <c r="B61" s="55">
        <v>351</v>
      </c>
      <c r="C61" s="54" t="s">
        <v>76</v>
      </c>
      <c r="D61" s="46">
        <v>214957</v>
      </c>
      <c r="E61" s="88">
        <v>2890.75</v>
      </c>
      <c r="F61" s="88">
        <v>1489.29</v>
      </c>
      <c r="G61" s="80">
        <f t="shared" si="6"/>
        <v>4380.04</v>
      </c>
      <c r="H61" s="56">
        <f t="shared" si="7"/>
        <v>0.09</v>
      </c>
      <c r="I61" s="46">
        <f t="shared" si="8"/>
        <v>148295</v>
      </c>
      <c r="J61" s="46">
        <f t="shared" si="9"/>
        <v>76401</v>
      </c>
      <c r="K61" s="86"/>
      <c r="L61" s="75">
        <v>17988</v>
      </c>
      <c r="M61" s="88">
        <v>60</v>
      </c>
      <c r="N61" s="76">
        <f t="shared" si="10"/>
        <v>0.53</v>
      </c>
      <c r="O61" s="46">
        <f t="shared" si="11"/>
        <v>18126</v>
      </c>
    </row>
    <row r="62" spans="1:15" ht="15.75" x14ac:dyDescent="0.25">
      <c r="A62" s="54" t="s">
        <v>69</v>
      </c>
      <c r="B62" s="55">
        <v>895</v>
      </c>
      <c r="C62" s="54" t="s">
        <v>169</v>
      </c>
      <c r="D62" s="46">
        <v>252012</v>
      </c>
      <c r="E62" s="88">
        <v>5380.57</v>
      </c>
      <c r="F62" s="88">
        <v>2898.58</v>
      </c>
      <c r="G62" s="80">
        <f t="shared" si="6"/>
        <v>8279.15</v>
      </c>
      <c r="H62" s="56">
        <f t="shared" si="7"/>
        <v>0.05</v>
      </c>
      <c r="I62" s="46">
        <f t="shared" si="8"/>
        <v>153346</v>
      </c>
      <c r="J62" s="46">
        <f t="shared" si="9"/>
        <v>82610</v>
      </c>
      <c r="K62" s="86"/>
      <c r="L62" s="75">
        <v>17988</v>
      </c>
      <c r="M62" s="88">
        <v>36.799999999999997</v>
      </c>
      <c r="N62" s="76">
        <f t="shared" si="10"/>
        <v>0.86</v>
      </c>
      <c r="O62" s="46">
        <f t="shared" si="11"/>
        <v>18040</v>
      </c>
    </row>
    <row r="63" spans="1:15" ht="15.75" x14ac:dyDescent="0.25">
      <c r="A63" s="54" t="s">
        <v>69</v>
      </c>
      <c r="B63" s="55">
        <v>896</v>
      </c>
      <c r="C63" s="54" t="s">
        <v>170</v>
      </c>
      <c r="D63" s="46">
        <v>266402</v>
      </c>
      <c r="E63" s="88">
        <v>4722.92</v>
      </c>
      <c r="F63" s="88">
        <v>2457.88</v>
      </c>
      <c r="G63" s="80">
        <f t="shared" si="6"/>
        <v>7180.8</v>
      </c>
      <c r="H63" s="56">
        <f t="shared" si="7"/>
        <v>7.0000000000000007E-2</v>
      </c>
      <c r="I63" s="46">
        <f t="shared" si="8"/>
        <v>188445</v>
      </c>
      <c r="J63" s="46">
        <f t="shared" si="9"/>
        <v>98069</v>
      </c>
      <c r="K63" s="86"/>
      <c r="L63" s="176"/>
      <c r="M63" s="177"/>
      <c r="N63" s="178" t="str">
        <f t="shared" si="10"/>
        <v xml:space="preserve"> </v>
      </c>
      <c r="O63" s="179" t="str">
        <f t="shared" si="11"/>
        <v xml:space="preserve"> </v>
      </c>
    </row>
    <row r="64" spans="1:15" ht="15.75" x14ac:dyDescent="0.25">
      <c r="A64" s="54" t="s">
        <v>69</v>
      </c>
      <c r="B64" s="55">
        <v>942</v>
      </c>
      <c r="C64" s="54" t="s">
        <v>336</v>
      </c>
      <c r="D64" s="46">
        <v>271439</v>
      </c>
      <c r="E64" s="88">
        <v>3338.95</v>
      </c>
      <c r="F64" s="88">
        <v>1769.22</v>
      </c>
      <c r="G64" s="80">
        <f t="shared" si="6"/>
        <v>5108.17</v>
      </c>
      <c r="H64" s="56">
        <f t="shared" si="7"/>
        <v>0.09</v>
      </c>
      <c r="I64" s="46">
        <f t="shared" si="8"/>
        <v>171288</v>
      </c>
      <c r="J64" s="46">
        <f t="shared" si="9"/>
        <v>90761</v>
      </c>
      <c r="K64" s="86"/>
      <c r="L64" s="75">
        <v>53964</v>
      </c>
      <c r="M64" s="88">
        <v>123.83</v>
      </c>
      <c r="N64" s="76">
        <f t="shared" si="10"/>
        <v>0.76</v>
      </c>
      <c r="O64" s="46">
        <f t="shared" si="11"/>
        <v>53644</v>
      </c>
    </row>
    <row r="65" spans="1:15" ht="15.75" x14ac:dyDescent="0.25">
      <c r="A65" s="54" t="s">
        <v>69</v>
      </c>
      <c r="B65" s="55">
        <v>876</v>
      </c>
      <c r="C65" s="54" t="s">
        <v>150</v>
      </c>
      <c r="D65" s="46">
        <v>41013</v>
      </c>
      <c r="E65" s="88">
        <v>1714.45</v>
      </c>
      <c r="F65" s="88">
        <v>836.06</v>
      </c>
      <c r="G65" s="80">
        <f t="shared" si="6"/>
        <v>2550.5100000000002</v>
      </c>
      <c r="H65" s="56">
        <f t="shared" si="7"/>
        <v>0.03</v>
      </c>
      <c r="I65" s="46">
        <f t="shared" si="8"/>
        <v>29317</v>
      </c>
      <c r="J65" s="46">
        <f t="shared" si="9"/>
        <v>14297</v>
      </c>
      <c r="K65" s="86"/>
      <c r="L65" s="75">
        <v>53964</v>
      </c>
      <c r="M65" s="88">
        <v>200</v>
      </c>
      <c r="N65" s="76">
        <f t="shared" si="10"/>
        <v>0.47</v>
      </c>
      <c r="O65" s="46">
        <f t="shared" si="11"/>
        <v>53580</v>
      </c>
    </row>
    <row r="66" spans="1:15" ht="15.75" x14ac:dyDescent="0.25">
      <c r="A66" s="54" t="s">
        <v>69</v>
      </c>
      <c r="B66" s="55">
        <v>340</v>
      </c>
      <c r="C66" s="54" t="s">
        <v>70</v>
      </c>
      <c r="D66" s="46">
        <v>283491</v>
      </c>
      <c r="E66" s="88">
        <v>2744.4</v>
      </c>
      <c r="F66" s="88">
        <v>1285</v>
      </c>
      <c r="G66" s="80">
        <f t="shared" si="6"/>
        <v>4029.4</v>
      </c>
      <c r="H66" s="56">
        <f t="shared" si="7"/>
        <v>0.12</v>
      </c>
      <c r="I66" s="46">
        <f t="shared" si="8"/>
        <v>187717</v>
      </c>
      <c r="J66" s="46">
        <f t="shared" si="9"/>
        <v>87894</v>
      </c>
      <c r="K66" s="86"/>
      <c r="L66" s="176" t="s">
        <v>244</v>
      </c>
      <c r="M66" s="177" t="s">
        <v>244</v>
      </c>
      <c r="N66" s="178" t="str">
        <f t="shared" si="10"/>
        <v xml:space="preserve"> </v>
      </c>
      <c r="O66" s="179" t="str">
        <f t="shared" si="11"/>
        <v xml:space="preserve"> </v>
      </c>
    </row>
    <row r="67" spans="1:15" ht="15.75" x14ac:dyDescent="0.25">
      <c r="A67" s="54" t="s">
        <v>69</v>
      </c>
      <c r="B67" s="55">
        <v>888</v>
      </c>
      <c r="C67" s="54" t="s">
        <v>162</v>
      </c>
      <c r="D67" s="46">
        <v>502585</v>
      </c>
      <c r="E67" s="88">
        <v>16908.28</v>
      </c>
      <c r="F67" s="88">
        <v>8980.34</v>
      </c>
      <c r="G67" s="80">
        <f t="shared" si="6"/>
        <v>25888.62</v>
      </c>
      <c r="H67" s="56">
        <f t="shared" si="7"/>
        <v>0.03</v>
      </c>
      <c r="I67" s="46">
        <f t="shared" si="8"/>
        <v>289132</v>
      </c>
      <c r="J67" s="46">
        <f t="shared" si="9"/>
        <v>153564</v>
      </c>
      <c r="K67" s="86"/>
      <c r="L67" s="75">
        <v>461212</v>
      </c>
      <c r="M67" s="88">
        <v>1596.23</v>
      </c>
      <c r="N67" s="76">
        <f t="shared" si="10"/>
        <v>0.51</v>
      </c>
      <c r="O67" s="46">
        <f t="shared" si="11"/>
        <v>464025</v>
      </c>
    </row>
    <row r="68" spans="1:15" ht="15.75" x14ac:dyDescent="0.25">
      <c r="A68" s="54" t="s">
        <v>69</v>
      </c>
      <c r="B68" s="55">
        <v>341</v>
      </c>
      <c r="C68" s="54" t="s">
        <v>71</v>
      </c>
      <c r="D68" s="46">
        <v>634797</v>
      </c>
      <c r="E68" s="88">
        <v>7327.38</v>
      </c>
      <c r="F68" s="88">
        <v>3133.01</v>
      </c>
      <c r="G68" s="80">
        <f t="shared" si="6"/>
        <v>10460.39</v>
      </c>
      <c r="H68" s="56">
        <f t="shared" si="7"/>
        <v>0.11</v>
      </c>
      <c r="I68" s="46">
        <f t="shared" si="8"/>
        <v>459427</v>
      </c>
      <c r="J68" s="46">
        <f t="shared" si="9"/>
        <v>196440</v>
      </c>
      <c r="K68" s="86"/>
      <c r="L68" s="75">
        <v>104690</v>
      </c>
      <c r="M68" s="88">
        <v>374</v>
      </c>
      <c r="N68" s="76">
        <f t="shared" si="10"/>
        <v>0.49</v>
      </c>
      <c r="O68" s="46">
        <f t="shared" si="11"/>
        <v>104459</v>
      </c>
    </row>
    <row r="69" spans="1:15" ht="15.75" x14ac:dyDescent="0.25">
      <c r="A69" s="54" t="s">
        <v>69</v>
      </c>
      <c r="B69" s="55">
        <v>352</v>
      </c>
      <c r="C69" s="54" t="s">
        <v>77</v>
      </c>
      <c r="D69" s="46">
        <v>1012005</v>
      </c>
      <c r="E69" s="88">
        <v>8507.6</v>
      </c>
      <c r="F69" s="88">
        <v>2131.5700000000002</v>
      </c>
      <c r="G69" s="80">
        <f t="shared" si="6"/>
        <v>10639.17</v>
      </c>
      <c r="H69" s="56">
        <f t="shared" si="7"/>
        <v>0.17</v>
      </c>
      <c r="I69" s="46">
        <f t="shared" si="8"/>
        <v>824386</v>
      </c>
      <c r="J69" s="46">
        <f t="shared" si="9"/>
        <v>206549</v>
      </c>
      <c r="K69" s="86"/>
      <c r="L69" s="75">
        <v>35976</v>
      </c>
      <c r="M69" s="88">
        <v>121</v>
      </c>
      <c r="N69" s="76">
        <f t="shared" si="10"/>
        <v>0.52</v>
      </c>
      <c r="O69" s="46">
        <f t="shared" si="11"/>
        <v>35865</v>
      </c>
    </row>
    <row r="70" spans="1:15" ht="15.75" x14ac:dyDescent="0.25">
      <c r="A70" s="54" t="s">
        <v>69</v>
      </c>
      <c r="B70" s="55">
        <v>353</v>
      </c>
      <c r="C70" s="54" t="s">
        <v>78</v>
      </c>
      <c r="D70" s="46">
        <v>401852</v>
      </c>
      <c r="E70" s="88">
        <v>4040.09</v>
      </c>
      <c r="F70" s="88">
        <v>1505.09</v>
      </c>
      <c r="G70" s="80">
        <f t="shared" si="6"/>
        <v>5545.18</v>
      </c>
      <c r="H70" s="56">
        <f t="shared" si="7"/>
        <v>0.13</v>
      </c>
      <c r="I70" s="46">
        <f t="shared" si="8"/>
        <v>299371</v>
      </c>
      <c r="J70" s="46">
        <f t="shared" si="9"/>
        <v>111527</v>
      </c>
      <c r="K70" s="86"/>
      <c r="L70" s="176" t="s">
        <v>244</v>
      </c>
      <c r="M70" s="177" t="s">
        <v>244</v>
      </c>
      <c r="N70" s="178" t="str">
        <f t="shared" si="10"/>
        <v xml:space="preserve"> </v>
      </c>
      <c r="O70" s="179" t="str">
        <f t="shared" si="11"/>
        <v xml:space="preserve"> </v>
      </c>
    </row>
    <row r="71" spans="1:15" ht="15.75" x14ac:dyDescent="0.25">
      <c r="A71" s="54" t="s">
        <v>69</v>
      </c>
      <c r="B71" s="55">
        <v>354</v>
      </c>
      <c r="C71" s="54" t="s">
        <v>79</v>
      </c>
      <c r="D71" s="46">
        <v>247155</v>
      </c>
      <c r="E71" s="88">
        <v>3460.5</v>
      </c>
      <c r="F71" s="88">
        <v>1381.22</v>
      </c>
      <c r="G71" s="80">
        <f t="shared" si="6"/>
        <v>4841.72</v>
      </c>
      <c r="H71" s="56">
        <f t="shared" si="7"/>
        <v>0.09</v>
      </c>
      <c r="I71" s="46">
        <f t="shared" si="8"/>
        <v>177524</v>
      </c>
      <c r="J71" s="46">
        <f t="shared" si="9"/>
        <v>70857</v>
      </c>
      <c r="K71" s="86"/>
      <c r="L71" s="75">
        <v>35976</v>
      </c>
      <c r="M71" s="88">
        <v>106</v>
      </c>
      <c r="N71" s="76">
        <f t="shared" si="10"/>
        <v>0.6</v>
      </c>
      <c r="O71" s="46">
        <f t="shared" si="11"/>
        <v>36252</v>
      </c>
    </row>
    <row r="72" spans="1:15" ht="15.75" x14ac:dyDescent="0.25">
      <c r="A72" s="54" t="s">
        <v>69</v>
      </c>
      <c r="B72" s="55">
        <v>355</v>
      </c>
      <c r="C72" s="54" t="s">
        <v>80</v>
      </c>
      <c r="D72" s="46">
        <v>411745</v>
      </c>
      <c r="E72" s="88">
        <v>4768.54</v>
      </c>
      <c r="F72" s="88">
        <v>1787.25</v>
      </c>
      <c r="G72" s="80">
        <f t="shared" si="6"/>
        <v>6555.79</v>
      </c>
      <c r="H72" s="56">
        <f t="shared" si="7"/>
        <v>0.11</v>
      </c>
      <c r="I72" s="46">
        <f t="shared" si="8"/>
        <v>298987</v>
      </c>
      <c r="J72" s="46">
        <f t="shared" si="9"/>
        <v>112061</v>
      </c>
      <c r="K72" s="86"/>
      <c r="L72" s="176" t="s">
        <v>244</v>
      </c>
      <c r="M72" s="177" t="s">
        <v>244</v>
      </c>
      <c r="N72" s="178" t="str">
        <f t="shared" si="10"/>
        <v xml:space="preserve"> </v>
      </c>
      <c r="O72" s="179" t="str">
        <f t="shared" si="11"/>
        <v xml:space="preserve"> </v>
      </c>
    </row>
    <row r="73" spans="1:15" ht="15.75" x14ac:dyDescent="0.25">
      <c r="A73" s="54" t="s">
        <v>69</v>
      </c>
      <c r="B73" s="55">
        <v>343</v>
      </c>
      <c r="C73" s="54" t="s">
        <v>73</v>
      </c>
      <c r="D73" s="46">
        <v>305076</v>
      </c>
      <c r="E73" s="88">
        <v>3573.13</v>
      </c>
      <c r="F73" s="88">
        <v>1821.69</v>
      </c>
      <c r="G73" s="80">
        <f t="shared" si="6"/>
        <v>5394.82</v>
      </c>
      <c r="H73" s="56">
        <f t="shared" si="7"/>
        <v>0.1</v>
      </c>
      <c r="I73" s="46">
        <f t="shared" si="8"/>
        <v>203668</v>
      </c>
      <c r="J73" s="46">
        <f t="shared" si="9"/>
        <v>103836</v>
      </c>
      <c r="K73" s="86"/>
      <c r="L73" s="75">
        <v>53964</v>
      </c>
      <c r="M73" s="88">
        <v>161</v>
      </c>
      <c r="N73" s="76">
        <f t="shared" si="10"/>
        <v>0.59</v>
      </c>
      <c r="O73" s="46">
        <f t="shared" si="11"/>
        <v>54145</v>
      </c>
    </row>
    <row r="74" spans="1:15" ht="15.75" x14ac:dyDescent="0.25">
      <c r="A74" s="54" t="s">
        <v>69</v>
      </c>
      <c r="B74" s="55">
        <v>342</v>
      </c>
      <c r="C74" s="54" t="s">
        <v>236</v>
      </c>
      <c r="D74" s="46">
        <v>178981</v>
      </c>
      <c r="E74" s="88">
        <v>2481.23</v>
      </c>
      <c r="F74" s="88">
        <v>1198.21</v>
      </c>
      <c r="G74" s="80">
        <f t="shared" si="6"/>
        <v>3679.44</v>
      </c>
      <c r="H74" s="56">
        <f t="shared" si="7"/>
        <v>0.09</v>
      </c>
      <c r="I74" s="46">
        <f t="shared" si="8"/>
        <v>127287</v>
      </c>
      <c r="J74" s="46">
        <f t="shared" si="9"/>
        <v>61468</v>
      </c>
      <c r="K74" s="86"/>
      <c r="L74" s="75">
        <v>17988</v>
      </c>
      <c r="M74" s="88">
        <v>60</v>
      </c>
      <c r="N74" s="76">
        <f t="shared" si="10"/>
        <v>0.53</v>
      </c>
      <c r="O74" s="46">
        <f t="shared" si="11"/>
        <v>18126</v>
      </c>
    </row>
    <row r="75" spans="1:15" ht="15.75" x14ac:dyDescent="0.25">
      <c r="A75" s="54" t="s">
        <v>69</v>
      </c>
      <c r="B75" s="55">
        <v>356</v>
      </c>
      <c r="C75" s="54" t="s">
        <v>81</v>
      </c>
      <c r="D75" s="46">
        <v>310653</v>
      </c>
      <c r="E75" s="88">
        <v>4551.5600000000004</v>
      </c>
      <c r="F75" s="88">
        <v>2574.37</v>
      </c>
      <c r="G75" s="80">
        <f t="shared" si="6"/>
        <v>7125.93</v>
      </c>
      <c r="H75" s="56">
        <f t="shared" si="7"/>
        <v>0.08</v>
      </c>
      <c r="I75" s="46">
        <f t="shared" si="8"/>
        <v>207551</v>
      </c>
      <c r="J75" s="46">
        <f t="shared" si="9"/>
        <v>117391</v>
      </c>
      <c r="K75" s="86"/>
      <c r="L75" s="75">
        <v>77528</v>
      </c>
      <c r="M75" s="88">
        <v>276</v>
      </c>
      <c r="N75" s="76">
        <f t="shared" si="10"/>
        <v>0.49</v>
      </c>
      <c r="O75" s="46">
        <f t="shared" si="11"/>
        <v>77087</v>
      </c>
    </row>
    <row r="76" spans="1:15" ht="15.75" x14ac:dyDescent="0.25">
      <c r="A76" s="54" t="s">
        <v>69</v>
      </c>
      <c r="B76" s="55">
        <v>357</v>
      </c>
      <c r="C76" s="54" t="s">
        <v>82</v>
      </c>
      <c r="D76" s="46">
        <v>296082</v>
      </c>
      <c r="E76" s="88">
        <v>3500.68</v>
      </c>
      <c r="F76" s="88">
        <v>1640.01</v>
      </c>
      <c r="G76" s="80">
        <f t="shared" ref="G76:G107" si="12">E76+F76</f>
        <v>5140.6899999999996</v>
      </c>
      <c r="H76" s="56">
        <f t="shared" ref="H76:H107" si="13">ROUND(D76/G76/15/38,2)</f>
        <v>0.1</v>
      </c>
      <c r="I76" s="46">
        <f t="shared" ref="I76:I107" si="14">ROUND(E76*H76*15*38,0)</f>
        <v>199539</v>
      </c>
      <c r="J76" s="46">
        <f t="shared" ref="J76:J107" si="15">ROUND(F76*H76*15*38,0)</f>
        <v>93481</v>
      </c>
      <c r="K76" s="86"/>
      <c r="L76" s="176" t="s">
        <v>244</v>
      </c>
      <c r="M76" s="177" t="s">
        <v>244</v>
      </c>
      <c r="N76" s="178" t="str">
        <f t="shared" ref="N76:N107" si="16">IFERROR(ROUND(L76/M76/15/38,2)," ")</f>
        <v xml:space="preserve"> </v>
      </c>
      <c r="O76" s="179" t="str">
        <f t="shared" ref="O76:O107" si="17">IFERROR(ROUNDUP(N76*M76*15*38,0)," ")</f>
        <v xml:space="preserve"> </v>
      </c>
    </row>
    <row r="77" spans="1:15" ht="15.75" x14ac:dyDescent="0.25">
      <c r="A77" s="54" t="s">
        <v>69</v>
      </c>
      <c r="B77" s="55">
        <v>358</v>
      </c>
      <c r="C77" s="54" t="s">
        <v>83</v>
      </c>
      <c r="D77" s="46">
        <v>303098</v>
      </c>
      <c r="E77" s="88">
        <v>3795.85</v>
      </c>
      <c r="F77" s="88">
        <v>2153.36</v>
      </c>
      <c r="G77" s="80">
        <f t="shared" si="12"/>
        <v>5949.21</v>
      </c>
      <c r="H77" s="56">
        <f t="shared" si="13"/>
        <v>0.09</v>
      </c>
      <c r="I77" s="46">
        <f t="shared" si="14"/>
        <v>194727</v>
      </c>
      <c r="J77" s="46">
        <f t="shared" si="15"/>
        <v>110467</v>
      </c>
      <c r="K77" s="86"/>
      <c r="L77" s="176" t="s">
        <v>244</v>
      </c>
      <c r="M77" s="177" t="s">
        <v>244</v>
      </c>
      <c r="N77" s="178" t="str">
        <f t="shared" si="16"/>
        <v xml:space="preserve"> </v>
      </c>
      <c r="O77" s="179" t="str">
        <f t="shared" si="17"/>
        <v xml:space="preserve"> </v>
      </c>
    </row>
    <row r="78" spans="1:15" ht="15.75" x14ac:dyDescent="0.25">
      <c r="A78" s="54" t="s">
        <v>69</v>
      </c>
      <c r="B78" s="55">
        <v>877</v>
      </c>
      <c r="C78" s="54" t="s">
        <v>151</v>
      </c>
      <c r="D78" s="46">
        <v>157755</v>
      </c>
      <c r="E78" s="88">
        <v>2927.99</v>
      </c>
      <c r="F78" s="88">
        <v>1621.75</v>
      </c>
      <c r="G78" s="80">
        <f t="shared" si="12"/>
        <v>4549.74</v>
      </c>
      <c r="H78" s="56">
        <f t="shared" si="13"/>
        <v>0.06</v>
      </c>
      <c r="I78" s="46">
        <f t="shared" si="14"/>
        <v>100137</v>
      </c>
      <c r="J78" s="46">
        <f t="shared" si="15"/>
        <v>55464</v>
      </c>
      <c r="K78" s="86"/>
      <c r="L78" s="75">
        <v>18168</v>
      </c>
      <c r="M78" s="88">
        <v>80</v>
      </c>
      <c r="N78" s="76">
        <f t="shared" si="16"/>
        <v>0.4</v>
      </c>
      <c r="O78" s="46">
        <f t="shared" si="17"/>
        <v>18240</v>
      </c>
    </row>
    <row r="79" spans="1:15" ht="15.75" x14ac:dyDescent="0.25">
      <c r="A79" s="54" t="s">
        <v>69</v>
      </c>
      <c r="B79" s="55">
        <v>943</v>
      </c>
      <c r="C79" s="54" t="s">
        <v>337</v>
      </c>
      <c r="D79" s="46">
        <v>205243</v>
      </c>
      <c r="E79" s="88">
        <v>2616.2199999999998</v>
      </c>
      <c r="F79" s="88">
        <v>1529.11</v>
      </c>
      <c r="G79" s="80">
        <f t="shared" si="12"/>
        <v>4145.33</v>
      </c>
      <c r="H79" s="56">
        <f t="shared" si="13"/>
        <v>0.09</v>
      </c>
      <c r="I79" s="46">
        <f t="shared" si="14"/>
        <v>134212</v>
      </c>
      <c r="J79" s="46">
        <f t="shared" si="15"/>
        <v>78443</v>
      </c>
      <c r="K79" s="86"/>
      <c r="L79" s="75">
        <v>35976</v>
      </c>
      <c r="M79" s="88">
        <v>119.23</v>
      </c>
      <c r="N79" s="76">
        <f t="shared" si="16"/>
        <v>0.53</v>
      </c>
      <c r="O79" s="46">
        <f t="shared" si="17"/>
        <v>36020</v>
      </c>
    </row>
    <row r="80" spans="1:15" ht="15.75" x14ac:dyDescent="0.25">
      <c r="A80" s="54" t="s">
        <v>69</v>
      </c>
      <c r="B80" s="55">
        <v>359</v>
      </c>
      <c r="C80" s="54" t="s">
        <v>84</v>
      </c>
      <c r="D80" s="46">
        <v>237981</v>
      </c>
      <c r="E80" s="88">
        <v>4476.71</v>
      </c>
      <c r="F80" s="88">
        <v>2464.0700000000002</v>
      </c>
      <c r="G80" s="80">
        <f t="shared" si="12"/>
        <v>6940.7800000000007</v>
      </c>
      <c r="H80" s="56">
        <f t="shared" si="13"/>
        <v>0.06</v>
      </c>
      <c r="I80" s="46">
        <f t="shared" si="14"/>
        <v>153103</v>
      </c>
      <c r="J80" s="46">
        <f t="shared" si="15"/>
        <v>84271</v>
      </c>
      <c r="K80" s="86"/>
      <c r="L80" s="75">
        <v>36336</v>
      </c>
      <c r="M80" s="88">
        <v>149.80000000000001</v>
      </c>
      <c r="N80" s="76">
        <f t="shared" si="16"/>
        <v>0.43</v>
      </c>
      <c r="O80" s="46">
        <f t="shared" si="17"/>
        <v>36716</v>
      </c>
    </row>
    <row r="81" spans="1:15" ht="15.75" x14ac:dyDescent="0.25">
      <c r="A81" s="54" t="s">
        <v>69</v>
      </c>
      <c r="B81" s="55">
        <v>344</v>
      </c>
      <c r="C81" s="54" t="s">
        <v>74</v>
      </c>
      <c r="D81" s="46">
        <v>341052</v>
      </c>
      <c r="E81" s="88">
        <v>4373.8</v>
      </c>
      <c r="F81" s="88">
        <v>2254.38</v>
      </c>
      <c r="G81" s="80">
        <f t="shared" si="12"/>
        <v>6628.18</v>
      </c>
      <c r="H81" s="56">
        <f t="shared" si="13"/>
        <v>0.09</v>
      </c>
      <c r="I81" s="46">
        <f t="shared" si="14"/>
        <v>224376</v>
      </c>
      <c r="J81" s="46">
        <f t="shared" si="15"/>
        <v>115650</v>
      </c>
      <c r="K81" s="86"/>
      <c r="L81" s="75">
        <v>57382</v>
      </c>
      <c r="M81" s="88">
        <v>191</v>
      </c>
      <c r="N81" s="76">
        <f t="shared" si="16"/>
        <v>0.53</v>
      </c>
      <c r="O81" s="46">
        <f t="shared" si="17"/>
        <v>57702</v>
      </c>
    </row>
    <row r="82" spans="1:15" ht="15.75" x14ac:dyDescent="0.25">
      <c r="A82" s="54" t="s">
        <v>29</v>
      </c>
      <c r="B82" s="55">
        <v>301</v>
      </c>
      <c r="C82" s="54" t="s">
        <v>41</v>
      </c>
      <c r="D82" s="46">
        <v>421580</v>
      </c>
      <c r="E82" s="88">
        <v>4253.24</v>
      </c>
      <c r="F82" s="88">
        <v>1099.4000000000001</v>
      </c>
      <c r="G82" s="80">
        <f t="shared" si="12"/>
        <v>5352.6399999999994</v>
      </c>
      <c r="H82" s="56">
        <f t="shared" si="13"/>
        <v>0.14000000000000001</v>
      </c>
      <c r="I82" s="46">
        <f t="shared" si="14"/>
        <v>339409</v>
      </c>
      <c r="J82" s="46">
        <f t="shared" si="15"/>
        <v>87732</v>
      </c>
      <c r="K82" s="86"/>
      <c r="L82" s="176" t="s">
        <v>244</v>
      </c>
      <c r="M82" s="177" t="s">
        <v>244</v>
      </c>
      <c r="N82" s="178" t="str">
        <f t="shared" si="16"/>
        <v xml:space="preserve"> </v>
      </c>
      <c r="O82" s="179" t="str">
        <f t="shared" si="17"/>
        <v xml:space="preserve"> </v>
      </c>
    </row>
    <row r="83" spans="1:15" ht="15.75" x14ac:dyDescent="0.25">
      <c r="A83" s="54" t="s">
        <v>29</v>
      </c>
      <c r="B83" s="55">
        <v>302</v>
      </c>
      <c r="C83" s="54" t="s">
        <v>42</v>
      </c>
      <c r="D83" s="46">
        <v>470593</v>
      </c>
      <c r="E83" s="88">
        <v>5764.35</v>
      </c>
      <c r="F83" s="88">
        <v>1976.01</v>
      </c>
      <c r="G83" s="80">
        <f t="shared" si="12"/>
        <v>7740.3600000000006</v>
      </c>
      <c r="H83" s="56">
        <f t="shared" si="13"/>
        <v>0.11</v>
      </c>
      <c r="I83" s="46">
        <f t="shared" si="14"/>
        <v>361425</v>
      </c>
      <c r="J83" s="46">
        <f t="shared" si="15"/>
        <v>123896</v>
      </c>
      <c r="K83" s="86"/>
      <c r="L83" s="75">
        <v>81955</v>
      </c>
      <c r="M83" s="88">
        <v>343.6</v>
      </c>
      <c r="N83" s="76">
        <f t="shared" si="16"/>
        <v>0.42</v>
      </c>
      <c r="O83" s="46">
        <f t="shared" si="17"/>
        <v>82258</v>
      </c>
    </row>
    <row r="84" spans="1:15" ht="15.75" x14ac:dyDescent="0.25">
      <c r="A84" s="54" t="s">
        <v>29</v>
      </c>
      <c r="B84" s="55">
        <v>303</v>
      </c>
      <c r="C84" s="54" t="s">
        <v>43</v>
      </c>
      <c r="D84" s="46">
        <v>244283</v>
      </c>
      <c r="E84" s="88">
        <v>3763.63</v>
      </c>
      <c r="F84" s="88">
        <v>1415.52</v>
      </c>
      <c r="G84" s="80">
        <f t="shared" si="12"/>
        <v>5179.1499999999996</v>
      </c>
      <c r="H84" s="56">
        <f t="shared" si="13"/>
        <v>0.08</v>
      </c>
      <c r="I84" s="46">
        <f t="shared" si="14"/>
        <v>171622</v>
      </c>
      <c r="J84" s="46">
        <f t="shared" si="15"/>
        <v>64548</v>
      </c>
      <c r="K84" s="86"/>
      <c r="L84" s="176" t="s">
        <v>244</v>
      </c>
      <c r="M84" s="177" t="s">
        <v>244</v>
      </c>
      <c r="N84" s="178" t="str">
        <f t="shared" si="16"/>
        <v xml:space="preserve"> </v>
      </c>
      <c r="O84" s="179" t="str">
        <f t="shared" si="17"/>
        <v xml:space="preserve"> </v>
      </c>
    </row>
    <row r="85" spans="1:15" ht="15.75" x14ac:dyDescent="0.25">
      <c r="A85" s="54" t="s">
        <v>29</v>
      </c>
      <c r="B85" s="55">
        <v>304</v>
      </c>
      <c r="C85" s="54" t="s">
        <v>44</v>
      </c>
      <c r="D85" s="46">
        <v>403176</v>
      </c>
      <c r="E85" s="88">
        <v>4732.12</v>
      </c>
      <c r="F85" s="88">
        <v>1192.3499999999999</v>
      </c>
      <c r="G85" s="80">
        <f t="shared" si="12"/>
        <v>5924.4699999999993</v>
      </c>
      <c r="H85" s="56">
        <f t="shared" si="13"/>
        <v>0.12</v>
      </c>
      <c r="I85" s="46">
        <f t="shared" si="14"/>
        <v>323677</v>
      </c>
      <c r="J85" s="46">
        <f t="shared" si="15"/>
        <v>81557</v>
      </c>
      <c r="K85" s="86"/>
      <c r="L85" s="75">
        <v>90094</v>
      </c>
      <c r="M85" s="88">
        <v>263.5</v>
      </c>
      <c r="N85" s="76">
        <f t="shared" si="16"/>
        <v>0.6</v>
      </c>
      <c r="O85" s="46">
        <f t="shared" si="17"/>
        <v>90117</v>
      </c>
    </row>
    <row r="86" spans="1:15" ht="15.75" x14ac:dyDescent="0.25">
      <c r="A86" s="54" t="s">
        <v>29</v>
      </c>
      <c r="B86" s="55">
        <v>305</v>
      </c>
      <c r="C86" s="54" t="s">
        <v>45</v>
      </c>
      <c r="D86" s="46">
        <v>117588</v>
      </c>
      <c r="E86" s="88">
        <v>4773.22</v>
      </c>
      <c r="F86" s="88">
        <v>1672.08</v>
      </c>
      <c r="G86" s="80">
        <f t="shared" si="12"/>
        <v>6445.3</v>
      </c>
      <c r="H86" s="56">
        <f t="shared" si="13"/>
        <v>0.03</v>
      </c>
      <c r="I86" s="46">
        <f t="shared" si="14"/>
        <v>81622</v>
      </c>
      <c r="J86" s="46">
        <f t="shared" si="15"/>
        <v>28593</v>
      </c>
      <c r="K86" s="86"/>
      <c r="L86" s="176" t="s">
        <v>244</v>
      </c>
      <c r="M86" s="177" t="s">
        <v>244</v>
      </c>
      <c r="N86" s="178" t="str">
        <f t="shared" si="16"/>
        <v xml:space="preserve"> </v>
      </c>
      <c r="O86" s="179" t="str">
        <f t="shared" si="17"/>
        <v xml:space="preserve"> </v>
      </c>
    </row>
    <row r="87" spans="1:15" ht="15.75" x14ac:dyDescent="0.25">
      <c r="A87" s="54" t="s">
        <v>29</v>
      </c>
      <c r="B87" s="55">
        <v>306</v>
      </c>
      <c r="C87" s="54" t="s">
        <v>46</v>
      </c>
      <c r="D87" s="46">
        <v>312579</v>
      </c>
      <c r="E87" s="88">
        <v>5900.86</v>
      </c>
      <c r="F87" s="88">
        <v>2018.76</v>
      </c>
      <c r="G87" s="80">
        <f t="shared" si="12"/>
        <v>7919.62</v>
      </c>
      <c r="H87" s="56">
        <f t="shared" si="13"/>
        <v>7.0000000000000007E-2</v>
      </c>
      <c r="I87" s="46">
        <f t="shared" si="14"/>
        <v>235444</v>
      </c>
      <c r="J87" s="46">
        <f t="shared" si="15"/>
        <v>80549</v>
      </c>
      <c r="K87" s="86"/>
      <c r="L87" s="75">
        <v>100366</v>
      </c>
      <c r="M87" s="88">
        <v>357</v>
      </c>
      <c r="N87" s="76">
        <f t="shared" si="16"/>
        <v>0.49</v>
      </c>
      <c r="O87" s="46">
        <f t="shared" si="17"/>
        <v>99711</v>
      </c>
    </row>
    <row r="88" spans="1:15" ht="15.75" x14ac:dyDescent="0.25">
      <c r="A88" s="54" t="s">
        <v>29</v>
      </c>
      <c r="B88" s="55">
        <v>307</v>
      </c>
      <c r="C88" s="54" t="s">
        <v>47</v>
      </c>
      <c r="D88" s="46">
        <v>572450</v>
      </c>
      <c r="E88" s="88">
        <v>5500.37</v>
      </c>
      <c r="F88" s="88">
        <v>1346.5</v>
      </c>
      <c r="G88" s="80">
        <f t="shared" si="12"/>
        <v>6846.87</v>
      </c>
      <c r="H88" s="56">
        <f t="shared" si="13"/>
        <v>0.15</v>
      </c>
      <c r="I88" s="46">
        <f t="shared" si="14"/>
        <v>470282</v>
      </c>
      <c r="J88" s="46">
        <f t="shared" si="15"/>
        <v>115126</v>
      </c>
      <c r="K88" s="86"/>
      <c r="L88" s="75">
        <v>94588</v>
      </c>
      <c r="M88" s="88">
        <v>317</v>
      </c>
      <c r="N88" s="76">
        <f t="shared" si="16"/>
        <v>0.52</v>
      </c>
      <c r="O88" s="46">
        <f t="shared" si="17"/>
        <v>93959</v>
      </c>
    </row>
    <row r="89" spans="1:15" ht="15.75" x14ac:dyDescent="0.25">
      <c r="A89" s="54" t="s">
        <v>29</v>
      </c>
      <c r="B89" s="55">
        <v>308</v>
      </c>
      <c r="C89" s="54" t="s">
        <v>48</v>
      </c>
      <c r="D89" s="46">
        <v>480053</v>
      </c>
      <c r="E89" s="88">
        <v>4980.58</v>
      </c>
      <c r="F89" s="88">
        <v>1345.98</v>
      </c>
      <c r="G89" s="80">
        <f t="shared" si="12"/>
        <v>6326.5599999999995</v>
      </c>
      <c r="H89" s="56">
        <f t="shared" si="13"/>
        <v>0.13</v>
      </c>
      <c r="I89" s="46">
        <f t="shared" si="14"/>
        <v>369061</v>
      </c>
      <c r="J89" s="46">
        <f t="shared" si="15"/>
        <v>99737</v>
      </c>
      <c r="K89" s="86"/>
      <c r="L89" s="176" t="s">
        <v>244</v>
      </c>
      <c r="M89" s="177" t="s">
        <v>244</v>
      </c>
      <c r="N89" s="178" t="str">
        <f t="shared" si="16"/>
        <v xml:space="preserve"> </v>
      </c>
      <c r="O89" s="179" t="str">
        <f t="shared" si="17"/>
        <v xml:space="preserve"> </v>
      </c>
    </row>
    <row r="90" spans="1:15" ht="15.75" x14ac:dyDescent="0.25">
      <c r="A90" s="54" t="s">
        <v>29</v>
      </c>
      <c r="B90" s="55">
        <v>203</v>
      </c>
      <c r="C90" s="54" t="s">
        <v>30</v>
      </c>
      <c r="D90" s="46">
        <v>450256</v>
      </c>
      <c r="E90" s="88">
        <v>4624.1899999999996</v>
      </c>
      <c r="F90" s="88">
        <v>1511.68</v>
      </c>
      <c r="G90" s="80">
        <f t="shared" si="12"/>
        <v>6135.87</v>
      </c>
      <c r="H90" s="56">
        <f t="shared" si="13"/>
        <v>0.13</v>
      </c>
      <c r="I90" s="46">
        <f t="shared" si="14"/>
        <v>342652</v>
      </c>
      <c r="J90" s="46">
        <f t="shared" si="15"/>
        <v>112015</v>
      </c>
      <c r="K90" s="85"/>
      <c r="L90" s="75">
        <v>132894</v>
      </c>
      <c r="M90" s="88">
        <v>439.5</v>
      </c>
      <c r="N90" s="76">
        <f t="shared" si="16"/>
        <v>0.53</v>
      </c>
      <c r="O90" s="46">
        <f t="shared" si="17"/>
        <v>132773</v>
      </c>
    </row>
    <row r="91" spans="1:15" ht="15.75" x14ac:dyDescent="0.25">
      <c r="A91" s="54" t="s">
        <v>29</v>
      </c>
      <c r="B91" s="55">
        <v>310</v>
      </c>
      <c r="C91" s="54" t="s">
        <v>50</v>
      </c>
      <c r="D91" s="46">
        <v>225278</v>
      </c>
      <c r="E91" s="88">
        <v>3927.04</v>
      </c>
      <c r="F91" s="88">
        <v>1173.46</v>
      </c>
      <c r="G91" s="80">
        <f t="shared" si="12"/>
        <v>5100.5</v>
      </c>
      <c r="H91" s="56">
        <f t="shared" si="13"/>
        <v>0.08</v>
      </c>
      <c r="I91" s="46">
        <f t="shared" si="14"/>
        <v>179073</v>
      </c>
      <c r="J91" s="46">
        <f t="shared" si="15"/>
        <v>53510</v>
      </c>
      <c r="K91" s="86"/>
      <c r="L91" s="75">
        <v>19796</v>
      </c>
      <c r="M91" s="88">
        <v>69</v>
      </c>
      <c r="N91" s="76">
        <f t="shared" si="16"/>
        <v>0.5</v>
      </c>
      <c r="O91" s="46">
        <f t="shared" si="17"/>
        <v>19665</v>
      </c>
    </row>
    <row r="92" spans="1:15" ht="15.75" x14ac:dyDescent="0.25">
      <c r="A92" s="54" t="s">
        <v>29</v>
      </c>
      <c r="B92" s="55">
        <v>311</v>
      </c>
      <c r="C92" s="54" t="s">
        <v>51</v>
      </c>
      <c r="D92" s="46">
        <v>231415</v>
      </c>
      <c r="E92" s="88">
        <v>4207.01</v>
      </c>
      <c r="F92" s="88">
        <v>1795.88</v>
      </c>
      <c r="G92" s="80">
        <f t="shared" si="12"/>
        <v>6002.89</v>
      </c>
      <c r="H92" s="56">
        <f t="shared" si="13"/>
        <v>7.0000000000000007E-2</v>
      </c>
      <c r="I92" s="46">
        <f t="shared" si="14"/>
        <v>167860</v>
      </c>
      <c r="J92" s="46">
        <f t="shared" si="15"/>
        <v>71656</v>
      </c>
      <c r="K92" s="86"/>
      <c r="L92" s="176" t="s">
        <v>244</v>
      </c>
      <c r="M92" s="177" t="s">
        <v>244</v>
      </c>
      <c r="N92" s="178" t="str">
        <f t="shared" si="16"/>
        <v xml:space="preserve"> </v>
      </c>
      <c r="O92" s="179" t="str">
        <f t="shared" si="17"/>
        <v xml:space="preserve"> </v>
      </c>
    </row>
    <row r="93" spans="1:15" ht="15.75" x14ac:dyDescent="0.25">
      <c r="A93" s="54" t="s">
        <v>29</v>
      </c>
      <c r="B93" s="55">
        <v>312</v>
      </c>
      <c r="C93" s="54" t="s">
        <v>52</v>
      </c>
      <c r="D93" s="46">
        <v>543400</v>
      </c>
      <c r="E93" s="88">
        <v>5006.93</v>
      </c>
      <c r="F93" s="88">
        <v>1637.81</v>
      </c>
      <c r="G93" s="80">
        <f t="shared" si="12"/>
        <v>6644.74</v>
      </c>
      <c r="H93" s="56">
        <f t="shared" si="13"/>
        <v>0.14000000000000001</v>
      </c>
      <c r="I93" s="46">
        <f t="shared" si="14"/>
        <v>399553</v>
      </c>
      <c r="J93" s="46">
        <f t="shared" si="15"/>
        <v>130697</v>
      </c>
      <c r="K93" s="86"/>
      <c r="L93" s="75">
        <v>32861</v>
      </c>
      <c r="M93" s="88">
        <v>143</v>
      </c>
      <c r="N93" s="76">
        <f t="shared" si="16"/>
        <v>0.4</v>
      </c>
      <c r="O93" s="46">
        <f t="shared" si="17"/>
        <v>32604</v>
      </c>
    </row>
    <row r="94" spans="1:15" ht="15.75" x14ac:dyDescent="0.25">
      <c r="A94" s="54" t="s">
        <v>29</v>
      </c>
      <c r="B94" s="55">
        <v>313</v>
      </c>
      <c r="C94" s="54" t="s">
        <v>53</v>
      </c>
      <c r="D94" s="46">
        <v>410173</v>
      </c>
      <c r="E94" s="88">
        <v>4292</v>
      </c>
      <c r="F94" s="88">
        <v>1082.75</v>
      </c>
      <c r="G94" s="80">
        <f t="shared" si="12"/>
        <v>5374.75</v>
      </c>
      <c r="H94" s="56">
        <f t="shared" si="13"/>
        <v>0.13</v>
      </c>
      <c r="I94" s="46">
        <f t="shared" si="14"/>
        <v>318037</v>
      </c>
      <c r="J94" s="46">
        <f t="shared" si="15"/>
        <v>80232</v>
      </c>
      <c r="K94" s="86"/>
      <c r="L94" s="176" t="s">
        <v>244</v>
      </c>
      <c r="M94" s="177" t="s">
        <v>244</v>
      </c>
      <c r="N94" s="178" t="str">
        <f t="shared" si="16"/>
        <v xml:space="preserve"> </v>
      </c>
      <c r="O94" s="179" t="str">
        <f t="shared" si="17"/>
        <v xml:space="preserve"> </v>
      </c>
    </row>
    <row r="95" spans="1:15" ht="15.75" x14ac:dyDescent="0.25">
      <c r="A95" s="54" t="s">
        <v>29</v>
      </c>
      <c r="B95" s="55">
        <v>314</v>
      </c>
      <c r="C95" s="54" t="s">
        <v>54</v>
      </c>
      <c r="D95" s="46">
        <v>201721</v>
      </c>
      <c r="E95" s="88">
        <v>2513.48</v>
      </c>
      <c r="F95" s="88">
        <v>956.43</v>
      </c>
      <c r="G95" s="80">
        <f t="shared" si="12"/>
        <v>3469.91</v>
      </c>
      <c r="H95" s="56">
        <f t="shared" si="13"/>
        <v>0.1</v>
      </c>
      <c r="I95" s="46">
        <f t="shared" si="14"/>
        <v>143268</v>
      </c>
      <c r="J95" s="46">
        <f t="shared" si="15"/>
        <v>54517</v>
      </c>
      <c r="K95" s="86"/>
      <c r="L95" s="75">
        <v>23953</v>
      </c>
      <c r="M95" s="88">
        <v>112</v>
      </c>
      <c r="N95" s="76">
        <f t="shared" si="16"/>
        <v>0.38</v>
      </c>
      <c r="O95" s="46">
        <f t="shared" si="17"/>
        <v>24260</v>
      </c>
    </row>
    <row r="96" spans="1:15" ht="15.75" x14ac:dyDescent="0.25">
      <c r="A96" s="54" t="s">
        <v>29</v>
      </c>
      <c r="B96" s="55">
        <v>315</v>
      </c>
      <c r="C96" s="54" t="s">
        <v>55</v>
      </c>
      <c r="D96" s="46">
        <v>405744</v>
      </c>
      <c r="E96" s="88">
        <v>3225.81</v>
      </c>
      <c r="F96" s="88">
        <v>1003.26</v>
      </c>
      <c r="G96" s="80">
        <f t="shared" si="12"/>
        <v>4229.07</v>
      </c>
      <c r="H96" s="56">
        <f t="shared" si="13"/>
        <v>0.17</v>
      </c>
      <c r="I96" s="46">
        <f t="shared" si="14"/>
        <v>312581</v>
      </c>
      <c r="J96" s="46">
        <f t="shared" si="15"/>
        <v>97216</v>
      </c>
      <c r="K96" s="86"/>
      <c r="L96" s="176" t="s">
        <v>244</v>
      </c>
      <c r="M96" s="177" t="s">
        <v>244</v>
      </c>
      <c r="N96" s="178" t="str">
        <f t="shared" si="16"/>
        <v xml:space="preserve"> </v>
      </c>
      <c r="O96" s="179" t="str">
        <f t="shared" si="17"/>
        <v xml:space="preserve"> </v>
      </c>
    </row>
    <row r="97" spans="1:15" ht="15.75" x14ac:dyDescent="0.25">
      <c r="A97" s="54" t="s">
        <v>29</v>
      </c>
      <c r="B97" s="55">
        <v>317</v>
      </c>
      <c r="C97" s="54" t="s">
        <v>57</v>
      </c>
      <c r="D97" s="46">
        <v>458673</v>
      </c>
      <c r="E97" s="88">
        <v>5459.26</v>
      </c>
      <c r="F97" s="88">
        <v>1598.11</v>
      </c>
      <c r="G97" s="80">
        <f t="shared" si="12"/>
        <v>7057.37</v>
      </c>
      <c r="H97" s="56">
        <f t="shared" si="13"/>
        <v>0.11</v>
      </c>
      <c r="I97" s="46">
        <f t="shared" si="14"/>
        <v>342296</v>
      </c>
      <c r="J97" s="46">
        <f t="shared" si="15"/>
        <v>100201</v>
      </c>
      <c r="K97" s="86"/>
      <c r="L97" s="176" t="s">
        <v>244</v>
      </c>
      <c r="M97" s="177" t="s">
        <v>244</v>
      </c>
      <c r="N97" s="178" t="str">
        <f t="shared" si="16"/>
        <v xml:space="preserve"> </v>
      </c>
      <c r="O97" s="179" t="str">
        <f t="shared" si="17"/>
        <v xml:space="preserve"> </v>
      </c>
    </row>
    <row r="98" spans="1:15" ht="15.75" x14ac:dyDescent="0.25">
      <c r="A98" s="54" t="s">
        <v>29</v>
      </c>
      <c r="B98" s="55">
        <v>318</v>
      </c>
      <c r="C98" s="54" t="s">
        <v>58</v>
      </c>
      <c r="D98" s="46">
        <v>149262</v>
      </c>
      <c r="E98" s="88">
        <v>3258.7</v>
      </c>
      <c r="F98" s="88">
        <v>814.43</v>
      </c>
      <c r="G98" s="80">
        <f t="shared" si="12"/>
        <v>4073.1299999999997</v>
      </c>
      <c r="H98" s="56">
        <f t="shared" si="13"/>
        <v>0.06</v>
      </c>
      <c r="I98" s="46">
        <f t="shared" si="14"/>
        <v>111448</v>
      </c>
      <c r="J98" s="46">
        <f t="shared" si="15"/>
        <v>27854</v>
      </c>
      <c r="K98" s="86"/>
      <c r="L98" s="75">
        <v>19796</v>
      </c>
      <c r="M98" s="88">
        <v>67</v>
      </c>
      <c r="N98" s="76">
        <f t="shared" si="16"/>
        <v>0.52</v>
      </c>
      <c r="O98" s="46">
        <f t="shared" si="17"/>
        <v>19859</v>
      </c>
    </row>
    <row r="99" spans="1:15" ht="15.75" x14ac:dyDescent="0.25">
      <c r="A99" s="54" t="s">
        <v>29</v>
      </c>
      <c r="B99" s="55">
        <v>319</v>
      </c>
      <c r="C99" s="54" t="s">
        <v>59</v>
      </c>
      <c r="D99" s="46">
        <v>235417</v>
      </c>
      <c r="E99" s="88">
        <v>2974.42</v>
      </c>
      <c r="F99" s="88">
        <v>1126.93</v>
      </c>
      <c r="G99" s="80">
        <f t="shared" si="12"/>
        <v>4101.3500000000004</v>
      </c>
      <c r="H99" s="56">
        <f t="shared" si="13"/>
        <v>0.1</v>
      </c>
      <c r="I99" s="46">
        <f t="shared" si="14"/>
        <v>169542</v>
      </c>
      <c r="J99" s="46">
        <f t="shared" si="15"/>
        <v>64235</v>
      </c>
      <c r="K99" s="86"/>
      <c r="L99" s="75">
        <v>42957</v>
      </c>
      <c r="M99" s="88">
        <v>147</v>
      </c>
      <c r="N99" s="76">
        <f t="shared" si="16"/>
        <v>0.51</v>
      </c>
      <c r="O99" s="46">
        <f t="shared" si="17"/>
        <v>42733</v>
      </c>
    </row>
    <row r="100" spans="1:15" ht="15.75" x14ac:dyDescent="0.25">
      <c r="A100" s="54" t="s">
        <v>29</v>
      </c>
      <c r="B100" s="55">
        <v>320</v>
      </c>
      <c r="C100" s="54" t="s">
        <v>60</v>
      </c>
      <c r="D100" s="46">
        <v>460851</v>
      </c>
      <c r="E100" s="88">
        <v>4405.3900000000003</v>
      </c>
      <c r="F100" s="88">
        <v>1686.52</v>
      </c>
      <c r="G100" s="80">
        <f t="shared" si="12"/>
        <v>6091.91</v>
      </c>
      <c r="H100" s="56">
        <f t="shared" si="13"/>
        <v>0.13</v>
      </c>
      <c r="I100" s="46">
        <f t="shared" si="14"/>
        <v>326439</v>
      </c>
      <c r="J100" s="46">
        <f t="shared" si="15"/>
        <v>124971</v>
      </c>
      <c r="K100" s="86"/>
      <c r="L100" s="75">
        <v>59784</v>
      </c>
      <c r="M100" s="88">
        <v>195</v>
      </c>
      <c r="N100" s="76">
        <f t="shared" si="16"/>
        <v>0.54</v>
      </c>
      <c r="O100" s="46">
        <f t="shared" si="17"/>
        <v>60021</v>
      </c>
    </row>
    <row r="101" spans="1:15" ht="15.75" x14ac:dyDescent="0.25">
      <c r="A101" s="54" t="s">
        <v>120</v>
      </c>
      <c r="B101" s="55">
        <v>867</v>
      </c>
      <c r="C101" s="54" t="s">
        <v>142</v>
      </c>
      <c r="D101" s="46">
        <v>120286</v>
      </c>
      <c r="E101" s="88">
        <v>1718.47</v>
      </c>
      <c r="F101" s="88">
        <v>784.46</v>
      </c>
      <c r="G101" s="80">
        <f t="shared" si="12"/>
        <v>2502.9300000000003</v>
      </c>
      <c r="H101" s="56">
        <f t="shared" si="13"/>
        <v>0.08</v>
      </c>
      <c r="I101" s="46">
        <f t="shared" si="14"/>
        <v>78362</v>
      </c>
      <c r="J101" s="46">
        <f t="shared" si="15"/>
        <v>35771</v>
      </c>
      <c r="K101" s="86"/>
      <c r="L101" s="176" t="s">
        <v>244</v>
      </c>
      <c r="M101" s="177" t="s">
        <v>244</v>
      </c>
      <c r="N101" s="178" t="str">
        <f t="shared" si="16"/>
        <v xml:space="preserve"> </v>
      </c>
      <c r="O101" s="179" t="str">
        <f t="shared" si="17"/>
        <v xml:space="preserve"> </v>
      </c>
    </row>
    <row r="102" spans="1:15" ht="15.75" x14ac:dyDescent="0.25">
      <c r="A102" s="54" t="s">
        <v>120</v>
      </c>
      <c r="B102" s="55">
        <v>846</v>
      </c>
      <c r="C102" s="54" t="s">
        <v>131</v>
      </c>
      <c r="D102" s="46">
        <v>69614</v>
      </c>
      <c r="E102" s="88">
        <v>3348.33</v>
      </c>
      <c r="F102" s="88">
        <v>1450.44</v>
      </c>
      <c r="G102" s="80">
        <f t="shared" si="12"/>
        <v>4798.7700000000004</v>
      </c>
      <c r="H102" s="56">
        <f t="shared" si="13"/>
        <v>0.03</v>
      </c>
      <c r="I102" s="46">
        <f t="shared" si="14"/>
        <v>57256</v>
      </c>
      <c r="J102" s="46">
        <f t="shared" si="15"/>
        <v>24803</v>
      </c>
      <c r="K102" s="86"/>
      <c r="L102" s="75">
        <v>35976</v>
      </c>
      <c r="M102" s="88">
        <v>142.87</v>
      </c>
      <c r="N102" s="76">
        <f t="shared" si="16"/>
        <v>0.44</v>
      </c>
      <c r="O102" s="46">
        <f t="shared" si="17"/>
        <v>35832</v>
      </c>
    </row>
    <row r="103" spans="1:15" ht="15.75" x14ac:dyDescent="0.25">
      <c r="A103" s="54" t="s">
        <v>120</v>
      </c>
      <c r="B103" s="55">
        <v>825</v>
      </c>
      <c r="C103" s="54" t="s">
        <v>121</v>
      </c>
      <c r="D103" s="46">
        <v>360120</v>
      </c>
      <c r="E103" s="88">
        <v>8026.32</v>
      </c>
      <c r="F103" s="88">
        <v>3092.53</v>
      </c>
      <c r="G103" s="80">
        <f t="shared" si="12"/>
        <v>11118.85</v>
      </c>
      <c r="H103" s="56">
        <f t="shared" si="13"/>
        <v>0.06</v>
      </c>
      <c r="I103" s="46">
        <f t="shared" si="14"/>
        <v>274500</v>
      </c>
      <c r="J103" s="46">
        <f t="shared" si="15"/>
        <v>105765</v>
      </c>
      <c r="K103" s="86"/>
      <c r="L103" s="75">
        <v>46769</v>
      </c>
      <c r="M103" s="88">
        <v>196.8</v>
      </c>
      <c r="N103" s="76">
        <f t="shared" si="16"/>
        <v>0.42</v>
      </c>
      <c r="O103" s="46">
        <f t="shared" si="17"/>
        <v>47114</v>
      </c>
    </row>
    <row r="104" spans="1:15" ht="15.75" x14ac:dyDescent="0.25">
      <c r="A104" s="54" t="s">
        <v>120</v>
      </c>
      <c r="B104" s="55">
        <v>845</v>
      </c>
      <c r="C104" s="54" t="s">
        <v>130</v>
      </c>
      <c r="D104" s="46">
        <v>249853</v>
      </c>
      <c r="E104" s="88">
        <v>6450.37</v>
      </c>
      <c r="F104" s="88">
        <v>2306.96</v>
      </c>
      <c r="G104" s="80">
        <f t="shared" si="12"/>
        <v>8757.33</v>
      </c>
      <c r="H104" s="56">
        <f t="shared" si="13"/>
        <v>0.05</v>
      </c>
      <c r="I104" s="46">
        <f t="shared" si="14"/>
        <v>183836</v>
      </c>
      <c r="J104" s="46">
        <f t="shared" si="15"/>
        <v>65748</v>
      </c>
      <c r="K104" s="86"/>
      <c r="L104" s="176" t="s">
        <v>244</v>
      </c>
      <c r="M104" s="177" t="s">
        <v>244</v>
      </c>
      <c r="N104" s="178" t="str">
        <f t="shared" si="16"/>
        <v xml:space="preserve"> </v>
      </c>
      <c r="O104" s="179" t="str">
        <f t="shared" si="17"/>
        <v xml:space="preserve"> </v>
      </c>
    </row>
    <row r="105" spans="1:15" ht="15.75" x14ac:dyDescent="0.25">
      <c r="A105" s="54" t="s">
        <v>120</v>
      </c>
      <c r="B105" s="55">
        <v>850</v>
      </c>
      <c r="C105" s="54" t="s">
        <v>132</v>
      </c>
      <c r="D105" s="46">
        <v>153977</v>
      </c>
      <c r="E105" s="88">
        <v>18650.400000000001</v>
      </c>
      <c r="F105" s="88">
        <v>8656.5</v>
      </c>
      <c r="G105" s="80">
        <f t="shared" si="12"/>
        <v>27306.9</v>
      </c>
      <c r="H105" s="56">
        <f t="shared" si="13"/>
        <v>0.01</v>
      </c>
      <c r="I105" s="46">
        <f t="shared" si="14"/>
        <v>106307</v>
      </c>
      <c r="J105" s="46">
        <f t="shared" si="15"/>
        <v>49342</v>
      </c>
      <c r="K105" s="86"/>
      <c r="L105" s="75">
        <v>62958</v>
      </c>
      <c r="M105" s="88">
        <v>282.73</v>
      </c>
      <c r="N105" s="76">
        <f t="shared" si="16"/>
        <v>0.39</v>
      </c>
      <c r="O105" s="46">
        <f t="shared" si="17"/>
        <v>62851</v>
      </c>
    </row>
    <row r="106" spans="1:15" ht="15.75" x14ac:dyDescent="0.25">
      <c r="A106" s="54" t="s">
        <v>120</v>
      </c>
      <c r="B106" s="55">
        <v>921</v>
      </c>
      <c r="C106" s="54" t="s">
        <v>174</v>
      </c>
      <c r="D106" s="46">
        <v>15829</v>
      </c>
      <c r="E106" s="88">
        <v>1445.14</v>
      </c>
      <c r="F106" s="88">
        <v>636.15</v>
      </c>
      <c r="G106" s="80">
        <f t="shared" si="12"/>
        <v>2081.29</v>
      </c>
      <c r="H106" s="56">
        <f t="shared" si="13"/>
        <v>0.01</v>
      </c>
      <c r="I106" s="46">
        <f t="shared" si="14"/>
        <v>8237</v>
      </c>
      <c r="J106" s="46">
        <f t="shared" si="15"/>
        <v>3626</v>
      </c>
      <c r="K106" s="86"/>
      <c r="L106" s="176" t="s">
        <v>244</v>
      </c>
      <c r="M106" s="177" t="s">
        <v>244</v>
      </c>
      <c r="N106" s="178" t="str">
        <f t="shared" si="16"/>
        <v xml:space="preserve"> </v>
      </c>
      <c r="O106" s="179" t="str">
        <f t="shared" si="17"/>
        <v xml:space="preserve"> </v>
      </c>
    </row>
    <row r="107" spans="1:15" ht="15.75" x14ac:dyDescent="0.25">
      <c r="A107" s="54" t="s">
        <v>120</v>
      </c>
      <c r="B107" s="55">
        <v>886</v>
      </c>
      <c r="C107" s="54" t="s">
        <v>160</v>
      </c>
      <c r="D107" s="46">
        <v>560609</v>
      </c>
      <c r="E107" s="88">
        <v>22495.16</v>
      </c>
      <c r="F107" s="88">
        <v>7687.31</v>
      </c>
      <c r="G107" s="80">
        <f t="shared" si="12"/>
        <v>30182.47</v>
      </c>
      <c r="H107" s="56">
        <f t="shared" si="13"/>
        <v>0.03</v>
      </c>
      <c r="I107" s="46">
        <f t="shared" si="14"/>
        <v>384667</v>
      </c>
      <c r="J107" s="46">
        <f t="shared" si="15"/>
        <v>131453</v>
      </c>
      <c r="K107" s="86"/>
      <c r="L107" s="75">
        <v>17988</v>
      </c>
      <c r="M107" s="88">
        <v>86</v>
      </c>
      <c r="N107" s="76">
        <f t="shared" si="16"/>
        <v>0.37</v>
      </c>
      <c r="O107" s="46">
        <f t="shared" si="17"/>
        <v>18138</v>
      </c>
    </row>
    <row r="108" spans="1:15" ht="15.75" x14ac:dyDescent="0.25">
      <c r="A108" s="54" t="s">
        <v>120</v>
      </c>
      <c r="B108" s="55">
        <v>887</v>
      </c>
      <c r="C108" s="54" t="s">
        <v>161</v>
      </c>
      <c r="D108" s="46">
        <v>281332</v>
      </c>
      <c r="E108" s="88">
        <v>4385.1099999999997</v>
      </c>
      <c r="F108" s="88">
        <v>1489.83</v>
      </c>
      <c r="G108" s="80">
        <f t="shared" ref="G108:G139" si="18">E108+F108</f>
        <v>5874.94</v>
      </c>
      <c r="H108" s="56">
        <f t="shared" ref="H108:H139" si="19">ROUND(D108/G108/15/38,2)</f>
        <v>0.08</v>
      </c>
      <c r="I108" s="46">
        <f t="shared" ref="I108:I139" si="20">ROUND(E108*H108*15*38,0)</f>
        <v>199961</v>
      </c>
      <c r="J108" s="46">
        <f t="shared" ref="J108:J139" si="21">ROUND(F108*H108*15*38,0)</f>
        <v>67936</v>
      </c>
      <c r="K108" s="86"/>
      <c r="L108" s="176" t="s">
        <v>244</v>
      </c>
      <c r="M108" s="177" t="s">
        <v>244</v>
      </c>
      <c r="N108" s="178" t="str">
        <f t="shared" ref="N108:N139" si="22">IFERROR(ROUND(L108/M108/15/38,2)," ")</f>
        <v xml:space="preserve"> </v>
      </c>
      <c r="O108" s="179" t="str">
        <f t="shared" ref="O108:O139" si="23">IFERROR(ROUNDUP(N108*M108*15*38,0)," ")</f>
        <v xml:space="preserve"> </v>
      </c>
    </row>
    <row r="109" spans="1:15" ht="15.75" x14ac:dyDescent="0.25">
      <c r="A109" s="54" t="s">
        <v>120</v>
      </c>
      <c r="B109" s="55">
        <v>826</v>
      </c>
      <c r="C109" s="54" t="s">
        <v>122</v>
      </c>
      <c r="D109" s="46">
        <v>199667</v>
      </c>
      <c r="E109" s="88">
        <v>4489.83</v>
      </c>
      <c r="F109" s="88">
        <v>1889.63</v>
      </c>
      <c r="G109" s="80">
        <f t="shared" si="18"/>
        <v>6379.46</v>
      </c>
      <c r="H109" s="56">
        <f t="shared" si="19"/>
        <v>0.05</v>
      </c>
      <c r="I109" s="46">
        <f t="shared" si="20"/>
        <v>127960</v>
      </c>
      <c r="J109" s="46">
        <f t="shared" si="21"/>
        <v>53854</v>
      </c>
      <c r="K109" s="86"/>
      <c r="L109" s="75">
        <v>35976</v>
      </c>
      <c r="M109" s="88">
        <v>102</v>
      </c>
      <c r="N109" s="76">
        <f t="shared" si="22"/>
        <v>0.62</v>
      </c>
      <c r="O109" s="46">
        <f t="shared" si="23"/>
        <v>36047</v>
      </c>
    </row>
    <row r="110" spans="1:15" ht="15.75" x14ac:dyDescent="0.25">
      <c r="A110" s="54" t="s">
        <v>120</v>
      </c>
      <c r="B110" s="55">
        <v>931</v>
      </c>
      <c r="C110" s="54" t="s">
        <v>178</v>
      </c>
      <c r="D110" s="46">
        <v>544497</v>
      </c>
      <c r="E110" s="88">
        <v>9765.89</v>
      </c>
      <c r="F110" s="88">
        <v>4012.07</v>
      </c>
      <c r="G110" s="80">
        <f t="shared" si="18"/>
        <v>13777.96</v>
      </c>
      <c r="H110" s="56">
        <f t="shared" si="19"/>
        <v>7.0000000000000007E-2</v>
      </c>
      <c r="I110" s="46">
        <f t="shared" si="20"/>
        <v>389659</v>
      </c>
      <c r="J110" s="46">
        <f t="shared" si="21"/>
        <v>160082</v>
      </c>
      <c r="K110" s="86"/>
      <c r="L110" s="75">
        <v>126456</v>
      </c>
      <c r="M110" s="88">
        <v>495.4</v>
      </c>
      <c r="N110" s="76">
        <f t="shared" si="22"/>
        <v>0.45</v>
      </c>
      <c r="O110" s="46">
        <f t="shared" si="23"/>
        <v>127071</v>
      </c>
    </row>
    <row r="111" spans="1:15" ht="15.75" x14ac:dyDescent="0.25">
      <c r="A111" s="54" t="s">
        <v>120</v>
      </c>
      <c r="B111" s="55">
        <v>851</v>
      </c>
      <c r="C111" s="54" t="s">
        <v>133</v>
      </c>
      <c r="D111" s="46">
        <v>80586</v>
      </c>
      <c r="E111" s="88">
        <v>2868</v>
      </c>
      <c r="F111" s="88">
        <v>1249.21</v>
      </c>
      <c r="G111" s="80">
        <f t="shared" si="18"/>
        <v>4117.21</v>
      </c>
      <c r="H111" s="56">
        <f t="shared" si="19"/>
        <v>0.03</v>
      </c>
      <c r="I111" s="46">
        <f t="shared" si="20"/>
        <v>49043</v>
      </c>
      <c r="J111" s="46">
        <f t="shared" si="21"/>
        <v>21361</v>
      </c>
      <c r="K111" s="86"/>
      <c r="L111" s="176" t="s">
        <v>244</v>
      </c>
      <c r="M111" s="177" t="s">
        <v>244</v>
      </c>
      <c r="N111" s="178" t="str">
        <f t="shared" si="22"/>
        <v xml:space="preserve"> </v>
      </c>
      <c r="O111" s="179" t="str">
        <f t="shared" si="23"/>
        <v xml:space="preserve"> </v>
      </c>
    </row>
    <row r="112" spans="1:15" ht="15.75" x14ac:dyDescent="0.25">
      <c r="A112" s="54" t="s">
        <v>120</v>
      </c>
      <c r="B112" s="55">
        <v>870</v>
      </c>
      <c r="C112" s="54" t="s">
        <v>145</v>
      </c>
      <c r="D112" s="46">
        <v>148581</v>
      </c>
      <c r="E112" s="88">
        <v>2560.5500000000002</v>
      </c>
      <c r="F112" s="88">
        <v>840.71</v>
      </c>
      <c r="G112" s="80">
        <f t="shared" si="18"/>
        <v>3401.26</v>
      </c>
      <c r="H112" s="56">
        <f t="shared" si="19"/>
        <v>0.08</v>
      </c>
      <c r="I112" s="46">
        <f t="shared" si="20"/>
        <v>116761</v>
      </c>
      <c r="J112" s="46">
        <f t="shared" si="21"/>
        <v>38336</v>
      </c>
      <c r="K112" s="86"/>
      <c r="L112" s="75">
        <v>99114</v>
      </c>
      <c r="M112" s="88">
        <v>346.6</v>
      </c>
      <c r="N112" s="76">
        <f t="shared" si="22"/>
        <v>0.5</v>
      </c>
      <c r="O112" s="46">
        <f t="shared" si="23"/>
        <v>98781</v>
      </c>
    </row>
    <row r="113" spans="1:15" ht="15.75" x14ac:dyDescent="0.25">
      <c r="A113" s="54" t="s">
        <v>120</v>
      </c>
      <c r="B113" s="55">
        <v>871</v>
      </c>
      <c r="C113" s="54" t="s">
        <v>146</v>
      </c>
      <c r="D113" s="46">
        <v>221111</v>
      </c>
      <c r="E113" s="88">
        <v>2864.79</v>
      </c>
      <c r="F113" s="88">
        <v>766.28</v>
      </c>
      <c r="G113" s="80">
        <f t="shared" si="18"/>
        <v>3631.0699999999997</v>
      </c>
      <c r="H113" s="56">
        <f t="shared" si="19"/>
        <v>0.11</v>
      </c>
      <c r="I113" s="46">
        <f t="shared" si="20"/>
        <v>179622</v>
      </c>
      <c r="J113" s="46">
        <f t="shared" si="21"/>
        <v>48046</v>
      </c>
      <c r="K113" s="86"/>
      <c r="L113" s="75">
        <v>98045</v>
      </c>
      <c r="M113" s="88">
        <v>438</v>
      </c>
      <c r="N113" s="76">
        <f t="shared" si="22"/>
        <v>0.39</v>
      </c>
      <c r="O113" s="46">
        <f t="shared" si="23"/>
        <v>97368</v>
      </c>
    </row>
    <row r="114" spans="1:15" ht="15.75" x14ac:dyDescent="0.25">
      <c r="A114" s="54" t="s">
        <v>120</v>
      </c>
      <c r="B114" s="55">
        <v>852</v>
      </c>
      <c r="C114" s="54" t="s">
        <v>134</v>
      </c>
      <c r="D114" s="46">
        <v>74290</v>
      </c>
      <c r="E114" s="88">
        <v>3313.23</v>
      </c>
      <c r="F114" s="88">
        <v>1216.7</v>
      </c>
      <c r="G114" s="80">
        <f t="shared" si="18"/>
        <v>4529.93</v>
      </c>
      <c r="H114" s="56">
        <f t="shared" si="19"/>
        <v>0.03</v>
      </c>
      <c r="I114" s="46">
        <f t="shared" si="20"/>
        <v>56656</v>
      </c>
      <c r="J114" s="46">
        <f t="shared" si="21"/>
        <v>20806</v>
      </c>
      <c r="K114" s="86"/>
      <c r="L114" s="75">
        <v>17988</v>
      </c>
      <c r="M114" s="88">
        <v>65.680000000000007</v>
      </c>
      <c r="N114" s="76">
        <f t="shared" si="22"/>
        <v>0.48</v>
      </c>
      <c r="O114" s="46">
        <f t="shared" si="23"/>
        <v>17971</v>
      </c>
    </row>
    <row r="115" spans="1:15" ht="15.75" x14ac:dyDescent="0.25">
      <c r="A115" s="54" t="s">
        <v>120</v>
      </c>
      <c r="B115" s="55">
        <v>936</v>
      </c>
      <c r="C115" s="54" t="s">
        <v>181</v>
      </c>
      <c r="D115" s="46">
        <v>662080</v>
      </c>
      <c r="E115" s="88">
        <v>17487.810000000001</v>
      </c>
      <c r="F115" s="88">
        <v>6008.01</v>
      </c>
      <c r="G115" s="80">
        <f t="shared" si="18"/>
        <v>23495.82</v>
      </c>
      <c r="H115" s="56">
        <f t="shared" si="19"/>
        <v>0.05</v>
      </c>
      <c r="I115" s="46">
        <f t="shared" si="20"/>
        <v>498403</v>
      </c>
      <c r="J115" s="46">
        <f t="shared" si="21"/>
        <v>171228</v>
      </c>
      <c r="K115" s="86"/>
      <c r="L115" s="75">
        <v>85627</v>
      </c>
      <c r="M115" s="88">
        <v>341.23</v>
      </c>
      <c r="N115" s="76">
        <f t="shared" si="22"/>
        <v>0.44</v>
      </c>
      <c r="O115" s="46">
        <f t="shared" si="23"/>
        <v>85581</v>
      </c>
    </row>
    <row r="116" spans="1:15" ht="15.75" x14ac:dyDescent="0.25">
      <c r="A116" s="54" t="s">
        <v>120</v>
      </c>
      <c r="B116" s="55">
        <v>869</v>
      </c>
      <c r="C116" s="54" t="s">
        <v>144</v>
      </c>
      <c r="D116" s="46">
        <v>101632</v>
      </c>
      <c r="E116" s="88">
        <v>2215.94</v>
      </c>
      <c r="F116" s="88">
        <v>941.67</v>
      </c>
      <c r="G116" s="80">
        <f t="shared" si="18"/>
        <v>3157.61</v>
      </c>
      <c r="H116" s="56">
        <f t="shared" si="19"/>
        <v>0.06</v>
      </c>
      <c r="I116" s="46">
        <f t="shared" si="20"/>
        <v>75785</v>
      </c>
      <c r="J116" s="46">
        <f t="shared" si="21"/>
        <v>32205</v>
      </c>
      <c r="K116" s="86"/>
      <c r="L116" s="75">
        <v>36516</v>
      </c>
      <c r="M116" s="88">
        <v>151.87</v>
      </c>
      <c r="N116" s="76">
        <f t="shared" si="22"/>
        <v>0.42</v>
      </c>
      <c r="O116" s="46">
        <f t="shared" si="23"/>
        <v>36358</v>
      </c>
    </row>
    <row r="117" spans="1:15" ht="15.75" x14ac:dyDescent="0.25">
      <c r="A117" s="54" t="s">
        <v>120</v>
      </c>
      <c r="B117" s="55">
        <v>938</v>
      </c>
      <c r="C117" s="54" t="s">
        <v>183</v>
      </c>
      <c r="D117" s="46">
        <v>118255</v>
      </c>
      <c r="E117" s="88">
        <v>11644.97</v>
      </c>
      <c r="F117" s="88">
        <v>4978.95</v>
      </c>
      <c r="G117" s="80">
        <f t="shared" si="18"/>
        <v>16623.919999999998</v>
      </c>
      <c r="H117" s="56">
        <f t="shared" si="19"/>
        <v>0.01</v>
      </c>
      <c r="I117" s="46">
        <f t="shared" si="20"/>
        <v>66376</v>
      </c>
      <c r="J117" s="46">
        <f t="shared" si="21"/>
        <v>28380</v>
      </c>
      <c r="K117" s="86"/>
      <c r="L117" s="75">
        <v>85803</v>
      </c>
      <c r="M117" s="88">
        <v>412</v>
      </c>
      <c r="N117" s="76">
        <f t="shared" si="22"/>
        <v>0.37</v>
      </c>
      <c r="O117" s="46">
        <f t="shared" si="23"/>
        <v>86891</v>
      </c>
    </row>
    <row r="118" spans="1:15" ht="15.75" x14ac:dyDescent="0.25">
      <c r="A118" s="54" t="s">
        <v>120</v>
      </c>
      <c r="B118" s="55">
        <v>868</v>
      </c>
      <c r="C118" s="54" t="s">
        <v>143</v>
      </c>
      <c r="D118" s="46">
        <v>63942</v>
      </c>
      <c r="E118" s="88">
        <v>2341.31</v>
      </c>
      <c r="F118" s="88">
        <v>768.2</v>
      </c>
      <c r="G118" s="80">
        <f t="shared" si="18"/>
        <v>3109.51</v>
      </c>
      <c r="H118" s="56">
        <f t="shared" si="19"/>
        <v>0.04</v>
      </c>
      <c r="I118" s="46">
        <f t="shared" si="20"/>
        <v>53382</v>
      </c>
      <c r="J118" s="46">
        <f t="shared" si="21"/>
        <v>17515</v>
      </c>
      <c r="K118" s="86"/>
      <c r="L118" s="75">
        <v>60792</v>
      </c>
      <c r="M118" s="88">
        <v>255.4</v>
      </c>
      <c r="N118" s="76">
        <f t="shared" si="22"/>
        <v>0.42</v>
      </c>
      <c r="O118" s="46">
        <f t="shared" si="23"/>
        <v>61143</v>
      </c>
    </row>
    <row r="119" spans="1:15" ht="15.75" x14ac:dyDescent="0.25">
      <c r="A119" s="54" t="s">
        <v>120</v>
      </c>
      <c r="B119" s="55">
        <v>872</v>
      </c>
      <c r="C119" s="54" t="s">
        <v>147</v>
      </c>
      <c r="D119" s="46">
        <v>105590</v>
      </c>
      <c r="E119" s="88">
        <v>2659.84</v>
      </c>
      <c r="F119" s="88">
        <v>1024.78</v>
      </c>
      <c r="G119" s="80">
        <f t="shared" si="18"/>
        <v>3684.62</v>
      </c>
      <c r="H119" s="56">
        <f t="shared" si="19"/>
        <v>0.05</v>
      </c>
      <c r="I119" s="46">
        <f t="shared" si="20"/>
        <v>75805</v>
      </c>
      <c r="J119" s="46">
        <f t="shared" si="21"/>
        <v>29206</v>
      </c>
      <c r="K119" s="86"/>
      <c r="L119" s="75">
        <v>21406</v>
      </c>
      <c r="M119" s="88">
        <v>117</v>
      </c>
      <c r="N119" s="76">
        <f t="shared" si="22"/>
        <v>0.32</v>
      </c>
      <c r="O119" s="46">
        <f t="shared" si="23"/>
        <v>21341</v>
      </c>
    </row>
    <row r="120" spans="1:15" ht="15.75" x14ac:dyDescent="0.25">
      <c r="A120" s="54" t="s">
        <v>101</v>
      </c>
      <c r="B120" s="55">
        <v>800</v>
      </c>
      <c r="C120" s="54" t="s">
        <v>102</v>
      </c>
      <c r="D120" s="46">
        <v>86342</v>
      </c>
      <c r="E120" s="88">
        <v>2438.08</v>
      </c>
      <c r="F120" s="88">
        <v>1068.92</v>
      </c>
      <c r="G120" s="80">
        <f t="shared" si="18"/>
        <v>3507</v>
      </c>
      <c r="H120" s="56">
        <f t="shared" si="19"/>
        <v>0.04</v>
      </c>
      <c r="I120" s="46">
        <f t="shared" si="20"/>
        <v>55588</v>
      </c>
      <c r="J120" s="46">
        <f t="shared" si="21"/>
        <v>24371</v>
      </c>
      <c r="K120" s="86"/>
      <c r="L120" s="176" t="s">
        <v>244</v>
      </c>
      <c r="M120" s="177" t="s">
        <v>244</v>
      </c>
      <c r="N120" s="178" t="str">
        <f t="shared" si="22"/>
        <v xml:space="preserve"> </v>
      </c>
      <c r="O120" s="179" t="str">
        <f t="shared" si="23"/>
        <v xml:space="preserve"> </v>
      </c>
    </row>
    <row r="121" spans="1:15" ht="15.75" x14ac:dyDescent="0.25">
      <c r="A121" s="54" t="s">
        <v>101</v>
      </c>
      <c r="B121" s="55">
        <v>839</v>
      </c>
      <c r="C121" s="54" t="s">
        <v>127</v>
      </c>
      <c r="D121" s="46">
        <v>87602</v>
      </c>
      <c r="E121" s="88">
        <v>4693.09</v>
      </c>
      <c r="F121" s="88">
        <v>2204.11</v>
      </c>
      <c r="G121" s="80">
        <f t="shared" si="18"/>
        <v>6897.2000000000007</v>
      </c>
      <c r="H121" s="56">
        <f t="shared" si="19"/>
        <v>0.02</v>
      </c>
      <c r="I121" s="46">
        <f t="shared" si="20"/>
        <v>53501</v>
      </c>
      <c r="J121" s="46">
        <f t="shared" si="21"/>
        <v>25127</v>
      </c>
      <c r="K121" s="86"/>
      <c r="L121" s="176" t="s">
        <v>244</v>
      </c>
      <c r="M121" s="177" t="s">
        <v>244</v>
      </c>
      <c r="N121" s="178" t="str">
        <f t="shared" si="22"/>
        <v xml:space="preserve"> </v>
      </c>
      <c r="O121" s="179" t="str">
        <f t="shared" si="23"/>
        <v xml:space="preserve"> </v>
      </c>
    </row>
    <row r="122" spans="1:15" ht="15.75" x14ac:dyDescent="0.25">
      <c r="A122" s="54" t="s">
        <v>101</v>
      </c>
      <c r="B122" s="55">
        <v>801</v>
      </c>
      <c r="C122" s="54" t="s">
        <v>103</v>
      </c>
      <c r="D122" s="46">
        <v>278274</v>
      </c>
      <c r="E122" s="88">
        <v>6541.98</v>
      </c>
      <c r="F122" s="88">
        <v>3106.32</v>
      </c>
      <c r="G122" s="80">
        <f t="shared" si="18"/>
        <v>9648.2999999999993</v>
      </c>
      <c r="H122" s="56">
        <f t="shared" si="19"/>
        <v>0.05</v>
      </c>
      <c r="I122" s="46">
        <f t="shared" si="20"/>
        <v>186446</v>
      </c>
      <c r="J122" s="46">
        <f t="shared" si="21"/>
        <v>88530</v>
      </c>
      <c r="K122" s="86"/>
      <c r="L122" s="75">
        <v>292125</v>
      </c>
      <c r="M122" s="88">
        <v>1154</v>
      </c>
      <c r="N122" s="76">
        <f t="shared" si="22"/>
        <v>0.44</v>
      </c>
      <c r="O122" s="46">
        <f t="shared" si="23"/>
        <v>289424</v>
      </c>
    </row>
    <row r="123" spans="1:15" ht="15.75" x14ac:dyDescent="0.25">
      <c r="A123" s="54" t="s">
        <v>101</v>
      </c>
      <c r="B123" s="55">
        <v>908</v>
      </c>
      <c r="C123" s="54" t="s">
        <v>171</v>
      </c>
      <c r="D123" s="46">
        <v>291046</v>
      </c>
      <c r="E123" s="88">
        <v>6604.49</v>
      </c>
      <c r="F123" s="88">
        <v>2887.46</v>
      </c>
      <c r="G123" s="80">
        <f t="shared" si="18"/>
        <v>9491.9500000000007</v>
      </c>
      <c r="H123" s="56">
        <f t="shared" si="19"/>
        <v>0.05</v>
      </c>
      <c r="I123" s="46">
        <f t="shared" si="20"/>
        <v>188228</v>
      </c>
      <c r="J123" s="46">
        <f t="shared" si="21"/>
        <v>82293</v>
      </c>
      <c r="K123" s="86"/>
      <c r="L123" s="75">
        <v>35976</v>
      </c>
      <c r="M123" s="88">
        <v>92.6</v>
      </c>
      <c r="N123" s="76">
        <f t="shared" si="22"/>
        <v>0.68</v>
      </c>
      <c r="O123" s="46">
        <f t="shared" si="23"/>
        <v>35892</v>
      </c>
    </row>
    <row r="124" spans="1:15" ht="15.75" x14ac:dyDescent="0.25">
      <c r="A124" s="54" t="s">
        <v>101</v>
      </c>
      <c r="B124" s="55">
        <v>878</v>
      </c>
      <c r="C124" s="54" t="s">
        <v>152</v>
      </c>
      <c r="D124" s="46">
        <v>549354</v>
      </c>
      <c r="E124" s="88">
        <v>9652.2199999999993</v>
      </c>
      <c r="F124" s="88">
        <v>4121.74</v>
      </c>
      <c r="G124" s="80">
        <f t="shared" si="18"/>
        <v>13773.96</v>
      </c>
      <c r="H124" s="56">
        <f t="shared" si="19"/>
        <v>7.0000000000000007E-2</v>
      </c>
      <c r="I124" s="46">
        <f t="shared" si="20"/>
        <v>385124</v>
      </c>
      <c r="J124" s="46">
        <f t="shared" si="21"/>
        <v>164457</v>
      </c>
      <c r="K124" s="86"/>
      <c r="L124" s="75">
        <v>35976</v>
      </c>
      <c r="M124" s="88">
        <v>100.8</v>
      </c>
      <c r="N124" s="76">
        <f t="shared" si="22"/>
        <v>0.63</v>
      </c>
      <c r="O124" s="46">
        <f t="shared" si="23"/>
        <v>36198</v>
      </c>
    </row>
    <row r="125" spans="1:15" ht="15.75" x14ac:dyDescent="0.25">
      <c r="A125" s="54" t="s">
        <v>101</v>
      </c>
      <c r="B125" s="55">
        <v>838</v>
      </c>
      <c r="C125" s="54" t="s">
        <v>126</v>
      </c>
      <c r="D125" s="46">
        <v>96236</v>
      </c>
      <c r="E125" s="88">
        <v>3906.68</v>
      </c>
      <c r="F125" s="88">
        <v>1416.08</v>
      </c>
      <c r="G125" s="80">
        <f t="shared" si="18"/>
        <v>5322.76</v>
      </c>
      <c r="H125" s="56">
        <f t="shared" si="19"/>
        <v>0.03</v>
      </c>
      <c r="I125" s="46">
        <f t="shared" si="20"/>
        <v>66804</v>
      </c>
      <c r="J125" s="46">
        <f t="shared" si="21"/>
        <v>24215</v>
      </c>
      <c r="K125" s="86"/>
      <c r="L125" s="176" t="s">
        <v>244</v>
      </c>
      <c r="M125" s="177" t="s">
        <v>244</v>
      </c>
      <c r="N125" s="178" t="str">
        <f t="shared" si="22"/>
        <v xml:space="preserve"> </v>
      </c>
      <c r="O125" s="179" t="str">
        <f t="shared" si="23"/>
        <v xml:space="preserve"> </v>
      </c>
    </row>
    <row r="126" spans="1:15" ht="15.75" x14ac:dyDescent="0.25">
      <c r="A126" s="54" t="s">
        <v>101</v>
      </c>
      <c r="B126" s="55">
        <v>916</v>
      </c>
      <c r="C126" s="54" t="s">
        <v>172</v>
      </c>
      <c r="D126" s="46">
        <v>83824</v>
      </c>
      <c r="E126" s="88">
        <v>8606.3799999999992</v>
      </c>
      <c r="F126" s="88">
        <v>3693.79</v>
      </c>
      <c r="G126" s="80">
        <f t="shared" si="18"/>
        <v>12300.169999999998</v>
      </c>
      <c r="H126" s="56">
        <f t="shared" si="19"/>
        <v>0.01</v>
      </c>
      <c r="I126" s="46">
        <f t="shared" si="20"/>
        <v>49056</v>
      </c>
      <c r="J126" s="46">
        <f t="shared" si="21"/>
        <v>21055</v>
      </c>
      <c r="K126" s="86"/>
      <c r="L126" s="176" t="s">
        <v>244</v>
      </c>
      <c r="M126" s="177" t="s">
        <v>244</v>
      </c>
      <c r="N126" s="178" t="str">
        <f t="shared" si="22"/>
        <v xml:space="preserve"> </v>
      </c>
      <c r="O126" s="179" t="str">
        <f t="shared" si="23"/>
        <v xml:space="preserve"> </v>
      </c>
    </row>
    <row r="127" spans="1:15" ht="15.75" x14ac:dyDescent="0.25">
      <c r="A127" s="54" t="s">
        <v>101</v>
      </c>
      <c r="B127" s="55">
        <v>802</v>
      </c>
      <c r="C127" s="54" t="s">
        <v>104</v>
      </c>
      <c r="D127" s="46">
        <v>89940</v>
      </c>
      <c r="E127" s="88">
        <v>2700.55</v>
      </c>
      <c r="F127" s="88">
        <v>1202.95</v>
      </c>
      <c r="G127" s="80">
        <f t="shared" si="18"/>
        <v>3903.5</v>
      </c>
      <c r="H127" s="56">
        <f t="shared" si="19"/>
        <v>0.04</v>
      </c>
      <c r="I127" s="46">
        <f t="shared" si="20"/>
        <v>61573</v>
      </c>
      <c r="J127" s="46">
        <f t="shared" si="21"/>
        <v>27427</v>
      </c>
      <c r="K127" s="86"/>
      <c r="L127" s="176" t="s">
        <v>244</v>
      </c>
      <c r="M127" s="177" t="s">
        <v>244</v>
      </c>
      <c r="N127" s="178" t="str">
        <f t="shared" si="22"/>
        <v xml:space="preserve"> </v>
      </c>
      <c r="O127" s="179" t="str">
        <f t="shared" si="23"/>
        <v xml:space="preserve"> </v>
      </c>
    </row>
    <row r="128" spans="1:15" ht="15.75" x14ac:dyDescent="0.25">
      <c r="A128" s="54" t="s">
        <v>101</v>
      </c>
      <c r="B128" s="55">
        <v>879</v>
      </c>
      <c r="C128" s="54" t="s">
        <v>153</v>
      </c>
      <c r="D128" s="46">
        <v>179880</v>
      </c>
      <c r="E128" s="88">
        <v>3374.01</v>
      </c>
      <c r="F128" s="88">
        <v>1474.31</v>
      </c>
      <c r="G128" s="80">
        <f t="shared" si="18"/>
        <v>4848.32</v>
      </c>
      <c r="H128" s="56">
        <f t="shared" si="19"/>
        <v>7.0000000000000007E-2</v>
      </c>
      <c r="I128" s="46">
        <f t="shared" si="20"/>
        <v>134623</v>
      </c>
      <c r="J128" s="46">
        <f t="shared" si="21"/>
        <v>58825</v>
      </c>
      <c r="K128" s="86"/>
      <c r="L128" s="75">
        <v>35976</v>
      </c>
      <c r="M128" s="88">
        <v>108.77</v>
      </c>
      <c r="N128" s="76">
        <f t="shared" si="22"/>
        <v>0.57999999999999996</v>
      </c>
      <c r="O128" s="46">
        <f t="shared" si="23"/>
        <v>35960</v>
      </c>
    </row>
    <row r="129" spans="1:15" ht="15.75" x14ac:dyDescent="0.25">
      <c r="A129" s="54" t="s">
        <v>101</v>
      </c>
      <c r="B129" s="55">
        <v>933</v>
      </c>
      <c r="C129" s="54" t="s">
        <v>179</v>
      </c>
      <c r="D129" s="46">
        <v>244997</v>
      </c>
      <c r="E129" s="88">
        <v>6843.68</v>
      </c>
      <c r="F129" s="88">
        <v>3134.22</v>
      </c>
      <c r="G129" s="80">
        <f t="shared" si="18"/>
        <v>9977.9</v>
      </c>
      <c r="H129" s="56">
        <f t="shared" si="19"/>
        <v>0.04</v>
      </c>
      <c r="I129" s="46">
        <f t="shared" si="20"/>
        <v>156036</v>
      </c>
      <c r="J129" s="46">
        <f t="shared" si="21"/>
        <v>71460</v>
      </c>
      <c r="K129" s="86"/>
      <c r="L129" s="176" t="s">
        <v>244</v>
      </c>
      <c r="M129" s="177" t="s">
        <v>244</v>
      </c>
      <c r="N129" s="178" t="str">
        <f t="shared" si="22"/>
        <v xml:space="preserve"> </v>
      </c>
      <c r="O129" s="179" t="str">
        <f t="shared" si="23"/>
        <v xml:space="preserve"> </v>
      </c>
    </row>
    <row r="130" spans="1:15" ht="15.75" x14ac:dyDescent="0.25">
      <c r="A130" s="54" t="s">
        <v>101</v>
      </c>
      <c r="B130" s="55">
        <v>803</v>
      </c>
      <c r="C130" s="54" t="s">
        <v>105</v>
      </c>
      <c r="D130" s="46">
        <v>25003</v>
      </c>
      <c r="E130" s="88">
        <v>4250.92</v>
      </c>
      <c r="F130" s="88">
        <v>2131.34</v>
      </c>
      <c r="G130" s="80">
        <f t="shared" si="18"/>
        <v>6382.26</v>
      </c>
      <c r="H130" s="56">
        <f t="shared" si="19"/>
        <v>0.01</v>
      </c>
      <c r="I130" s="46">
        <f t="shared" si="20"/>
        <v>24230</v>
      </c>
      <c r="J130" s="46">
        <f t="shared" si="21"/>
        <v>12149</v>
      </c>
      <c r="K130" s="86"/>
      <c r="L130" s="176" t="s">
        <v>244</v>
      </c>
      <c r="M130" s="177" t="s">
        <v>244</v>
      </c>
      <c r="N130" s="178" t="str">
        <f t="shared" si="22"/>
        <v xml:space="preserve"> </v>
      </c>
      <c r="O130" s="179" t="str">
        <f t="shared" si="23"/>
        <v xml:space="preserve"> </v>
      </c>
    </row>
    <row r="131" spans="1:15" ht="15.75" x14ac:dyDescent="0.25">
      <c r="A131" s="54" t="s">
        <v>101</v>
      </c>
      <c r="B131" s="55">
        <v>866</v>
      </c>
      <c r="C131" s="54" t="s">
        <v>141</v>
      </c>
      <c r="D131" s="46">
        <v>288168</v>
      </c>
      <c r="E131" s="88">
        <v>3515.26</v>
      </c>
      <c r="F131" s="88">
        <v>1482.25</v>
      </c>
      <c r="G131" s="80">
        <f t="shared" si="18"/>
        <v>4997.51</v>
      </c>
      <c r="H131" s="56">
        <f t="shared" si="19"/>
        <v>0.1</v>
      </c>
      <c r="I131" s="46">
        <f t="shared" si="20"/>
        <v>200370</v>
      </c>
      <c r="J131" s="46">
        <f t="shared" si="21"/>
        <v>84488</v>
      </c>
      <c r="K131" s="86"/>
      <c r="L131" s="176" t="s">
        <v>244</v>
      </c>
      <c r="M131" s="177" t="s">
        <v>244</v>
      </c>
      <c r="N131" s="178" t="str">
        <f t="shared" si="22"/>
        <v xml:space="preserve"> </v>
      </c>
      <c r="O131" s="179" t="str">
        <f t="shared" si="23"/>
        <v xml:space="preserve"> </v>
      </c>
    </row>
    <row r="132" spans="1:15" ht="15.75" x14ac:dyDescent="0.25">
      <c r="A132" s="54" t="s">
        <v>101</v>
      </c>
      <c r="B132" s="55">
        <v>880</v>
      </c>
      <c r="C132" s="54" t="s">
        <v>154</v>
      </c>
      <c r="D132" s="46">
        <v>150739</v>
      </c>
      <c r="E132" s="88">
        <v>1604.92</v>
      </c>
      <c r="F132" s="88">
        <v>712.79</v>
      </c>
      <c r="G132" s="80">
        <f t="shared" si="18"/>
        <v>2317.71</v>
      </c>
      <c r="H132" s="56">
        <f t="shared" si="19"/>
        <v>0.11</v>
      </c>
      <c r="I132" s="46">
        <f t="shared" si="20"/>
        <v>100628</v>
      </c>
      <c r="J132" s="46">
        <f t="shared" si="21"/>
        <v>44692</v>
      </c>
      <c r="K132" s="86"/>
      <c r="L132" s="176" t="s">
        <v>244</v>
      </c>
      <c r="M132" s="177" t="s">
        <v>244</v>
      </c>
      <c r="N132" s="178" t="str">
        <f t="shared" si="22"/>
        <v xml:space="preserve"> </v>
      </c>
      <c r="O132" s="179" t="str">
        <f t="shared" si="23"/>
        <v xml:space="preserve"> </v>
      </c>
    </row>
    <row r="133" spans="1:15" ht="15.75" x14ac:dyDescent="0.25">
      <c r="A133" s="54" t="s">
        <v>101</v>
      </c>
      <c r="B133" s="55">
        <v>865</v>
      </c>
      <c r="C133" s="54" t="s">
        <v>140</v>
      </c>
      <c r="D133" s="46">
        <v>112785</v>
      </c>
      <c r="E133" s="88">
        <v>7159.45</v>
      </c>
      <c r="F133" s="88">
        <v>3436.14</v>
      </c>
      <c r="G133" s="80">
        <f t="shared" si="18"/>
        <v>10595.59</v>
      </c>
      <c r="H133" s="56">
        <f t="shared" si="19"/>
        <v>0.02</v>
      </c>
      <c r="I133" s="46">
        <f t="shared" si="20"/>
        <v>81618</v>
      </c>
      <c r="J133" s="46">
        <f t="shared" si="21"/>
        <v>39172</v>
      </c>
      <c r="K133" s="86"/>
      <c r="L133" s="176" t="s">
        <v>244</v>
      </c>
      <c r="M133" s="177" t="s">
        <v>244</v>
      </c>
      <c r="N133" s="178" t="str">
        <f t="shared" si="22"/>
        <v xml:space="preserve"> </v>
      </c>
      <c r="O133" s="179" t="str">
        <f t="shared" si="23"/>
        <v xml:space="preserve"> </v>
      </c>
    </row>
    <row r="134" spans="1:15" ht="15.75" x14ac:dyDescent="0.25">
      <c r="A134" s="54" t="s">
        <v>61</v>
      </c>
      <c r="B134" s="55">
        <v>330</v>
      </c>
      <c r="C134" s="54" t="s">
        <v>62</v>
      </c>
      <c r="D134" s="46">
        <v>1089353</v>
      </c>
      <c r="E134" s="88">
        <v>18428.68</v>
      </c>
      <c r="F134" s="88">
        <v>5068.5600000000004</v>
      </c>
      <c r="G134" s="80">
        <f t="shared" si="18"/>
        <v>23497.24</v>
      </c>
      <c r="H134" s="56">
        <f t="shared" si="19"/>
        <v>0.08</v>
      </c>
      <c r="I134" s="46">
        <f t="shared" si="20"/>
        <v>840348</v>
      </c>
      <c r="J134" s="46">
        <f t="shared" si="21"/>
        <v>231126</v>
      </c>
      <c r="K134" s="86"/>
      <c r="L134" s="75">
        <v>574177</v>
      </c>
      <c r="M134" s="88">
        <v>2264</v>
      </c>
      <c r="N134" s="76">
        <f t="shared" si="22"/>
        <v>0.44</v>
      </c>
      <c r="O134" s="46">
        <f t="shared" si="23"/>
        <v>567812</v>
      </c>
    </row>
    <row r="135" spans="1:15" ht="15.75" x14ac:dyDescent="0.25">
      <c r="A135" s="54" t="s">
        <v>61</v>
      </c>
      <c r="B135" s="55">
        <v>331</v>
      </c>
      <c r="C135" s="54" t="s">
        <v>63</v>
      </c>
      <c r="D135" s="46">
        <v>450779</v>
      </c>
      <c r="E135" s="88">
        <v>5211.32</v>
      </c>
      <c r="F135" s="88">
        <v>1901.65</v>
      </c>
      <c r="G135" s="80">
        <f t="shared" si="18"/>
        <v>7112.9699999999993</v>
      </c>
      <c r="H135" s="56">
        <f t="shared" si="19"/>
        <v>0.11</v>
      </c>
      <c r="I135" s="46">
        <f t="shared" si="20"/>
        <v>326750</v>
      </c>
      <c r="J135" s="46">
        <f t="shared" si="21"/>
        <v>119233</v>
      </c>
      <c r="K135" s="86"/>
      <c r="L135" s="75">
        <v>26802</v>
      </c>
      <c r="M135" s="88">
        <v>100</v>
      </c>
      <c r="N135" s="76">
        <f t="shared" si="22"/>
        <v>0.47</v>
      </c>
      <c r="O135" s="46">
        <f t="shared" si="23"/>
        <v>26790</v>
      </c>
    </row>
    <row r="136" spans="1:15" ht="15.75" x14ac:dyDescent="0.25">
      <c r="A136" s="54" t="s">
        <v>61</v>
      </c>
      <c r="B136" s="55">
        <v>332</v>
      </c>
      <c r="C136" s="54" t="s">
        <v>64</v>
      </c>
      <c r="D136" s="46">
        <v>336915</v>
      </c>
      <c r="E136" s="88">
        <v>4411.07</v>
      </c>
      <c r="F136" s="88">
        <v>1646.63</v>
      </c>
      <c r="G136" s="80">
        <f t="shared" si="18"/>
        <v>6057.7</v>
      </c>
      <c r="H136" s="56">
        <f t="shared" si="19"/>
        <v>0.1</v>
      </c>
      <c r="I136" s="46">
        <f t="shared" si="20"/>
        <v>251431</v>
      </c>
      <c r="J136" s="46">
        <f t="shared" si="21"/>
        <v>93858</v>
      </c>
      <c r="K136" s="86"/>
      <c r="L136" s="75">
        <v>21945</v>
      </c>
      <c r="M136" s="88">
        <v>93.8</v>
      </c>
      <c r="N136" s="76">
        <f t="shared" si="22"/>
        <v>0.41</v>
      </c>
      <c r="O136" s="46">
        <f t="shared" si="23"/>
        <v>21922</v>
      </c>
    </row>
    <row r="137" spans="1:15" ht="15.75" x14ac:dyDescent="0.25">
      <c r="A137" s="54" t="s">
        <v>61</v>
      </c>
      <c r="B137" s="55">
        <v>884</v>
      </c>
      <c r="C137" s="54" t="s">
        <v>158</v>
      </c>
      <c r="D137" s="46">
        <v>84544</v>
      </c>
      <c r="E137" s="88">
        <v>2282.33</v>
      </c>
      <c r="F137" s="88">
        <v>1090.1300000000001</v>
      </c>
      <c r="G137" s="80">
        <f t="shared" si="18"/>
        <v>3372.46</v>
      </c>
      <c r="H137" s="56">
        <f t="shared" si="19"/>
        <v>0.04</v>
      </c>
      <c r="I137" s="46">
        <f t="shared" si="20"/>
        <v>52037</v>
      </c>
      <c r="J137" s="46">
        <f t="shared" si="21"/>
        <v>24855</v>
      </c>
      <c r="K137" s="86"/>
      <c r="L137" s="176" t="s">
        <v>244</v>
      </c>
      <c r="M137" s="177" t="s">
        <v>244</v>
      </c>
      <c r="N137" s="178" t="str">
        <f t="shared" si="22"/>
        <v xml:space="preserve"> </v>
      </c>
      <c r="O137" s="179" t="str">
        <f t="shared" si="23"/>
        <v xml:space="preserve"> </v>
      </c>
    </row>
    <row r="138" spans="1:15" ht="15.75" x14ac:dyDescent="0.25">
      <c r="A138" s="54" t="s">
        <v>61</v>
      </c>
      <c r="B138" s="55">
        <v>333</v>
      </c>
      <c r="C138" s="54" t="s">
        <v>65</v>
      </c>
      <c r="D138" s="46">
        <v>546296</v>
      </c>
      <c r="E138" s="88">
        <v>5517.2</v>
      </c>
      <c r="F138" s="88">
        <v>1667.1</v>
      </c>
      <c r="G138" s="80">
        <f t="shared" si="18"/>
        <v>7184.2999999999993</v>
      </c>
      <c r="H138" s="56">
        <f t="shared" si="19"/>
        <v>0.13</v>
      </c>
      <c r="I138" s="46">
        <f t="shared" si="20"/>
        <v>408825</v>
      </c>
      <c r="J138" s="46">
        <f t="shared" si="21"/>
        <v>123532</v>
      </c>
      <c r="K138" s="86"/>
      <c r="L138" s="176" t="s">
        <v>244</v>
      </c>
      <c r="M138" s="177" t="s">
        <v>244</v>
      </c>
      <c r="N138" s="178" t="str">
        <f t="shared" si="22"/>
        <v xml:space="preserve"> </v>
      </c>
      <c r="O138" s="179" t="str">
        <f t="shared" si="23"/>
        <v xml:space="preserve"> </v>
      </c>
    </row>
    <row r="139" spans="1:15" ht="15.75" x14ac:dyDescent="0.25">
      <c r="A139" s="54" t="s">
        <v>61</v>
      </c>
      <c r="B139" s="55">
        <v>893</v>
      </c>
      <c r="C139" s="54" t="s">
        <v>167</v>
      </c>
      <c r="D139" s="46">
        <v>258667</v>
      </c>
      <c r="E139" s="88">
        <v>3893.74</v>
      </c>
      <c r="F139" s="88">
        <v>1986.94</v>
      </c>
      <c r="G139" s="80">
        <f t="shared" si="18"/>
        <v>5880.68</v>
      </c>
      <c r="H139" s="56">
        <f t="shared" si="19"/>
        <v>0.08</v>
      </c>
      <c r="I139" s="46">
        <f t="shared" si="20"/>
        <v>177555</v>
      </c>
      <c r="J139" s="46">
        <f t="shared" si="21"/>
        <v>90604</v>
      </c>
      <c r="K139" s="86"/>
      <c r="L139" s="176" t="s">
        <v>244</v>
      </c>
      <c r="M139" s="177" t="s">
        <v>244</v>
      </c>
      <c r="N139" s="178" t="str">
        <f t="shared" si="22"/>
        <v xml:space="preserve"> </v>
      </c>
      <c r="O139" s="179" t="str">
        <f t="shared" si="23"/>
        <v xml:space="preserve"> </v>
      </c>
    </row>
    <row r="140" spans="1:15" ht="15.75" x14ac:dyDescent="0.25">
      <c r="A140" s="54" t="s">
        <v>61</v>
      </c>
      <c r="B140" s="55">
        <v>334</v>
      </c>
      <c r="C140" s="54" t="s">
        <v>66</v>
      </c>
      <c r="D140" s="46">
        <v>363897</v>
      </c>
      <c r="E140" s="88">
        <v>3446.14</v>
      </c>
      <c r="F140" s="88">
        <v>1701.02</v>
      </c>
      <c r="G140" s="80">
        <f t="shared" ref="G140:G162" si="24">E140+F140</f>
        <v>5147.16</v>
      </c>
      <c r="H140" s="56">
        <f t="shared" ref="H140:H162" si="25">ROUND(D140/G140/15/38,2)</f>
        <v>0.12</v>
      </c>
      <c r="I140" s="46">
        <f t="shared" ref="I140:I162" si="26">ROUND(E140*H140*15*38,0)</f>
        <v>235716</v>
      </c>
      <c r="J140" s="46">
        <f t="shared" ref="J140:J162" si="27">ROUND(F140*H140*15*38,0)</f>
        <v>116350</v>
      </c>
      <c r="K140" s="86"/>
      <c r="L140" s="176" t="s">
        <v>244</v>
      </c>
      <c r="M140" s="177" t="s">
        <v>244</v>
      </c>
      <c r="N140" s="178" t="str">
        <f t="shared" ref="N140:N162" si="28">IFERROR(ROUND(L140/M140/15/38,2)," ")</f>
        <v xml:space="preserve"> </v>
      </c>
      <c r="O140" s="179" t="str">
        <f t="shared" ref="O140:O162" si="29">IFERROR(ROUNDUP(N140*M140*15*38,0)," ")</f>
        <v xml:space="preserve"> </v>
      </c>
    </row>
    <row r="141" spans="1:15" ht="15.75" x14ac:dyDescent="0.25">
      <c r="A141" s="54" t="s">
        <v>61</v>
      </c>
      <c r="B141" s="55">
        <v>860</v>
      </c>
      <c r="C141" s="54" t="s">
        <v>138</v>
      </c>
      <c r="D141" s="46">
        <v>139047</v>
      </c>
      <c r="E141" s="88">
        <v>11690.47</v>
      </c>
      <c r="F141" s="88">
        <v>6087.34</v>
      </c>
      <c r="G141" s="80">
        <f t="shared" si="24"/>
        <v>17777.809999999998</v>
      </c>
      <c r="H141" s="56">
        <f t="shared" si="25"/>
        <v>0.01</v>
      </c>
      <c r="I141" s="46">
        <f t="shared" si="26"/>
        <v>66636</v>
      </c>
      <c r="J141" s="46">
        <f t="shared" si="27"/>
        <v>34698</v>
      </c>
      <c r="K141" s="86"/>
      <c r="L141" s="75">
        <v>35976</v>
      </c>
      <c r="M141" s="88">
        <v>53.6</v>
      </c>
      <c r="N141" s="76">
        <f t="shared" si="28"/>
        <v>1.18</v>
      </c>
      <c r="O141" s="46">
        <f t="shared" si="29"/>
        <v>36052</v>
      </c>
    </row>
    <row r="142" spans="1:15" ht="15.75" x14ac:dyDescent="0.25">
      <c r="A142" s="54" t="s">
        <v>61</v>
      </c>
      <c r="B142" s="55">
        <v>861</v>
      </c>
      <c r="C142" s="54" t="s">
        <v>139</v>
      </c>
      <c r="D142" s="46">
        <v>440886</v>
      </c>
      <c r="E142" s="88">
        <v>3767.34</v>
      </c>
      <c r="F142" s="88">
        <v>1414.58</v>
      </c>
      <c r="G142" s="80">
        <f t="shared" si="24"/>
        <v>5181.92</v>
      </c>
      <c r="H142" s="56">
        <f t="shared" si="25"/>
        <v>0.15</v>
      </c>
      <c r="I142" s="46">
        <f t="shared" si="26"/>
        <v>322108</v>
      </c>
      <c r="J142" s="46">
        <f t="shared" si="27"/>
        <v>120947</v>
      </c>
      <c r="K142" s="86"/>
      <c r="L142" s="75">
        <v>17988</v>
      </c>
      <c r="M142" s="88">
        <v>51</v>
      </c>
      <c r="N142" s="76">
        <f t="shared" si="28"/>
        <v>0.62</v>
      </c>
      <c r="O142" s="46">
        <f t="shared" si="29"/>
        <v>18024</v>
      </c>
    </row>
    <row r="143" spans="1:15" ht="15.75" x14ac:dyDescent="0.25">
      <c r="A143" s="54" t="s">
        <v>61</v>
      </c>
      <c r="B143" s="55">
        <v>894</v>
      </c>
      <c r="C143" s="54" t="s">
        <v>168</v>
      </c>
      <c r="D143" s="46">
        <v>211539</v>
      </c>
      <c r="E143" s="88">
        <v>2802.82</v>
      </c>
      <c r="F143" s="88">
        <v>1203.5</v>
      </c>
      <c r="G143" s="80">
        <f t="shared" si="24"/>
        <v>4006.32</v>
      </c>
      <c r="H143" s="56">
        <f t="shared" si="25"/>
        <v>0.09</v>
      </c>
      <c r="I143" s="46">
        <f t="shared" si="26"/>
        <v>143785</v>
      </c>
      <c r="J143" s="46">
        <f t="shared" si="27"/>
        <v>61740</v>
      </c>
      <c r="K143" s="86"/>
      <c r="L143" s="75">
        <v>35976</v>
      </c>
      <c r="M143" s="88">
        <v>120.87</v>
      </c>
      <c r="N143" s="76">
        <f t="shared" si="28"/>
        <v>0.52</v>
      </c>
      <c r="O143" s="46">
        <f t="shared" si="29"/>
        <v>35826</v>
      </c>
    </row>
    <row r="144" spans="1:15" ht="15.75" x14ac:dyDescent="0.25">
      <c r="A144" s="54" t="s">
        <v>61</v>
      </c>
      <c r="B144" s="55">
        <v>335</v>
      </c>
      <c r="C144" s="54" t="s">
        <v>67</v>
      </c>
      <c r="D144" s="46">
        <v>481719</v>
      </c>
      <c r="E144" s="88">
        <v>4524.6000000000004</v>
      </c>
      <c r="F144" s="88">
        <v>1365.17</v>
      </c>
      <c r="G144" s="80">
        <f t="shared" si="24"/>
        <v>5889.77</v>
      </c>
      <c r="H144" s="56">
        <f t="shared" si="25"/>
        <v>0.14000000000000001</v>
      </c>
      <c r="I144" s="46">
        <f t="shared" si="26"/>
        <v>361063</v>
      </c>
      <c r="J144" s="46">
        <f t="shared" si="27"/>
        <v>108941</v>
      </c>
      <c r="K144" s="86"/>
      <c r="L144" s="75">
        <v>194810</v>
      </c>
      <c r="M144" s="88">
        <v>753.3</v>
      </c>
      <c r="N144" s="76">
        <f t="shared" si="28"/>
        <v>0.45</v>
      </c>
      <c r="O144" s="46">
        <f t="shared" si="29"/>
        <v>193222</v>
      </c>
    </row>
    <row r="145" spans="1:15" ht="15.75" x14ac:dyDescent="0.25">
      <c r="A145" s="54" t="s">
        <v>61</v>
      </c>
      <c r="B145" s="55">
        <v>937</v>
      </c>
      <c r="C145" s="54" t="s">
        <v>182</v>
      </c>
      <c r="D145" s="46">
        <v>206682</v>
      </c>
      <c r="E145" s="88">
        <v>8319.33</v>
      </c>
      <c r="F145" s="88">
        <v>3715.09</v>
      </c>
      <c r="G145" s="80">
        <f t="shared" si="24"/>
        <v>12034.42</v>
      </c>
      <c r="H145" s="56">
        <f t="shared" si="25"/>
        <v>0.03</v>
      </c>
      <c r="I145" s="46">
        <f t="shared" si="26"/>
        <v>142261</v>
      </c>
      <c r="J145" s="46">
        <f t="shared" si="27"/>
        <v>63528</v>
      </c>
      <c r="K145" s="86"/>
      <c r="L145" s="75">
        <v>107928</v>
      </c>
      <c r="M145" s="88">
        <v>430.02</v>
      </c>
      <c r="N145" s="76">
        <f t="shared" si="28"/>
        <v>0.44</v>
      </c>
      <c r="O145" s="46">
        <f t="shared" si="29"/>
        <v>107850</v>
      </c>
    </row>
    <row r="146" spans="1:15" ht="15.75" x14ac:dyDescent="0.25">
      <c r="A146" s="54" t="s">
        <v>61</v>
      </c>
      <c r="B146" s="55">
        <v>336</v>
      </c>
      <c r="C146" s="54" t="s">
        <v>68</v>
      </c>
      <c r="D146" s="46">
        <v>431712</v>
      </c>
      <c r="E146" s="88">
        <v>4130.37</v>
      </c>
      <c r="F146" s="88">
        <v>1062.6600000000001</v>
      </c>
      <c r="G146" s="80">
        <f t="shared" si="24"/>
        <v>5193.03</v>
      </c>
      <c r="H146" s="56">
        <f t="shared" si="25"/>
        <v>0.15</v>
      </c>
      <c r="I146" s="46">
        <f t="shared" si="26"/>
        <v>353147</v>
      </c>
      <c r="J146" s="46">
        <f t="shared" si="27"/>
        <v>90857</v>
      </c>
      <c r="K146" s="86"/>
      <c r="L146" s="75">
        <v>153078</v>
      </c>
      <c r="M146" s="88">
        <v>557</v>
      </c>
      <c r="N146" s="76">
        <f t="shared" si="28"/>
        <v>0.48</v>
      </c>
      <c r="O146" s="46">
        <f t="shared" si="29"/>
        <v>152396</v>
      </c>
    </row>
    <row r="147" spans="1:15" ht="15.75" x14ac:dyDescent="0.25">
      <c r="A147" s="54" t="s">
        <v>61</v>
      </c>
      <c r="B147" s="55">
        <v>885</v>
      </c>
      <c r="C147" s="54" t="s">
        <v>159</v>
      </c>
      <c r="D147" s="46">
        <v>369294</v>
      </c>
      <c r="E147" s="88">
        <v>7864.14</v>
      </c>
      <c r="F147" s="88">
        <v>3989.49</v>
      </c>
      <c r="G147" s="80">
        <f t="shared" si="24"/>
        <v>11853.630000000001</v>
      </c>
      <c r="H147" s="56">
        <f t="shared" si="25"/>
        <v>0.05</v>
      </c>
      <c r="I147" s="46">
        <f t="shared" si="26"/>
        <v>224128</v>
      </c>
      <c r="J147" s="46">
        <f t="shared" si="27"/>
        <v>113700</v>
      </c>
      <c r="K147" s="86"/>
      <c r="L147" s="75">
        <v>18168</v>
      </c>
      <c r="M147" s="88">
        <v>77.400000000000006</v>
      </c>
      <c r="N147" s="76">
        <f t="shared" si="28"/>
        <v>0.41</v>
      </c>
      <c r="O147" s="46">
        <f t="shared" si="29"/>
        <v>18089</v>
      </c>
    </row>
    <row r="148" spans="1:15" ht="15.75" x14ac:dyDescent="0.25">
      <c r="A148" s="54" t="s">
        <v>85</v>
      </c>
      <c r="B148" s="55">
        <v>370</v>
      </c>
      <c r="C148" s="54" t="s">
        <v>86</v>
      </c>
      <c r="D148" s="46">
        <v>310473</v>
      </c>
      <c r="E148" s="88">
        <v>3465.64</v>
      </c>
      <c r="F148" s="88">
        <v>1477.27</v>
      </c>
      <c r="G148" s="80">
        <f t="shared" si="24"/>
        <v>4942.91</v>
      </c>
      <c r="H148" s="56">
        <f t="shared" si="25"/>
        <v>0.11</v>
      </c>
      <c r="I148" s="46">
        <f t="shared" si="26"/>
        <v>217296</v>
      </c>
      <c r="J148" s="46">
        <f t="shared" si="27"/>
        <v>92625</v>
      </c>
      <c r="K148" s="86"/>
      <c r="L148" s="176" t="s">
        <v>244</v>
      </c>
      <c r="M148" s="177" t="s">
        <v>244</v>
      </c>
      <c r="N148" s="178" t="str">
        <f t="shared" si="28"/>
        <v xml:space="preserve"> </v>
      </c>
      <c r="O148" s="179" t="str">
        <f t="shared" si="29"/>
        <v xml:space="preserve"> </v>
      </c>
    </row>
    <row r="149" spans="1:15" ht="15.75" x14ac:dyDescent="0.25">
      <c r="A149" s="54" t="s">
        <v>85</v>
      </c>
      <c r="B149" s="55">
        <v>380</v>
      </c>
      <c r="C149" s="54" t="s">
        <v>90</v>
      </c>
      <c r="D149" s="46">
        <v>919906</v>
      </c>
      <c r="E149" s="88">
        <v>9056.7199999999993</v>
      </c>
      <c r="F149" s="88">
        <v>2875</v>
      </c>
      <c r="G149" s="80">
        <f t="shared" si="24"/>
        <v>11931.72</v>
      </c>
      <c r="H149" s="56">
        <f t="shared" si="25"/>
        <v>0.14000000000000001</v>
      </c>
      <c r="I149" s="46">
        <f t="shared" si="26"/>
        <v>722726</v>
      </c>
      <c r="J149" s="46">
        <f t="shared" si="27"/>
        <v>229425</v>
      </c>
      <c r="K149" s="86"/>
      <c r="L149" s="75">
        <v>158115</v>
      </c>
      <c r="M149" s="88">
        <v>569</v>
      </c>
      <c r="N149" s="76">
        <f t="shared" si="28"/>
        <v>0.49</v>
      </c>
      <c r="O149" s="46">
        <f t="shared" si="29"/>
        <v>158922</v>
      </c>
    </row>
    <row r="150" spans="1:15" ht="15.75" x14ac:dyDescent="0.25">
      <c r="A150" s="54" t="s">
        <v>85</v>
      </c>
      <c r="B150" s="55">
        <v>381</v>
      </c>
      <c r="C150" s="54" t="s">
        <v>91</v>
      </c>
      <c r="D150" s="46">
        <v>207222</v>
      </c>
      <c r="E150" s="88">
        <v>3220.14</v>
      </c>
      <c r="F150" s="88">
        <v>1326.68</v>
      </c>
      <c r="G150" s="80">
        <f t="shared" si="24"/>
        <v>4546.82</v>
      </c>
      <c r="H150" s="56">
        <f t="shared" si="25"/>
        <v>0.08</v>
      </c>
      <c r="I150" s="46">
        <f t="shared" si="26"/>
        <v>146838</v>
      </c>
      <c r="J150" s="46">
        <f t="shared" si="27"/>
        <v>60497</v>
      </c>
      <c r="K150" s="86"/>
      <c r="L150" s="176" t="s">
        <v>244</v>
      </c>
      <c r="M150" s="177" t="s">
        <v>244</v>
      </c>
      <c r="N150" s="178" t="str">
        <f t="shared" si="28"/>
        <v xml:space="preserve"> </v>
      </c>
      <c r="O150" s="179" t="str">
        <f t="shared" si="29"/>
        <v xml:space="preserve"> </v>
      </c>
    </row>
    <row r="151" spans="1:15" ht="15.75" x14ac:dyDescent="0.25">
      <c r="A151" s="54" t="s">
        <v>85</v>
      </c>
      <c r="B151" s="55">
        <v>371</v>
      </c>
      <c r="C151" s="54" t="s">
        <v>87</v>
      </c>
      <c r="D151" s="46">
        <v>491072</v>
      </c>
      <c r="E151" s="88">
        <v>4424.54</v>
      </c>
      <c r="F151" s="88">
        <v>1784.49</v>
      </c>
      <c r="G151" s="80">
        <f t="shared" si="24"/>
        <v>6209.03</v>
      </c>
      <c r="H151" s="56">
        <f t="shared" si="25"/>
        <v>0.14000000000000001</v>
      </c>
      <c r="I151" s="46">
        <f t="shared" si="26"/>
        <v>353078</v>
      </c>
      <c r="J151" s="46">
        <f t="shared" si="27"/>
        <v>142402</v>
      </c>
      <c r="K151" s="86"/>
      <c r="L151" s="176" t="s">
        <v>244</v>
      </c>
      <c r="M151" s="177" t="s">
        <v>244</v>
      </c>
      <c r="N151" s="178" t="str">
        <f t="shared" si="28"/>
        <v xml:space="preserve"> </v>
      </c>
      <c r="O151" s="179" t="str">
        <f t="shared" si="29"/>
        <v xml:space="preserve"> </v>
      </c>
    </row>
    <row r="152" spans="1:15" ht="15.75" x14ac:dyDescent="0.25">
      <c r="A152" s="54" t="s">
        <v>85</v>
      </c>
      <c r="B152" s="55">
        <v>811</v>
      </c>
      <c r="C152" s="54" t="s">
        <v>111</v>
      </c>
      <c r="D152" s="46">
        <v>184557</v>
      </c>
      <c r="E152" s="88">
        <v>4177.8</v>
      </c>
      <c r="F152" s="88">
        <v>2231.91</v>
      </c>
      <c r="G152" s="80">
        <f t="shared" si="24"/>
        <v>6409.71</v>
      </c>
      <c r="H152" s="56">
        <f t="shared" si="25"/>
        <v>0.05</v>
      </c>
      <c r="I152" s="46">
        <f t="shared" si="26"/>
        <v>119067</v>
      </c>
      <c r="J152" s="46">
        <f t="shared" si="27"/>
        <v>63609</v>
      </c>
      <c r="K152" s="86"/>
      <c r="L152" s="75">
        <v>71952</v>
      </c>
      <c r="M152" s="88">
        <v>262.60000000000002</v>
      </c>
      <c r="N152" s="76">
        <f t="shared" si="28"/>
        <v>0.48</v>
      </c>
      <c r="O152" s="46">
        <f t="shared" si="29"/>
        <v>71848</v>
      </c>
    </row>
    <row r="153" spans="1:15" ht="15.75" x14ac:dyDescent="0.25">
      <c r="A153" s="54" t="s">
        <v>85</v>
      </c>
      <c r="B153" s="55">
        <v>810</v>
      </c>
      <c r="C153" s="54" t="s">
        <v>110</v>
      </c>
      <c r="D153" s="46">
        <v>406349</v>
      </c>
      <c r="E153" s="88">
        <v>3906.98</v>
      </c>
      <c r="F153" s="88">
        <v>1207.45</v>
      </c>
      <c r="G153" s="80">
        <f t="shared" si="24"/>
        <v>5114.43</v>
      </c>
      <c r="H153" s="56">
        <f t="shared" si="25"/>
        <v>0.14000000000000001</v>
      </c>
      <c r="I153" s="46">
        <f t="shared" si="26"/>
        <v>311777</v>
      </c>
      <c r="J153" s="46">
        <f t="shared" si="27"/>
        <v>96355</v>
      </c>
      <c r="K153" s="86"/>
      <c r="L153" s="75">
        <v>23384</v>
      </c>
      <c r="M153" s="88">
        <v>91.4</v>
      </c>
      <c r="N153" s="76">
        <f t="shared" si="28"/>
        <v>0.45</v>
      </c>
      <c r="O153" s="46">
        <f t="shared" si="29"/>
        <v>23445</v>
      </c>
    </row>
    <row r="154" spans="1:15" ht="15.75" x14ac:dyDescent="0.25">
      <c r="A154" s="54" t="s">
        <v>85</v>
      </c>
      <c r="B154" s="55">
        <v>382</v>
      </c>
      <c r="C154" s="54" t="s">
        <v>92</v>
      </c>
      <c r="D154" s="46">
        <v>366236</v>
      </c>
      <c r="E154" s="88">
        <v>6327.39</v>
      </c>
      <c r="F154" s="88">
        <v>2749.13</v>
      </c>
      <c r="G154" s="80">
        <f t="shared" si="24"/>
        <v>9076.52</v>
      </c>
      <c r="H154" s="56">
        <f t="shared" si="25"/>
        <v>7.0000000000000007E-2</v>
      </c>
      <c r="I154" s="46">
        <f t="shared" si="26"/>
        <v>252463</v>
      </c>
      <c r="J154" s="46">
        <f t="shared" si="27"/>
        <v>109690</v>
      </c>
      <c r="K154" s="86"/>
      <c r="L154" s="75">
        <v>17988</v>
      </c>
      <c r="M154" s="88">
        <v>55</v>
      </c>
      <c r="N154" s="76">
        <f t="shared" si="28"/>
        <v>0.56999999999999995</v>
      </c>
      <c r="O154" s="46">
        <f t="shared" si="29"/>
        <v>17870</v>
      </c>
    </row>
    <row r="155" spans="1:15" ht="15.75" x14ac:dyDescent="0.25">
      <c r="A155" s="54" t="s">
        <v>85</v>
      </c>
      <c r="B155" s="55">
        <v>383</v>
      </c>
      <c r="C155" s="54" t="s">
        <v>93</v>
      </c>
      <c r="D155" s="46">
        <v>1097988</v>
      </c>
      <c r="E155" s="88">
        <v>12385.25</v>
      </c>
      <c r="F155" s="88">
        <v>5389.24</v>
      </c>
      <c r="G155" s="80">
        <f t="shared" si="24"/>
        <v>17774.489999999998</v>
      </c>
      <c r="H155" s="56">
        <f t="shared" si="25"/>
        <v>0.11</v>
      </c>
      <c r="I155" s="46">
        <f t="shared" si="26"/>
        <v>776555</v>
      </c>
      <c r="J155" s="46">
        <f t="shared" si="27"/>
        <v>337905</v>
      </c>
      <c r="K155" s="86"/>
      <c r="L155" s="176" t="s">
        <v>244</v>
      </c>
      <c r="M155" s="177" t="s">
        <v>244</v>
      </c>
      <c r="N155" s="178" t="str">
        <f t="shared" si="28"/>
        <v xml:space="preserve"> </v>
      </c>
      <c r="O155" s="179" t="str">
        <f t="shared" si="29"/>
        <v xml:space="preserve"> </v>
      </c>
    </row>
    <row r="156" spans="1:15" ht="15.75" x14ac:dyDescent="0.25">
      <c r="A156" s="54" t="s">
        <v>85</v>
      </c>
      <c r="B156" s="55">
        <v>812</v>
      </c>
      <c r="C156" s="54" t="s">
        <v>112</v>
      </c>
      <c r="D156" s="46">
        <v>184197</v>
      </c>
      <c r="E156" s="88">
        <v>2269.48</v>
      </c>
      <c r="F156" s="88">
        <v>871.2</v>
      </c>
      <c r="G156" s="80">
        <f t="shared" si="24"/>
        <v>3140.6800000000003</v>
      </c>
      <c r="H156" s="56">
        <f t="shared" si="25"/>
        <v>0.1</v>
      </c>
      <c r="I156" s="46">
        <f t="shared" si="26"/>
        <v>129360</v>
      </c>
      <c r="J156" s="46">
        <f t="shared" si="27"/>
        <v>49658</v>
      </c>
      <c r="K156" s="86"/>
      <c r="L156" s="75">
        <v>35976</v>
      </c>
      <c r="M156" s="88">
        <v>102.2</v>
      </c>
      <c r="N156" s="76">
        <f t="shared" si="28"/>
        <v>0.62</v>
      </c>
      <c r="O156" s="46">
        <f t="shared" si="29"/>
        <v>36118</v>
      </c>
    </row>
    <row r="157" spans="1:15" ht="15.75" x14ac:dyDescent="0.25">
      <c r="A157" s="54" t="s">
        <v>85</v>
      </c>
      <c r="B157" s="55">
        <v>813</v>
      </c>
      <c r="C157" s="54" t="s">
        <v>113</v>
      </c>
      <c r="D157" s="46">
        <v>130233</v>
      </c>
      <c r="E157" s="88">
        <v>2136.31</v>
      </c>
      <c r="F157" s="88">
        <v>870.86</v>
      </c>
      <c r="G157" s="80">
        <f t="shared" si="24"/>
        <v>3007.17</v>
      </c>
      <c r="H157" s="56">
        <f t="shared" si="25"/>
        <v>0.08</v>
      </c>
      <c r="I157" s="46">
        <f t="shared" si="26"/>
        <v>97416</v>
      </c>
      <c r="J157" s="46">
        <f t="shared" si="27"/>
        <v>39711</v>
      </c>
      <c r="K157" s="86"/>
      <c r="L157" s="176" t="s">
        <v>244</v>
      </c>
      <c r="M157" s="177" t="s">
        <v>244</v>
      </c>
      <c r="N157" s="178" t="str">
        <f t="shared" si="28"/>
        <v xml:space="preserve"> </v>
      </c>
      <c r="O157" s="179" t="str">
        <f t="shared" si="29"/>
        <v xml:space="preserve"> </v>
      </c>
    </row>
    <row r="158" spans="1:15" ht="15.75" x14ac:dyDescent="0.25">
      <c r="A158" s="54" t="s">
        <v>85</v>
      </c>
      <c r="B158" s="55">
        <v>815</v>
      </c>
      <c r="C158" s="54" t="s">
        <v>114</v>
      </c>
      <c r="D158" s="46">
        <v>325943</v>
      </c>
      <c r="E158" s="88">
        <v>7597.95</v>
      </c>
      <c r="F158" s="88">
        <v>3957.38</v>
      </c>
      <c r="G158" s="80">
        <f t="shared" si="24"/>
        <v>11555.33</v>
      </c>
      <c r="H158" s="56">
        <f t="shared" si="25"/>
        <v>0.05</v>
      </c>
      <c r="I158" s="46">
        <f t="shared" si="26"/>
        <v>216542</v>
      </c>
      <c r="J158" s="46">
        <f t="shared" si="27"/>
        <v>112785</v>
      </c>
      <c r="K158" s="86"/>
      <c r="L158" s="75">
        <v>53964</v>
      </c>
      <c r="M158" s="88">
        <v>191.13</v>
      </c>
      <c r="N158" s="76">
        <f t="shared" si="28"/>
        <v>0.5</v>
      </c>
      <c r="O158" s="46">
        <f t="shared" si="29"/>
        <v>54473</v>
      </c>
    </row>
    <row r="159" spans="1:15" ht="15.75" x14ac:dyDescent="0.25">
      <c r="A159" s="54" t="s">
        <v>85</v>
      </c>
      <c r="B159" s="55">
        <v>372</v>
      </c>
      <c r="C159" s="54" t="s">
        <v>88</v>
      </c>
      <c r="D159" s="46">
        <v>384943</v>
      </c>
      <c r="E159" s="88">
        <v>3745.26</v>
      </c>
      <c r="F159" s="88">
        <v>1624.22</v>
      </c>
      <c r="G159" s="80">
        <f t="shared" si="24"/>
        <v>5369.4800000000005</v>
      </c>
      <c r="H159" s="56">
        <f t="shared" si="25"/>
        <v>0.13</v>
      </c>
      <c r="I159" s="46">
        <f t="shared" si="26"/>
        <v>277524</v>
      </c>
      <c r="J159" s="46">
        <f t="shared" si="27"/>
        <v>120355</v>
      </c>
      <c r="K159" s="86"/>
      <c r="L159" s="75">
        <v>62059</v>
      </c>
      <c r="M159" s="88">
        <v>287.37</v>
      </c>
      <c r="N159" s="76">
        <f t="shared" si="28"/>
        <v>0.38</v>
      </c>
      <c r="O159" s="46">
        <f t="shared" si="29"/>
        <v>62245</v>
      </c>
    </row>
    <row r="160" spans="1:15" ht="15.75" x14ac:dyDescent="0.25">
      <c r="A160" s="54" t="s">
        <v>85</v>
      </c>
      <c r="B160" s="55">
        <v>373</v>
      </c>
      <c r="C160" s="54" t="s">
        <v>89</v>
      </c>
      <c r="D160" s="46">
        <v>669693</v>
      </c>
      <c r="E160" s="88">
        <v>7931.21</v>
      </c>
      <c r="F160" s="88">
        <v>2900.2</v>
      </c>
      <c r="G160" s="80">
        <f t="shared" si="24"/>
        <v>10831.41</v>
      </c>
      <c r="H160" s="56">
        <f t="shared" si="25"/>
        <v>0.11</v>
      </c>
      <c r="I160" s="46">
        <f t="shared" si="26"/>
        <v>497287</v>
      </c>
      <c r="J160" s="46">
        <f t="shared" si="27"/>
        <v>181843</v>
      </c>
      <c r="K160" s="86"/>
      <c r="L160" s="75">
        <v>35976</v>
      </c>
      <c r="M160" s="88">
        <v>131.30000000000001</v>
      </c>
      <c r="N160" s="76">
        <f t="shared" si="28"/>
        <v>0.48</v>
      </c>
      <c r="O160" s="46">
        <f t="shared" si="29"/>
        <v>35924</v>
      </c>
    </row>
    <row r="161" spans="1:15" ht="15.75" x14ac:dyDescent="0.25">
      <c r="A161" s="54" t="s">
        <v>85</v>
      </c>
      <c r="B161" s="55">
        <v>384</v>
      </c>
      <c r="C161" s="54" t="s">
        <v>94</v>
      </c>
      <c r="D161" s="46">
        <v>581912</v>
      </c>
      <c r="E161" s="88">
        <v>5248.64</v>
      </c>
      <c r="F161" s="88">
        <v>2090.1999999999998</v>
      </c>
      <c r="G161" s="80">
        <f t="shared" si="24"/>
        <v>7338.84</v>
      </c>
      <c r="H161" s="56">
        <f t="shared" si="25"/>
        <v>0.14000000000000001</v>
      </c>
      <c r="I161" s="46">
        <f t="shared" si="26"/>
        <v>418841</v>
      </c>
      <c r="J161" s="46">
        <f t="shared" si="27"/>
        <v>166798</v>
      </c>
      <c r="K161" s="86"/>
      <c r="L161" s="75">
        <v>53964</v>
      </c>
      <c r="M161" s="88">
        <v>171.6</v>
      </c>
      <c r="N161" s="76">
        <f t="shared" si="28"/>
        <v>0.55000000000000004</v>
      </c>
      <c r="O161" s="46">
        <f t="shared" si="29"/>
        <v>53797</v>
      </c>
    </row>
    <row r="162" spans="1:15" ht="15.75" x14ac:dyDescent="0.25">
      <c r="A162" s="54" t="s">
        <v>85</v>
      </c>
      <c r="B162" s="55">
        <v>816</v>
      </c>
      <c r="C162" s="54" t="s">
        <v>115</v>
      </c>
      <c r="D162" s="46">
        <v>128434</v>
      </c>
      <c r="E162" s="88">
        <v>2372.5700000000002</v>
      </c>
      <c r="F162" s="88">
        <v>1296.75</v>
      </c>
      <c r="G162" s="80">
        <f t="shared" si="24"/>
        <v>3669.32</v>
      </c>
      <c r="H162" s="56">
        <f t="shared" si="25"/>
        <v>0.06</v>
      </c>
      <c r="I162" s="46">
        <f t="shared" si="26"/>
        <v>81142</v>
      </c>
      <c r="J162" s="46">
        <f t="shared" si="27"/>
        <v>44349</v>
      </c>
      <c r="K162" s="86"/>
      <c r="L162" s="75">
        <v>17988</v>
      </c>
      <c r="M162" s="88">
        <v>58.53</v>
      </c>
      <c r="N162" s="76">
        <f t="shared" si="28"/>
        <v>0.54</v>
      </c>
      <c r="O162" s="46">
        <f t="shared" si="29"/>
        <v>18016</v>
      </c>
    </row>
  </sheetData>
  <sortState xmlns:xlrd2="http://schemas.microsoft.com/office/spreadsheetml/2017/richdata2" ref="A12:O162">
    <sortCondition ref="A12:A162"/>
    <sortCondition ref="C12:C162"/>
  </sortState>
  <mergeCells count="5">
    <mergeCell ref="D7:J7"/>
    <mergeCell ref="L7:O7"/>
    <mergeCell ref="A8:A10"/>
    <mergeCell ref="B8:B10"/>
    <mergeCell ref="C8:C10"/>
  </mergeCells>
  <phoneticPr fontId="13" type="noConversion"/>
  <conditionalFormatting sqref="D12:D162 H12:J162">
    <cfRule type="cellIs" dxfId="1" priority="2" operator="equal">
      <formula>" "</formula>
    </cfRule>
  </conditionalFormatting>
  <conditionalFormatting sqref="H11:J11">
    <cfRule type="cellIs" dxfId="0" priority="1" operator="equal">
      <formula>" "</formula>
    </cfRule>
  </conditionalFormatting>
  <pageMargins left="0.7" right="0.7" top="0.75" bottom="0.75" header="0.3" footer="0.3"/>
  <pageSetup paperSize="9" orientation="portrait" r:id="rId1"/>
  <ignoredErrors>
    <ignoredError sqref="H1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1657A-3C8C-4650-AA0F-214857CC73CA}">
  <sheetPr codeName="Sheet7">
    <tabColor theme="5" tint="0.59999389629810485"/>
  </sheetPr>
  <dimension ref="A1:P163"/>
  <sheetViews>
    <sheetView zoomScaleNormal="100" workbookViewId="0"/>
  </sheetViews>
  <sheetFormatPr defaultColWidth="8.7109375" defaultRowHeight="15" x14ac:dyDescent="0.25"/>
  <cols>
    <col min="1" max="1" width="36.28515625" style="22" bestFit="1" customWidth="1"/>
    <col min="2" max="2" width="10.140625" style="22" customWidth="1"/>
    <col min="3" max="3" width="39.5703125" style="22" bestFit="1" customWidth="1"/>
    <col min="4" max="4" width="24.28515625" style="22" customWidth="1"/>
    <col min="5" max="8" width="38.42578125" style="22" customWidth="1"/>
    <col min="9" max="9" width="35" style="22" customWidth="1"/>
    <col min="10" max="10" width="4.42578125" style="22" customWidth="1"/>
    <col min="11" max="11" width="25" style="22" customWidth="1"/>
    <col min="12" max="15" width="30.85546875" style="22" customWidth="1"/>
    <col min="16" max="16" width="33.85546875" style="22" customWidth="1"/>
    <col min="17" max="16384" width="8.7109375" style="22"/>
  </cols>
  <sheetData>
    <row r="1" spans="1:16" ht="45" customHeight="1" x14ac:dyDescent="0.25">
      <c r="A1" s="121" t="s">
        <v>292</v>
      </c>
      <c r="B1" s="196"/>
      <c r="C1" s="196"/>
      <c r="D1" s="196"/>
      <c r="E1" s="196"/>
      <c r="F1" s="196"/>
      <c r="G1" s="196"/>
      <c r="H1" s="196"/>
      <c r="I1" s="196"/>
    </row>
    <row r="2" spans="1:16" ht="17.45" customHeight="1" x14ac:dyDescent="0.25">
      <c r="D2" s="90"/>
      <c r="E2" s="110" t="s">
        <v>251</v>
      </c>
      <c r="F2" s="110"/>
      <c r="G2" s="110"/>
      <c r="H2" s="110"/>
      <c r="I2" s="90"/>
      <c r="K2" s="90"/>
      <c r="L2" s="110" t="s">
        <v>252</v>
      </c>
      <c r="M2" s="110"/>
      <c r="N2" s="110"/>
      <c r="O2" s="110"/>
      <c r="P2" s="90"/>
    </row>
    <row r="3" spans="1:16" ht="20.25" customHeight="1" x14ac:dyDescent="0.25">
      <c r="D3" s="91"/>
      <c r="E3" s="109" t="s">
        <v>467</v>
      </c>
      <c r="F3" s="109"/>
      <c r="G3" s="109"/>
      <c r="H3" s="109"/>
      <c r="I3" s="91"/>
      <c r="K3" s="91"/>
      <c r="L3" s="109" t="s">
        <v>253</v>
      </c>
      <c r="M3" s="109"/>
      <c r="N3" s="109"/>
      <c r="O3" s="109"/>
      <c r="P3" s="91"/>
    </row>
    <row r="4" spans="1:16" ht="20.25" customHeight="1" x14ac:dyDescent="0.25">
      <c r="D4" s="93"/>
      <c r="E4" s="109" t="s">
        <v>468</v>
      </c>
      <c r="F4" s="109"/>
      <c r="G4" s="109"/>
      <c r="H4" s="109"/>
      <c r="I4" s="91"/>
      <c r="K4" s="91"/>
      <c r="L4" s="109" t="s">
        <v>290</v>
      </c>
      <c r="M4" s="109"/>
      <c r="N4" s="109"/>
      <c r="O4" s="109"/>
      <c r="P4" s="91"/>
    </row>
    <row r="5" spans="1:16" ht="20.25" customHeight="1" x14ac:dyDescent="0.25">
      <c r="D5" s="93" t="s">
        <v>254</v>
      </c>
      <c r="E5" s="109" t="s">
        <v>469</v>
      </c>
      <c r="F5" s="109"/>
      <c r="G5" s="109"/>
      <c r="H5" s="109"/>
      <c r="I5" s="93" t="s">
        <v>255</v>
      </c>
      <c r="K5" s="93" t="s">
        <v>256</v>
      </c>
      <c r="L5" s="123"/>
      <c r="M5" s="123"/>
      <c r="N5" s="123"/>
      <c r="O5" s="123"/>
      <c r="P5" s="93" t="s">
        <v>257</v>
      </c>
    </row>
    <row r="6" spans="1:16" ht="20.25" customHeight="1" x14ac:dyDescent="0.25">
      <c r="D6" s="91"/>
      <c r="E6" s="109" t="s">
        <v>466</v>
      </c>
      <c r="F6" s="109"/>
      <c r="G6" s="109"/>
      <c r="H6" s="109"/>
      <c r="I6" s="91"/>
      <c r="K6" s="91"/>
      <c r="L6" s="227"/>
      <c r="M6" s="227"/>
      <c r="N6" s="227"/>
      <c r="O6" s="227"/>
      <c r="P6" s="91"/>
    </row>
    <row r="7" spans="1:16" ht="20.25" customHeight="1" x14ac:dyDescent="0.25">
      <c r="D7" s="92"/>
      <c r="E7" s="140" t="s">
        <v>470</v>
      </c>
      <c r="F7" s="140"/>
      <c r="G7" s="140"/>
      <c r="H7" s="140"/>
      <c r="I7" s="92"/>
      <c r="K7" s="92"/>
      <c r="L7" s="227"/>
      <c r="M7" s="227"/>
      <c r="N7" s="227"/>
      <c r="O7" s="227"/>
      <c r="P7" s="92"/>
    </row>
    <row r="8" spans="1:16" ht="63.6" customHeight="1" x14ac:dyDescent="0.25">
      <c r="A8" s="228" t="s">
        <v>188</v>
      </c>
      <c r="B8" s="228" t="s">
        <v>189</v>
      </c>
      <c r="C8" s="228" t="s">
        <v>190</v>
      </c>
      <c r="D8" s="134" t="s">
        <v>258</v>
      </c>
      <c r="E8" s="134" t="s">
        <v>259</v>
      </c>
      <c r="F8" s="134" t="s">
        <v>260</v>
      </c>
      <c r="G8" s="134" t="s">
        <v>261</v>
      </c>
      <c r="H8" s="134" t="s">
        <v>262</v>
      </c>
      <c r="I8" s="134" t="s">
        <v>263</v>
      </c>
      <c r="J8" s="83"/>
      <c r="K8" s="134" t="s">
        <v>258</v>
      </c>
      <c r="L8" s="134" t="s">
        <v>259</v>
      </c>
      <c r="M8" s="134" t="s">
        <v>264</v>
      </c>
      <c r="N8" s="134" t="s">
        <v>265</v>
      </c>
      <c r="O8" s="134" t="s">
        <v>266</v>
      </c>
      <c r="P8" s="134" t="s">
        <v>263</v>
      </c>
    </row>
    <row r="9" spans="1:16" ht="120.6" customHeight="1" x14ac:dyDescent="0.25">
      <c r="A9" s="228"/>
      <c r="B9" s="228"/>
      <c r="C9" s="228"/>
      <c r="D9" s="149" t="s">
        <v>267</v>
      </c>
      <c r="E9" s="149" t="s">
        <v>357</v>
      </c>
      <c r="F9" s="149" t="s">
        <v>358</v>
      </c>
      <c r="G9" s="149" t="s">
        <v>359</v>
      </c>
      <c r="H9" s="149" t="s">
        <v>268</v>
      </c>
      <c r="I9" s="149" t="s">
        <v>269</v>
      </c>
      <c r="J9" s="84"/>
      <c r="K9" s="149" t="s">
        <v>270</v>
      </c>
      <c r="L9" s="149" t="s">
        <v>360</v>
      </c>
      <c r="M9" s="149" t="s">
        <v>361</v>
      </c>
      <c r="N9" s="149" t="s">
        <v>362</v>
      </c>
      <c r="O9" s="149" t="s">
        <v>268</v>
      </c>
      <c r="P9" s="149" t="s">
        <v>269</v>
      </c>
    </row>
    <row r="10" spans="1:16" ht="30.6" customHeight="1" x14ac:dyDescent="0.25">
      <c r="A10" s="228"/>
      <c r="B10" s="228"/>
      <c r="C10" s="228"/>
      <c r="D10" s="134" t="s">
        <v>191</v>
      </c>
      <c r="E10" s="134" t="s">
        <v>192</v>
      </c>
      <c r="F10" s="134" t="s">
        <v>193</v>
      </c>
      <c r="G10" s="134" t="s">
        <v>194</v>
      </c>
      <c r="H10" s="134" t="s">
        <v>195</v>
      </c>
      <c r="I10" s="134" t="s">
        <v>196</v>
      </c>
      <c r="J10" s="53"/>
      <c r="K10" s="134" t="s">
        <v>197</v>
      </c>
      <c r="L10" s="134" t="s">
        <v>198</v>
      </c>
      <c r="M10" s="134" t="s">
        <v>199</v>
      </c>
      <c r="N10" s="134" t="s">
        <v>200</v>
      </c>
      <c r="O10" s="134" t="s">
        <v>201</v>
      </c>
      <c r="P10" s="134" t="s">
        <v>202</v>
      </c>
    </row>
    <row r="11" spans="1:16" ht="29.25" customHeight="1" x14ac:dyDescent="0.25">
      <c r="A11" s="228"/>
      <c r="B11" s="228"/>
      <c r="C11" s="228"/>
      <c r="D11" s="134"/>
      <c r="E11" s="134"/>
      <c r="F11" s="134"/>
      <c r="G11" s="134"/>
      <c r="H11" s="152" t="s">
        <v>271</v>
      </c>
      <c r="I11" s="152" t="s">
        <v>272</v>
      </c>
      <c r="J11" s="53"/>
      <c r="K11" s="134"/>
      <c r="L11" s="134"/>
      <c r="M11" s="134"/>
      <c r="N11" s="134"/>
      <c r="O11" s="152" t="s">
        <v>273</v>
      </c>
      <c r="P11" s="152" t="s">
        <v>274</v>
      </c>
    </row>
    <row r="12" spans="1:16" ht="15.75" x14ac:dyDescent="0.25">
      <c r="A12" s="48" t="s">
        <v>234</v>
      </c>
      <c r="B12" s="82"/>
      <c r="C12" s="82"/>
      <c r="D12" s="195" t="s">
        <v>235</v>
      </c>
      <c r="E12" s="195" t="s">
        <v>235</v>
      </c>
      <c r="F12" s="195" t="s">
        <v>235</v>
      </c>
      <c r="G12" s="195" t="s">
        <v>235</v>
      </c>
      <c r="H12" s="195" t="s">
        <v>235</v>
      </c>
      <c r="I12" s="195" t="s">
        <v>235</v>
      </c>
      <c r="J12" s="53"/>
      <c r="K12" s="195" t="s">
        <v>235</v>
      </c>
      <c r="L12" s="195" t="s">
        <v>235</v>
      </c>
      <c r="M12" s="195" t="s">
        <v>235</v>
      </c>
      <c r="N12" s="195" t="s">
        <v>235</v>
      </c>
      <c r="O12" s="195" t="s">
        <v>235</v>
      </c>
      <c r="P12" s="195" t="s">
        <v>235</v>
      </c>
    </row>
    <row r="13" spans="1:16" ht="15.75" x14ac:dyDescent="0.25">
      <c r="A13" s="54" t="s">
        <v>123</v>
      </c>
      <c r="B13" s="55">
        <v>831</v>
      </c>
      <c r="C13" s="54" t="s">
        <v>125</v>
      </c>
      <c r="D13" s="88">
        <v>1</v>
      </c>
      <c r="E13" s="88">
        <v>1.6730729194033291</v>
      </c>
      <c r="F13" s="88">
        <v>1.304369899641119</v>
      </c>
      <c r="G13" s="81">
        <v>0.43620076877319963</v>
      </c>
      <c r="H13" s="80">
        <f t="shared" ref="H13:H44" si="0">((1-G13)*E13)+(G13*F13)</f>
        <v>1.5122443787340529</v>
      </c>
      <c r="I13" s="49">
        <f t="shared" ref="I13:I44" si="1">(D13*80%)+ (H13*10%) + 10%</f>
        <v>1.0512244378734055</v>
      </c>
      <c r="J13" s="86"/>
      <c r="K13" s="88">
        <v>1</v>
      </c>
      <c r="L13" s="88">
        <v>1.6730729194033291</v>
      </c>
      <c r="M13" s="88">
        <v>1.304369899641119</v>
      </c>
      <c r="N13" s="81">
        <v>0.18702558865756566</v>
      </c>
      <c r="O13" s="49">
        <f t="shared" ref="O13:O44" si="2">((1-N13)*L13)+(N13*M13)</f>
        <v>1.6041160200924796</v>
      </c>
      <c r="P13" s="49">
        <f t="shared" ref="P13:P44" si="3" xml:space="preserve"> (80% * K13) + (10% * O13) + 10%</f>
        <v>1.060411602009248</v>
      </c>
    </row>
    <row r="14" spans="1:16" ht="15.75" x14ac:dyDescent="0.25">
      <c r="A14" s="54" t="s">
        <v>123</v>
      </c>
      <c r="B14" s="55">
        <v>830</v>
      </c>
      <c r="C14" s="54" t="s">
        <v>124</v>
      </c>
      <c r="D14" s="88">
        <v>1</v>
      </c>
      <c r="E14" s="88">
        <v>1.3395345798105318</v>
      </c>
      <c r="F14" s="88">
        <v>1.3691075684652227</v>
      </c>
      <c r="G14" s="81">
        <v>0.34591860690969822</v>
      </c>
      <c r="H14" s="80">
        <f t="shared" si="0"/>
        <v>1.3497644268481188</v>
      </c>
      <c r="I14" s="49">
        <f t="shared" si="1"/>
        <v>1.034976442684812</v>
      </c>
      <c r="J14" s="86"/>
      <c r="K14" s="88">
        <v>1</v>
      </c>
      <c r="L14" s="88">
        <v>1.3395345798105318</v>
      </c>
      <c r="M14" s="88">
        <v>1.3691075684652227</v>
      </c>
      <c r="N14" s="81">
        <v>0.11975802475602097</v>
      </c>
      <c r="O14" s="49">
        <f t="shared" si="2"/>
        <v>1.3430761825179498</v>
      </c>
      <c r="P14" s="49">
        <f t="shared" si="3"/>
        <v>1.0343076182517952</v>
      </c>
    </row>
    <row r="15" spans="1:16" ht="15.75" x14ac:dyDescent="0.25">
      <c r="A15" s="54" t="s">
        <v>123</v>
      </c>
      <c r="B15" s="55">
        <v>856</v>
      </c>
      <c r="C15" s="54" t="s">
        <v>136</v>
      </c>
      <c r="D15" s="88">
        <v>1</v>
      </c>
      <c r="E15" s="88">
        <v>1.3029991409091048</v>
      </c>
      <c r="F15" s="88">
        <v>1.2781569431793816</v>
      </c>
      <c r="G15" s="81">
        <v>0.38755656718942544</v>
      </c>
      <c r="H15" s="80">
        <f t="shared" si="0"/>
        <v>1.2933713840355323</v>
      </c>
      <c r="I15" s="49">
        <f t="shared" si="1"/>
        <v>1.0293371384035532</v>
      </c>
      <c r="J15" s="86"/>
      <c r="K15" s="88">
        <v>1</v>
      </c>
      <c r="L15" s="88">
        <v>1.3029991409091048</v>
      </c>
      <c r="M15" s="88">
        <v>1.2781569431793816</v>
      </c>
      <c r="N15" s="81">
        <v>8.4332190289485125E-3</v>
      </c>
      <c r="O15" s="49">
        <f t="shared" si="2"/>
        <v>1.3027896412144895</v>
      </c>
      <c r="P15" s="49">
        <f t="shared" si="3"/>
        <v>1.0302789641214491</v>
      </c>
    </row>
    <row r="16" spans="1:16" ht="15.75" x14ac:dyDescent="0.25">
      <c r="A16" s="54" t="s">
        <v>123</v>
      </c>
      <c r="B16" s="55">
        <v>855</v>
      </c>
      <c r="C16" s="54" t="s">
        <v>135</v>
      </c>
      <c r="D16" s="88">
        <v>1</v>
      </c>
      <c r="E16" s="88">
        <v>1.3681818129967187</v>
      </c>
      <c r="F16" s="88">
        <v>1.3705620541846069</v>
      </c>
      <c r="G16" s="81">
        <v>6.6108255442900617E-3</v>
      </c>
      <c r="H16" s="80">
        <f t="shared" si="0"/>
        <v>1.3681975483559652</v>
      </c>
      <c r="I16" s="49">
        <f t="shared" si="1"/>
        <v>1.0368197548355966</v>
      </c>
      <c r="J16" s="86"/>
      <c r="K16" s="88">
        <v>1</v>
      </c>
      <c r="L16" s="88">
        <v>1.3681818129967187</v>
      </c>
      <c r="M16" s="88">
        <v>1.3705620541846069</v>
      </c>
      <c r="N16" s="81">
        <v>9.953669173688031E-3</v>
      </c>
      <c r="O16" s="49">
        <f t="shared" si="2"/>
        <v>1.3682055051300566</v>
      </c>
      <c r="P16" s="49">
        <f t="shared" si="3"/>
        <v>1.0368205505130057</v>
      </c>
    </row>
    <row r="17" spans="1:16" ht="15.75" x14ac:dyDescent="0.25">
      <c r="A17" s="54" t="s">
        <v>123</v>
      </c>
      <c r="B17" s="55">
        <v>925</v>
      </c>
      <c r="C17" s="54" t="s">
        <v>175</v>
      </c>
      <c r="D17" s="88">
        <v>1</v>
      </c>
      <c r="E17" s="88">
        <v>1.4021833586163581</v>
      </c>
      <c r="F17" s="88">
        <v>1.4690875276457958</v>
      </c>
      <c r="G17" s="81">
        <v>0.15116467432387906</v>
      </c>
      <c r="H17" s="80">
        <f t="shared" si="0"/>
        <v>1.4122969055386028</v>
      </c>
      <c r="I17" s="49">
        <f t="shared" si="1"/>
        <v>1.0412296905538603</v>
      </c>
      <c r="J17" s="86"/>
      <c r="K17" s="88">
        <v>1</v>
      </c>
      <c r="L17" s="88">
        <v>1.4021833586163581</v>
      </c>
      <c r="M17" s="88">
        <v>1.4690875276457958</v>
      </c>
      <c r="N17" s="81">
        <v>0.11073768192252526</v>
      </c>
      <c r="O17" s="49">
        <f t="shared" si="2"/>
        <v>1.409592171205631</v>
      </c>
      <c r="P17" s="49">
        <f t="shared" si="3"/>
        <v>1.0409592171205633</v>
      </c>
    </row>
    <row r="18" spans="1:16" ht="15.75" x14ac:dyDescent="0.25">
      <c r="A18" s="54" t="s">
        <v>123</v>
      </c>
      <c r="B18" s="55">
        <v>940</v>
      </c>
      <c r="C18" s="54" t="s">
        <v>184</v>
      </c>
      <c r="D18" s="88">
        <v>1.0118638336721273</v>
      </c>
      <c r="E18" s="88">
        <v>1.7032610925459186</v>
      </c>
      <c r="F18" s="88">
        <v>1.3106496975124839</v>
      </c>
      <c r="G18" s="81">
        <v>0.26347982846086426</v>
      </c>
      <c r="H18" s="80">
        <f t="shared" si="0"/>
        <v>1.5998159095307285</v>
      </c>
      <c r="I18" s="49">
        <f t="shared" si="1"/>
        <v>1.0694726578907747</v>
      </c>
      <c r="J18" s="86"/>
      <c r="K18" s="88">
        <v>1.0118638336721273</v>
      </c>
      <c r="L18" s="88">
        <v>1.7032610925459186</v>
      </c>
      <c r="M18" s="88">
        <v>1.3106496975124839</v>
      </c>
      <c r="N18" s="81">
        <v>0.18768624366509062</v>
      </c>
      <c r="O18" s="49">
        <f t="shared" si="2"/>
        <v>1.6295733345919823</v>
      </c>
      <c r="P18" s="49">
        <f t="shared" si="3"/>
        <v>1.0724484003969001</v>
      </c>
    </row>
    <row r="19" spans="1:16" ht="15.75" x14ac:dyDescent="0.25">
      <c r="A19" s="54" t="s">
        <v>123</v>
      </c>
      <c r="B19" s="55">
        <v>892</v>
      </c>
      <c r="C19" s="54" t="s">
        <v>166</v>
      </c>
      <c r="D19" s="88">
        <v>1.0099889972008085</v>
      </c>
      <c r="E19" s="88">
        <v>1.4359798131003429</v>
      </c>
      <c r="F19" s="88">
        <v>1.2452729354849386</v>
      </c>
      <c r="G19" s="81">
        <v>0.55316094307713937</v>
      </c>
      <c r="H19" s="80">
        <f t="shared" si="0"/>
        <v>1.3304882168273093</v>
      </c>
      <c r="I19" s="49">
        <f t="shared" si="1"/>
        <v>1.0410400194433778</v>
      </c>
      <c r="J19" s="86"/>
      <c r="K19" s="88">
        <v>1.0099889972008085</v>
      </c>
      <c r="L19" s="88">
        <v>1.4359798131003429</v>
      </c>
      <c r="M19" s="88">
        <v>1.2452729354849386</v>
      </c>
      <c r="N19" s="81">
        <v>0.1182381748735493</v>
      </c>
      <c r="O19" s="49">
        <f t="shared" si="2"/>
        <v>1.4134309799552645</v>
      </c>
      <c r="P19" s="49">
        <f t="shared" si="3"/>
        <v>1.0493342957561733</v>
      </c>
    </row>
    <row r="20" spans="1:16" ht="15.75" x14ac:dyDescent="0.25">
      <c r="A20" s="54" t="s">
        <v>123</v>
      </c>
      <c r="B20" s="55">
        <v>891</v>
      </c>
      <c r="C20" s="54" t="s">
        <v>165</v>
      </c>
      <c r="D20" s="88">
        <v>1.0099889972008085</v>
      </c>
      <c r="E20" s="88">
        <v>1.4440059175012019</v>
      </c>
      <c r="F20" s="88">
        <v>1.3347820435903135</v>
      </c>
      <c r="G20" s="81">
        <v>0.41921454687813542</v>
      </c>
      <c r="H20" s="80">
        <f t="shared" si="0"/>
        <v>1.3982176806913742</v>
      </c>
      <c r="I20" s="49">
        <f t="shared" si="1"/>
        <v>1.0478129658297843</v>
      </c>
      <c r="J20" s="86"/>
      <c r="K20" s="88">
        <v>1.0099889972008085</v>
      </c>
      <c r="L20" s="88">
        <v>1.4440059175012019</v>
      </c>
      <c r="M20" s="88">
        <v>1.3347820435903135</v>
      </c>
      <c r="N20" s="81">
        <v>7.195889172382243E-2</v>
      </c>
      <c r="O20" s="49">
        <f t="shared" si="2"/>
        <v>1.436146288584792</v>
      </c>
      <c r="P20" s="49">
        <f t="shared" si="3"/>
        <v>1.0516058266191262</v>
      </c>
    </row>
    <row r="21" spans="1:16" ht="15.75" x14ac:dyDescent="0.25">
      <c r="A21" s="54" t="s">
        <v>123</v>
      </c>
      <c r="B21" s="55">
        <v>857</v>
      </c>
      <c r="C21" s="54" t="s">
        <v>137</v>
      </c>
      <c r="D21" s="88">
        <v>1</v>
      </c>
      <c r="E21" s="88">
        <v>1.2421428334205322</v>
      </c>
      <c r="F21" s="88">
        <v>1.4606271384966563</v>
      </c>
      <c r="G21" s="81">
        <v>9.8715956552472811E-2</v>
      </c>
      <c r="H21" s="80">
        <f t="shared" si="0"/>
        <v>1.2637107205878242</v>
      </c>
      <c r="I21" s="49">
        <f t="shared" si="1"/>
        <v>1.0263710720587824</v>
      </c>
      <c r="J21" s="86"/>
      <c r="K21" s="88">
        <v>1</v>
      </c>
      <c r="L21" s="88">
        <v>1.2421428334205322</v>
      </c>
      <c r="M21" s="88">
        <v>1.4606271384966563</v>
      </c>
      <c r="N21" s="81">
        <v>0</v>
      </c>
      <c r="O21" s="49">
        <f t="shared" si="2"/>
        <v>1.2421428334205322</v>
      </c>
      <c r="P21" s="49">
        <f t="shared" si="3"/>
        <v>1.0242142833420533</v>
      </c>
    </row>
    <row r="22" spans="1:16" ht="15.75" x14ac:dyDescent="0.25">
      <c r="A22" s="54" t="s">
        <v>123</v>
      </c>
      <c r="B22" s="55">
        <v>941</v>
      </c>
      <c r="C22" s="54" t="s">
        <v>185</v>
      </c>
      <c r="D22" s="88">
        <v>1.0118638336721273</v>
      </c>
      <c r="E22" s="88">
        <v>1.8590259588223315</v>
      </c>
      <c r="F22" s="88">
        <v>1.4127485316377719</v>
      </c>
      <c r="G22" s="81">
        <v>0.21356649314893703</v>
      </c>
      <c r="H22" s="80">
        <f t="shared" si="0"/>
        <v>1.7637160537269949</v>
      </c>
      <c r="I22" s="49">
        <f t="shared" si="1"/>
        <v>1.0858626723104015</v>
      </c>
      <c r="J22" s="86"/>
      <c r="K22" s="88">
        <v>1.0118638336721273</v>
      </c>
      <c r="L22" s="88">
        <v>1.8590259588223315</v>
      </c>
      <c r="M22" s="88">
        <v>1.4127485316377719</v>
      </c>
      <c r="N22" s="81">
        <v>9.2818784177839037E-2</v>
      </c>
      <c r="O22" s="49">
        <f t="shared" si="2"/>
        <v>1.8176030306250464</v>
      </c>
      <c r="P22" s="49">
        <f t="shared" si="3"/>
        <v>1.0912513700002067</v>
      </c>
    </row>
    <row r="23" spans="1:16" ht="15.75" x14ac:dyDescent="0.25">
      <c r="A23" s="54" t="s">
        <v>116</v>
      </c>
      <c r="B23" s="55">
        <v>822</v>
      </c>
      <c r="C23" s="54" t="s">
        <v>118</v>
      </c>
      <c r="D23" s="88">
        <v>1.0566201292045134</v>
      </c>
      <c r="E23" s="88">
        <v>1.8714768591389401</v>
      </c>
      <c r="F23" s="88">
        <v>1.6108731048853553</v>
      </c>
      <c r="G23" s="81">
        <v>0.37268661521459562</v>
      </c>
      <c r="H23" s="80">
        <f t="shared" si="0"/>
        <v>1.7743533280539554</v>
      </c>
      <c r="I23" s="49">
        <f t="shared" si="1"/>
        <v>1.1227314361690064</v>
      </c>
      <c r="J23" s="86"/>
      <c r="K23" s="88">
        <v>1.0566201292045134</v>
      </c>
      <c r="L23" s="88">
        <v>1.8714768591389401</v>
      </c>
      <c r="M23" s="88">
        <v>1.6108731048853553</v>
      </c>
      <c r="N23" s="81">
        <v>0.25615664297746527</v>
      </c>
      <c r="O23" s="49">
        <f t="shared" si="2"/>
        <v>1.8047214763020172</v>
      </c>
      <c r="P23" s="49">
        <f t="shared" si="3"/>
        <v>1.1257682509938127</v>
      </c>
    </row>
    <row r="24" spans="1:16" ht="15.75" x14ac:dyDescent="0.25">
      <c r="A24" s="54" t="s">
        <v>116</v>
      </c>
      <c r="B24" s="55">
        <v>873</v>
      </c>
      <c r="C24" s="54" t="s">
        <v>148</v>
      </c>
      <c r="D24" s="88">
        <v>1.0463676857235553</v>
      </c>
      <c r="E24" s="88">
        <v>2.1508085251808606</v>
      </c>
      <c r="F24" s="88">
        <v>1.452656040581555</v>
      </c>
      <c r="G24" s="81">
        <v>0.16807446472905752</v>
      </c>
      <c r="H24" s="80">
        <f t="shared" si="0"/>
        <v>2.0334669200325708</v>
      </c>
      <c r="I24" s="49">
        <f t="shared" si="1"/>
        <v>1.1404408405821016</v>
      </c>
      <c r="J24" s="86"/>
      <c r="K24" s="88">
        <v>1.0463676857235553</v>
      </c>
      <c r="L24" s="88">
        <v>2.1508085251808606</v>
      </c>
      <c r="M24" s="88">
        <v>1.452656040581555</v>
      </c>
      <c r="N24" s="81">
        <v>0.14304376755344181</v>
      </c>
      <c r="O24" s="49">
        <f t="shared" si="2"/>
        <v>2.0509421634569796</v>
      </c>
      <c r="P24" s="49">
        <f t="shared" si="3"/>
        <v>1.1421883649245423</v>
      </c>
    </row>
    <row r="25" spans="1:16" ht="15.75" x14ac:dyDescent="0.25">
      <c r="A25" s="54" t="s">
        <v>116</v>
      </c>
      <c r="B25" s="55">
        <v>823</v>
      </c>
      <c r="C25" s="54" t="s">
        <v>119</v>
      </c>
      <c r="D25" s="88">
        <v>1.0566201292045134</v>
      </c>
      <c r="E25" s="88">
        <v>1.7433072287198914</v>
      </c>
      <c r="F25" s="88">
        <v>1.5412181443417363</v>
      </c>
      <c r="G25" s="81">
        <v>0.45269284514123348</v>
      </c>
      <c r="H25" s="80">
        <f t="shared" si="0"/>
        <v>1.6518229461407574</v>
      </c>
      <c r="I25" s="49">
        <f t="shared" si="1"/>
        <v>1.1104783979776867</v>
      </c>
      <c r="J25" s="86"/>
      <c r="K25" s="88">
        <v>1.0566201292045134</v>
      </c>
      <c r="L25" s="88">
        <v>1.7433072287198914</v>
      </c>
      <c r="M25" s="88">
        <v>1.5412181443417363</v>
      </c>
      <c r="N25" s="81">
        <v>0.35197420426756487</v>
      </c>
      <c r="O25" s="49">
        <f t="shared" si="2"/>
        <v>1.6721770840547294</v>
      </c>
      <c r="P25" s="49">
        <f t="shared" si="3"/>
        <v>1.1125138117690838</v>
      </c>
    </row>
    <row r="26" spans="1:16" ht="15.75" x14ac:dyDescent="0.25">
      <c r="A26" s="54" t="s">
        <v>116</v>
      </c>
      <c r="B26" s="55">
        <v>881</v>
      </c>
      <c r="C26" s="54" t="s">
        <v>155</v>
      </c>
      <c r="D26" s="88">
        <v>1.0358335614604215</v>
      </c>
      <c r="E26" s="88">
        <v>1.7392969478960376</v>
      </c>
      <c r="F26" s="88">
        <v>1.4952523825766351</v>
      </c>
      <c r="G26" s="81">
        <v>0.14776463331310563</v>
      </c>
      <c r="H26" s="80">
        <f t="shared" si="0"/>
        <v>1.7032357921895598</v>
      </c>
      <c r="I26" s="49">
        <f t="shared" si="1"/>
        <v>1.0989904283872933</v>
      </c>
      <c r="J26" s="86"/>
      <c r="K26" s="88">
        <v>1.03666910184917</v>
      </c>
      <c r="L26" s="88">
        <v>1.7392969478960376</v>
      </c>
      <c r="M26" s="88">
        <v>1.4952523825766351</v>
      </c>
      <c r="N26" s="81">
        <v>5.7880794419707331E-2</v>
      </c>
      <c r="O26" s="49">
        <f t="shared" si="2"/>
        <v>1.7251714545815386</v>
      </c>
      <c r="P26" s="49">
        <f t="shared" si="3"/>
        <v>1.1018524269374901</v>
      </c>
    </row>
    <row r="27" spans="1:16" ht="15.75" x14ac:dyDescent="0.25">
      <c r="A27" s="54" t="s">
        <v>116</v>
      </c>
      <c r="B27" s="55">
        <v>919</v>
      </c>
      <c r="C27" s="54" t="s">
        <v>173</v>
      </c>
      <c r="D27" s="88">
        <v>1.101289427300675</v>
      </c>
      <c r="E27" s="88">
        <v>2.6437073276731269</v>
      </c>
      <c r="F27" s="88">
        <v>1.3781978545513915</v>
      </c>
      <c r="G27" s="81">
        <v>0.41222925190003573</v>
      </c>
      <c r="H27" s="80">
        <f t="shared" si="0"/>
        <v>2.1220273042957456</v>
      </c>
      <c r="I27" s="49">
        <f t="shared" si="1"/>
        <v>1.1932342722701148</v>
      </c>
      <c r="J27" s="86"/>
      <c r="K27" s="88">
        <v>1.0990231108386801</v>
      </c>
      <c r="L27" s="88">
        <v>2.6437073276731269</v>
      </c>
      <c r="M27" s="88">
        <v>1.3781978545513915</v>
      </c>
      <c r="N27" s="81">
        <v>9.6916708571738744E-2</v>
      </c>
      <c r="O27" s="49">
        <f t="shared" si="2"/>
        <v>2.5210583148718131</v>
      </c>
      <c r="P27" s="49">
        <f t="shared" si="3"/>
        <v>1.2313243201581254</v>
      </c>
    </row>
    <row r="28" spans="1:16" ht="15.75" x14ac:dyDescent="0.25">
      <c r="A28" s="54" t="s">
        <v>116</v>
      </c>
      <c r="B28" s="55">
        <v>821</v>
      </c>
      <c r="C28" s="54" t="s">
        <v>117</v>
      </c>
      <c r="D28" s="88">
        <v>1.0566201292045134</v>
      </c>
      <c r="E28" s="88">
        <v>1.6621216792643105</v>
      </c>
      <c r="F28" s="88">
        <v>1.3305903895980873</v>
      </c>
      <c r="G28" s="81">
        <v>0.2839432468638291</v>
      </c>
      <c r="H28" s="80">
        <f t="shared" si="0"/>
        <v>1.5679856084395305</v>
      </c>
      <c r="I28" s="49">
        <f t="shared" si="1"/>
        <v>1.102094664207564</v>
      </c>
      <c r="J28" s="86"/>
      <c r="K28" s="88">
        <v>1.0566201292045134</v>
      </c>
      <c r="L28" s="88">
        <v>1.6621216792643105</v>
      </c>
      <c r="M28" s="88">
        <v>1.3305903895980873</v>
      </c>
      <c r="N28" s="81">
        <v>0.19128150774655978</v>
      </c>
      <c r="O28" s="49">
        <f t="shared" si="2"/>
        <v>1.5987058743117939</v>
      </c>
      <c r="P28" s="49">
        <f t="shared" si="3"/>
        <v>1.1051666907947904</v>
      </c>
    </row>
    <row r="29" spans="1:16" ht="15.75" x14ac:dyDescent="0.25">
      <c r="A29" s="54" t="s">
        <v>116</v>
      </c>
      <c r="B29" s="55">
        <v>926</v>
      </c>
      <c r="C29" s="54" t="s">
        <v>176</v>
      </c>
      <c r="D29" s="88">
        <v>1</v>
      </c>
      <c r="E29" s="88">
        <v>1.6705972367528112</v>
      </c>
      <c r="F29" s="88">
        <v>1.3999505671831269</v>
      </c>
      <c r="G29" s="81">
        <v>0.21806915743531591</v>
      </c>
      <c r="H29" s="80">
        <f t="shared" si="0"/>
        <v>1.6115775455570758</v>
      </c>
      <c r="I29" s="49">
        <f t="shared" si="1"/>
        <v>1.0611577545557076</v>
      </c>
      <c r="J29" s="86"/>
      <c r="K29" s="88">
        <v>1</v>
      </c>
      <c r="L29" s="88">
        <v>1.6705972367528112</v>
      </c>
      <c r="M29" s="88">
        <v>1.3999505671831269</v>
      </c>
      <c r="N29" s="81">
        <v>0.10377101182826107</v>
      </c>
      <c r="O29" s="49">
        <f t="shared" si="2"/>
        <v>1.6425119580036158</v>
      </c>
      <c r="P29" s="49">
        <f t="shared" si="3"/>
        <v>1.0642511958003618</v>
      </c>
    </row>
    <row r="30" spans="1:16" ht="15.75" x14ac:dyDescent="0.25">
      <c r="A30" s="54" t="s">
        <v>116</v>
      </c>
      <c r="B30" s="55">
        <v>874</v>
      </c>
      <c r="C30" s="54" t="s">
        <v>149</v>
      </c>
      <c r="D30" s="88">
        <v>1.0463676857235553</v>
      </c>
      <c r="E30" s="88">
        <v>1.860097760966565</v>
      </c>
      <c r="F30" s="88">
        <v>1.5057514682418833</v>
      </c>
      <c r="G30" s="81">
        <v>0.10287311064927561</v>
      </c>
      <c r="H30" s="80">
        <f t="shared" si="0"/>
        <v>1.8236450555869381</v>
      </c>
      <c r="I30" s="49">
        <f t="shared" si="1"/>
        <v>1.1194586541375382</v>
      </c>
      <c r="J30" s="86"/>
      <c r="K30" s="88">
        <v>1.0463676857235553</v>
      </c>
      <c r="L30" s="88">
        <v>1.860097760966565</v>
      </c>
      <c r="M30" s="88">
        <v>1.5057514682418833</v>
      </c>
      <c r="N30" s="81">
        <v>5.8668071958297E-2</v>
      </c>
      <c r="O30" s="49">
        <f t="shared" si="2"/>
        <v>1.8393089471668376</v>
      </c>
      <c r="P30" s="49">
        <f t="shared" si="3"/>
        <v>1.1210250432955282</v>
      </c>
    </row>
    <row r="31" spans="1:16" ht="15.75" x14ac:dyDescent="0.25">
      <c r="A31" s="54" t="s">
        <v>116</v>
      </c>
      <c r="B31" s="55">
        <v>882</v>
      </c>
      <c r="C31" s="54" t="s">
        <v>156</v>
      </c>
      <c r="D31" s="88">
        <v>1.0127887413944614</v>
      </c>
      <c r="E31" s="88">
        <v>1.5933973899807776</v>
      </c>
      <c r="F31" s="88">
        <v>1.3228321581182296</v>
      </c>
      <c r="G31" s="81">
        <v>0.26104977964333131</v>
      </c>
      <c r="H31" s="80">
        <f t="shared" si="0"/>
        <v>1.5227663958239126</v>
      </c>
      <c r="I31" s="49">
        <f t="shared" si="1"/>
        <v>1.0625076326979603</v>
      </c>
      <c r="J31" s="86"/>
      <c r="K31" s="88">
        <v>1.0127887413944614</v>
      </c>
      <c r="L31" s="88">
        <v>1.5933973899807776</v>
      </c>
      <c r="M31" s="88">
        <v>1.3228321581182296</v>
      </c>
      <c r="N31" s="81">
        <v>0.11614292197937794</v>
      </c>
      <c r="O31" s="49">
        <f t="shared" si="2"/>
        <v>1.5619731533662335</v>
      </c>
      <c r="P31" s="49">
        <f t="shared" si="3"/>
        <v>1.0664283084521926</v>
      </c>
    </row>
    <row r="32" spans="1:16" ht="15.75" x14ac:dyDescent="0.25">
      <c r="A32" s="54" t="s">
        <v>116</v>
      </c>
      <c r="B32" s="55">
        <v>935</v>
      </c>
      <c r="C32" s="54" t="s">
        <v>180</v>
      </c>
      <c r="D32" s="88">
        <v>1.0000863170360876</v>
      </c>
      <c r="E32" s="88">
        <v>1.7222278629624543</v>
      </c>
      <c r="F32" s="88">
        <v>1.4278966871466767</v>
      </c>
      <c r="G32" s="81">
        <v>0.20345564195864857</v>
      </c>
      <c r="H32" s="80">
        <f t="shared" si="0"/>
        <v>1.6623445246384112</v>
      </c>
      <c r="I32" s="49">
        <f t="shared" si="1"/>
        <v>1.0663035060927113</v>
      </c>
      <c r="J32" s="86"/>
      <c r="K32" s="88">
        <v>1.0000863170360876</v>
      </c>
      <c r="L32" s="88">
        <v>1.7222278629624543</v>
      </c>
      <c r="M32" s="88">
        <v>1.4278966871466767</v>
      </c>
      <c r="N32" s="81">
        <v>3.0651333893694465E-2</v>
      </c>
      <c r="O32" s="49">
        <f t="shared" si="2"/>
        <v>1.7132062198172011</v>
      </c>
      <c r="P32" s="49">
        <f t="shared" si="3"/>
        <v>1.0713896756105903</v>
      </c>
    </row>
    <row r="33" spans="1:16" ht="15.75" x14ac:dyDescent="0.25">
      <c r="A33" s="54" t="s">
        <v>116</v>
      </c>
      <c r="B33" s="55">
        <v>883</v>
      </c>
      <c r="C33" s="54" t="s">
        <v>157</v>
      </c>
      <c r="D33" s="88">
        <v>1.0783157640000001</v>
      </c>
      <c r="E33" s="88">
        <v>1.743972738022219</v>
      </c>
      <c r="F33" s="88">
        <v>1.5480937942550399</v>
      </c>
      <c r="G33" s="81">
        <v>0.34235771218823496</v>
      </c>
      <c r="H33" s="80">
        <f t="shared" si="0"/>
        <v>1.6769120709682397</v>
      </c>
      <c r="I33" s="49">
        <f t="shared" si="1"/>
        <v>1.1303438182968242</v>
      </c>
      <c r="J33" s="86"/>
      <c r="K33" s="88">
        <v>1.0783157640000001</v>
      </c>
      <c r="L33" s="88">
        <v>1.743972738022219</v>
      </c>
      <c r="M33" s="88">
        <v>1.5480937942550399</v>
      </c>
      <c r="N33" s="81">
        <v>7.0360990210401195E-2</v>
      </c>
      <c r="O33" s="49">
        <f t="shared" si="2"/>
        <v>1.7301905015773928</v>
      </c>
      <c r="P33" s="49">
        <f t="shared" si="3"/>
        <v>1.1356716613577396</v>
      </c>
    </row>
    <row r="34" spans="1:16" ht="15.75" x14ac:dyDescent="0.25">
      <c r="A34" s="54" t="s">
        <v>27</v>
      </c>
      <c r="B34" s="55">
        <v>202</v>
      </c>
      <c r="C34" s="54" t="s">
        <v>28</v>
      </c>
      <c r="D34" s="88">
        <v>1.3033675099232165</v>
      </c>
      <c r="E34" s="88">
        <v>4.0096061780527874</v>
      </c>
      <c r="F34" s="88">
        <v>2.3223615292778543</v>
      </c>
      <c r="G34" s="81">
        <v>0.41956888128193232</v>
      </c>
      <c r="H34" s="80">
        <f t="shared" si="0"/>
        <v>3.301690828317362</v>
      </c>
      <c r="I34" s="49">
        <f t="shared" si="1"/>
        <v>1.4728630907703095</v>
      </c>
      <c r="J34" s="85"/>
      <c r="K34" s="88">
        <v>1.3033675099232165</v>
      </c>
      <c r="L34" s="88">
        <v>4.0096061780527874</v>
      </c>
      <c r="M34" s="88">
        <v>2.3223615292778543</v>
      </c>
      <c r="N34" s="81">
        <v>0.21460506674425475</v>
      </c>
      <c r="O34" s="49">
        <f t="shared" si="2"/>
        <v>3.6475149275885563</v>
      </c>
      <c r="P34" s="49">
        <f t="shared" si="3"/>
        <v>1.507445500697429</v>
      </c>
    </row>
    <row r="35" spans="1:16" ht="15.75" x14ac:dyDescent="0.25">
      <c r="A35" s="54" t="s">
        <v>27</v>
      </c>
      <c r="B35" s="55">
        <v>204</v>
      </c>
      <c r="C35" s="54" t="s">
        <v>31</v>
      </c>
      <c r="D35" s="88">
        <v>1.3033675099232165</v>
      </c>
      <c r="E35" s="88">
        <v>2.7451874284686095</v>
      </c>
      <c r="F35" s="88">
        <v>1.3200030144431301</v>
      </c>
      <c r="G35" s="81">
        <v>0.31061031426354518</v>
      </c>
      <c r="H35" s="80">
        <f t="shared" si="0"/>
        <v>2.3025104497446489</v>
      </c>
      <c r="I35" s="49">
        <f t="shared" si="1"/>
        <v>1.372945052913038</v>
      </c>
      <c r="J35" s="85"/>
      <c r="K35" s="88">
        <v>1.3033675099232165</v>
      </c>
      <c r="L35" s="88">
        <v>2.7451874284686095</v>
      </c>
      <c r="M35" s="88">
        <v>1.3200030144431301</v>
      </c>
      <c r="N35" s="81">
        <v>0.1416095478151464</v>
      </c>
      <c r="O35" s="49">
        <f t="shared" si="2"/>
        <v>2.5433677080452668</v>
      </c>
      <c r="P35" s="49">
        <f t="shared" si="3"/>
        <v>1.3970307787431</v>
      </c>
    </row>
    <row r="36" spans="1:16" ht="15.75" x14ac:dyDescent="0.25">
      <c r="A36" s="54" t="s">
        <v>27</v>
      </c>
      <c r="B36" s="55">
        <v>205</v>
      </c>
      <c r="C36" s="54" t="s">
        <v>32</v>
      </c>
      <c r="D36" s="88">
        <v>1.3033675099232165</v>
      </c>
      <c r="E36" s="88">
        <v>4.5866181372724162</v>
      </c>
      <c r="F36" s="88">
        <v>2.0099862577161667</v>
      </c>
      <c r="G36" s="81">
        <v>0.46664466271146604</v>
      </c>
      <c r="H36" s="80">
        <f t="shared" si="0"/>
        <v>3.3842466229052794</v>
      </c>
      <c r="I36" s="49">
        <f t="shared" si="1"/>
        <v>1.4811186702291013</v>
      </c>
      <c r="J36" s="86"/>
      <c r="K36" s="88">
        <v>1.3033675099232165</v>
      </c>
      <c r="L36" s="88">
        <v>4.5866181372724162</v>
      </c>
      <c r="M36" s="88">
        <v>2.0099862577161667</v>
      </c>
      <c r="N36" s="81">
        <v>0.31763826606875933</v>
      </c>
      <c r="O36" s="49">
        <f t="shared" si="2"/>
        <v>3.768181254752681</v>
      </c>
      <c r="P36" s="49">
        <f t="shared" si="3"/>
        <v>1.5195121334138413</v>
      </c>
    </row>
    <row r="37" spans="1:16" ht="15.75" x14ac:dyDescent="0.25">
      <c r="A37" s="54" t="s">
        <v>27</v>
      </c>
      <c r="B37" s="55">
        <v>309</v>
      </c>
      <c r="C37" s="54" t="s">
        <v>49</v>
      </c>
      <c r="D37" s="88">
        <v>1.1081296382371495</v>
      </c>
      <c r="E37" s="88">
        <v>3.6275822193320355</v>
      </c>
      <c r="F37" s="88">
        <v>1.3801415710696379</v>
      </c>
      <c r="G37" s="81">
        <v>0.53055024880457269</v>
      </c>
      <c r="H37" s="80">
        <f t="shared" si="0"/>
        <v>2.4352020242229102</v>
      </c>
      <c r="I37" s="49">
        <f t="shared" si="1"/>
        <v>1.2300239130120108</v>
      </c>
      <c r="J37" s="86"/>
      <c r="K37" s="88">
        <v>1.1081296382371495</v>
      </c>
      <c r="L37" s="88">
        <v>3.6275822193320355</v>
      </c>
      <c r="M37" s="88">
        <v>1.3801415710696379</v>
      </c>
      <c r="N37" s="81">
        <v>0.25764739927740643</v>
      </c>
      <c r="O37" s="49">
        <f t="shared" si="2"/>
        <v>3.0485349812769003</v>
      </c>
      <c r="P37" s="49">
        <f t="shared" si="3"/>
        <v>1.2913572087174097</v>
      </c>
    </row>
    <row r="38" spans="1:16" ht="15.75" x14ac:dyDescent="0.25">
      <c r="A38" s="54" t="s">
        <v>27</v>
      </c>
      <c r="B38" s="55">
        <v>206</v>
      </c>
      <c r="C38" s="54" t="s">
        <v>33</v>
      </c>
      <c r="D38" s="88">
        <v>1.3033675099232165</v>
      </c>
      <c r="E38" s="88">
        <v>3.1758738017653241</v>
      </c>
      <c r="F38" s="88">
        <v>2.0921501184759297</v>
      </c>
      <c r="G38" s="81">
        <v>0.5397839818044794</v>
      </c>
      <c r="H38" s="80">
        <f t="shared" si="0"/>
        <v>2.5908971168235579</v>
      </c>
      <c r="I38" s="49">
        <f t="shared" si="1"/>
        <v>1.4017837196209291</v>
      </c>
      <c r="J38" s="86"/>
      <c r="K38" s="88">
        <v>1.3033675099232165</v>
      </c>
      <c r="L38" s="88">
        <v>3.1758738017653241</v>
      </c>
      <c r="M38" s="88">
        <v>2.0921501184759297</v>
      </c>
      <c r="N38" s="81">
        <v>0.49977411311284498</v>
      </c>
      <c r="O38" s="49">
        <f t="shared" si="2"/>
        <v>2.6342567590899808</v>
      </c>
      <c r="P38" s="49">
        <f t="shared" si="3"/>
        <v>1.4061196838475714</v>
      </c>
    </row>
    <row r="39" spans="1:16" ht="15.75" x14ac:dyDescent="0.25">
      <c r="A39" s="54" t="s">
        <v>27</v>
      </c>
      <c r="B39" s="55">
        <v>207</v>
      </c>
      <c r="C39" s="54" t="s">
        <v>34</v>
      </c>
      <c r="D39" s="88">
        <v>1.3033675099232165</v>
      </c>
      <c r="E39" s="88">
        <v>4.1824485911529203</v>
      </c>
      <c r="F39" s="88">
        <v>2.4672188088585787</v>
      </c>
      <c r="G39" s="81">
        <v>0.36881565613792205</v>
      </c>
      <c r="H39" s="80">
        <f t="shared" si="0"/>
        <v>3.5498449935687271</v>
      </c>
      <c r="I39" s="49">
        <f t="shared" si="1"/>
        <v>1.4976785072954459</v>
      </c>
      <c r="J39" s="86"/>
      <c r="K39" s="88">
        <v>1.3033675099232165</v>
      </c>
      <c r="L39" s="88">
        <v>4.1824485911529203</v>
      </c>
      <c r="M39" s="88">
        <v>2.4672188088585787</v>
      </c>
      <c r="N39" s="81">
        <v>0.17816091954022989</v>
      </c>
      <c r="O39" s="49">
        <f t="shared" si="2"/>
        <v>3.8768616759165724</v>
      </c>
      <c r="P39" s="49">
        <f t="shared" si="3"/>
        <v>1.5303801755302304</v>
      </c>
    </row>
    <row r="40" spans="1:16" ht="15.75" x14ac:dyDescent="0.25">
      <c r="A40" s="54" t="s">
        <v>27</v>
      </c>
      <c r="B40" s="55">
        <v>208</v>
      </c>
      <c r="C40" s="54" t="s">
        <v>35</v>
      </c>
      <c r="D40" s="88">
        <v>1.3033675099232165</v>
      </c>
      <c r="E40" s="88">
        <v>3.2503139906416503</v>
      </c>
      <c r="F40" s="88">
        <v>2.0200567964269873</v>
      </c>
      <c r="G40" s="81">
        <v>0.47253189621444225</v>
      </c>
      <c r="H40" s="80">
        <f t="shared" si="0"/>
        <v>2.6689782258279364</v>
      </c>
      <c r="I40" s="49">
        <f t="shared" si="1"/>
        <v>1.4095918305213668</v>
      </c>
      <c r="J40" s="86"/>
      <c r="K40" s="88">
        <v>1.3033675099232165</v>
      </c>
      <c r="L40" s="88">
        <v>3.2503139906416503</v>
      </c>
      <c r="M40" s="88">
        <v>2.0200567964269873</v>
      </c>
      <c r="N40" s="81">
        <v>0.28741565845055655</v>
      </c>
      <c r="O40" s="49">
        <f t="shared" si="2"/>
        <v>2.896718809102909</v>
      </c>
      <c r="P40" s="49">
        <f t="shared" si="3"/>
        <v>1.4323658888488642</v>
      </c>
    </row>
    <row r="41" spans="1:16" ht="15.75" x14ac:dyDescent="0.25">
      <c r="A41" s="54" t="s">
        <v>27</v>
      </c>
      <c r="B41" s="55">
        <v>209</v>
      </c>
      <c r="C41" s="54" t="s">
        <v>36</v>
      </c>
      <c r="D41" s="88">
        <v>1.3033675099232165</v>
      </c>
      <c r="E41" s="88">
        <v>2.6801564211489057</v>
      </c>
      <c r="F41" s="88">
        <v>1.6288267530831524</v>
      </c>
      <c r="G41" s="81">
        <v>0.39485709070769121</v>
      </c>
      <c r="H41" s="80">
        <f t="shared" si="0"/>
        <v>2.2650314470417796</v>
      </c>
      <c r="I41" s="49">
        <f t="shared" si="1"/>
        <v>1.3691971526427511</v>
      </c>
      <c r="J41" s="86"/>
      <c r="K41" s="88">
        <v>1.3033675099232165</v>
      </c>
      <c r="L41" s="88">
        <v>2.6801564211489057</v>
      </c>
      <c r="M41" s="88">
        <v>1.6288267530831524</v>
      </c>
      <c r="N41" s="81">
        <v>8.4049496512655933E-2</v>
      </c>
      <c r="O41" s="49">
        <f t="shared" si="2"/>
        <v>2.5917926918791614</v>
      </c>
      <c r="P41" s="49">
        <f t="shared" si="3"/>
        <v>1.4018732771264895</v>
      </c>
    </row>
    <row r="42" spans="1:16" ht="15.75" x14ac:dyDescent="0.25">
      <c r="A42" s="54" t="s">
        <v>27</v>
      </c>
      <c r="B42" s="55">
        <v>316</v>
      </c>
      <c r="C42" s="54" t="s">
        <v>56</v>
      </c>
      <c r="D42" s="88">
        <v>1.1081296382371495</v>
      </c>
      <c r="E42" s="88">
        <v>2.2260393533844449</v>
      </c>
      <c r="F42" s="88">
        <v>1.6841176105501485</v>
      </c>
      <c r="G42" s="81">
        <v>0.64115755072056357</v>
      </c>
      <c r="H42" s="80">
        <f t="shared" si="0"/>
        <v>1.8785821360665882</v>
      </c>
      <c r="I42" s="49">
        <f t="shared" si="1"/>
        <v>1.1743619241963785</v>
      </c>
      <c r="J42" s="86"/>
      <c r="K42" s="88">
        <v>1.1081296382371495</v>
      </c>
      <c r="L42" s="88">
        <v>2.2260393533844449</v>
      </c>
      <c r="M42" s="88">
        <v>1.6841176105501485</v>
      </c>
      <c r="N42" s="81">
        <v>0.31167161711683639</v>
      </c>
      <c r="O42" s="49">
        <f t="shared" si="2"/>
        <v>2.0571377274445055</v>
      </c>
      <c r="P42" s="49">
        <f t="shared" si="3"/>
        <v>1.1922174833341703</v>
      </c>
    </row>
    <row r="43" spans="1:16" ht="15.75" x14ac:dyDescent="0.25">
      <c r="A43" s="54" t="s">
        <v>27</v>
      </c>
      <c r="B43" s="55">
        <v>210</v>
      </c>
      <c r="C43" s="54" t="s">
        <v>37</v>
      </c>
      <c r="D43" s="88">
        <v>1.3033675099232165</v>
      </c>
      <c r="E43" s="88">
        <v>3.2230036214962734</v>
      </c>
      <c r="F43" s="88">
        <v>1.7722268524206006</v>
      </c>
      <c r="G43" s="81">
        <v>0.52450771472153435</v>
      </c>
      <c r="H43" s="80">
        <f t="shared" si="0"/>
        <v>2.4620600137773012</v>
      </c>
      <c r="I43" s="49">
        <f t="shared" si="1"/>
        <v>1.3889000093163033</v>
      </c>
      <c r="J43" s="86"/>
      <c r="K43" s="88">
        <v>1.3033675099232165</v>
      </c>
      <c r="L43" s="88">
        <v>3.2230036214962734</v>
      </c>
      <c r="M43" s="88">
        <v>1.7722268524206006</v>
      </c>
      <c r="N43" s="81">
        <v>0.30692549842602307</v>
      </c>
      <c r="O43" s="49">
        <f t="shared" si="2"/>
        <v>2.7777232385428272</v>
      </c>
      <c r="P43" s="49">
        <f t="shared" si="3"/>
        <v>1.4204663317928561</v>
      </c>
    </row>
    <row r="44" spans="1:16" ht="15.75" x14ac:dyDescent="0.25">
      <c r="A44" s="54" t="s">
        <v>27</v>
      </c>
      <c r="B44" s="55">
        <v>211</v>
      </c>
      <c r="C44" s="54" t="s">
        <v>38</v>
      </c>
      <c r="D44" s="88">
        <v>1.3033675099232165</v>
      </c>
      <c r="E44" s="88">
        <v>2.7396412121341043</v>
      </c>
      <c r="F44" s="88">
        <v>1.4901840126809152</v>
      </c>
      <c r="G44" s="81">
        <v>0.66513434315129161</v>
      </c>
      <c r="H44" s="80">
        <f t="shared" si="0"/>
        <v>1.908584318480155</v>
      </c>
      <c r="I44" s="49">
        <f t="shared" si="1"/>
        <v>1.3335524397865888</v>
      </c>
      <c r="J44" s="86"/>
      <c r="K44" s="88">
        <v>1.3033675099232165</v>
      </c>
      <c r="L44" s="88">
        <v>2.7396412121341043</v>
      </c>
      <c r="M44" s="88">
        <v>1.4901840126809152</v>
      </c>
      <c r="N44" s="81">
        <v>0.17608813422423683</v>
      </c>
      <c r="O44" s="49">
        <f t="shared" si="2"/>
        <v>2.519626625089352</v>
      </c>
      <c r="P44" s="49">
        <f t="shared" si="3"/>
        <v>1.3946566704475085</v>
      </c>
    </row>
    <row r="45" spans="1:16" ht="15.75" x14ac:dyDescent="0.25">
      <c r="A45" s="54" t="s">
        <v>27</v>
      </c>
      <c r="B45" s="55">
        <v>212</v>
      </c>
      <c r="C45" s="54" t="s">
        <v>39</v>
      </c>
      <c r="D45" s="88">
        <v>1.3033675099232165</v>
      </c>
      <c r="E45" s="88">
        <v>3.9765680542504263</v>
      </c>
      <c r="F45" s="88">
        <v>1.6725351697563049</v>
      </c>
      <c r="G45" s="81">
        <v>0.38307733300514124</v>
      </c>
      <c r="H45" s="80">
        <f t="shared" ref="H45:H76" si="4">((1-G45)*E45)+(G45*F45)</f>
        <v>3.0939452817022755</v>
      </c>
      <c r="I45" s="49">
        <f t="shared" ref="I45:I76" si="5">(D45*80%)+ (H45*10%) + 10%</f>
        <v>1.4520885361088007</v>
      </c>
      <c r="J45" s="86"/>
      <c r="K45" s="88">
        <v>1.3033675099232165</v>
      </c>
      <c r="L45" s="88">
        <v>3.9765680542504263</v>
      </c>
      <c r="M45" s="88">
        <v>1.6725351697563049</v>
      </c>
      <c r="N45" s="81">
        <v>0.16765506257247284</v>
      </c>
      <c r="O45" s="49">
        <f t="shared" ref="O45:O76" si="6">((1-N45)*L45)+(N45*M45)</f>
        <v>3.590285276831529</v>
      </c>
      <c r="P45" s="49">
        <f t="shared" ref="P45:P76" si="7" xml:space="preserve"> (80% * K45) + (10% * O45) + 10%</f>
        <v>1.5017225356217261</v>
      </c>
    </row>
    <row r="46" spans="1:16" ht="15.75" x14ac:dyDescent="0.25">
      <c r="A46" s="54" t="s">
        <v>27</v>
      </c>
      <c r="B46" s="55">
        <v>213</v>
      </c>
      <c r="C46" s="54" t="s">
        <v>40</v>
      </c>
      <c r="D46" s="88">
        <v>1.3033675099232165</v>
      </c>
      <c r="E46" s="88">
        <v>5.0170489741973121</v>
      </c>
      <c r="F46" s="88">
        <v>2.5526496646801173</v>
      </c>
      <c r="G46" s="81">
        <v>0.53233621478711612</v>
      </c>
      <c r="H46" s="80">
        <f t="shared" si="4"/>
        <v>3.7051599740449461</v>
      </c>
      <c r="I46" s="49">
        <f t="shared" si="5"/>
        <v>1.5132100053430679</v>
      </c>
      <c r="J46" s="86"/>
      <c r="K46" s="88">
        <v>1.3033675099232165</v>
      </c>
      <c r="L46" s="88">
        <v>5.0170489741973121</v>
      </c>
      <c r="M46" s="88">
        <v>2.5526496646801173</v>
      </c>
      <c r="N46" s="81">
        <v>0.32521233758916818</v>
      </c>
      <c r="O46" s="49">
        <f t="shared" si="6"/>
        <v>4.2155959139960926</v>
      </c>
      <c r="P46" s="49">
        <f t="shared" si="7"/>
        <v>1.5642535993381825</v>
      </c>
    </row>
    <row r="47" spans="1:16" ht="15.75" x14ac:dyDescent="0.25">
      <c r="A47" s="54" t="s">
        <v>95</v>
      </c>
      <c r="B47" s="55">
        <v>841</v>
      </c>
      <c r="C47" s="54" t="s">
        <v>129</v>
      </c>
      <c r="D47" s="88">
        <v>1</v>
      </c>
      <c r="E47" s="88">
        <v>1.5086524261505145</v>
      </c>
      <c r="F47" s="88">
        <v>1.4105574105276277</v>
      </c>
      <c r="G47" s="81">
        <v>0.41026948286074089</v>
      </c>
      <c r="H47" s="80">
        <f t="shared" si="4"/>
        <v>1.4684070348196965</v>
      </c>
      <c r="I47" s="49">
        <f t="shared" si="5"/>
        <v>1.0468407034819698</v>
      </c>
      <c r="J47" s="86"/>
      <c r="K47" s="88">
        <v>1</v>
      </c>
      <c r="L47" s="88">
        <v>1.5086524261505145</v>
      </c>
      <c r="M47" s="88">
        <v>1.4105574105276277</v>
      </c>
      <c r="N47" s="81">
        <v>0.31327902670848862</v>
      </c>
      <c r="O47" s="49">
        <f t="shared" si="6"/>
        <v>1.4779213151312225</v>
      </c>
      <c r="P47" s="49">
        <f t="shared" si="7"/>
        <v>1.0477921315131224</v>
      </c>
    </row>
    <row r="48" spans="1:16" ht="15.75" x14ac:dyDescent="0.25">
      <c r="A48" s="54" t="s">
        <v>95</v>
      </c>
      <c r="B48" s="55">
        <v>840</v>
      </c>
      <c r="C48" s="54" t="s">
        <v>128</v>
      </c>
      <c r="D48" s="88">
        <v>1</v>
      </c>
      <c r="E48" s="88">
        <v>1.1809553649203386</v>
      </c>
      <c r="F48" s="88">
        <v>1.1688099699427614</v>
      </c>
      <c r="G48" s="81">
        <v>0.45563401308791951</v>
      </c>
      <c r="H48" s="80">
        <f t="shared" si="4"/>
        <v>1.1754215098661671</v>
      </c>
      <c r="I48" s="49">
        <f t="shared" si="5"/>
        <v>1.0175421509866167</v>
      </c>
      <c r="J48" s="86"/>
      <c r="K48" s="88">
        <v>1</v>
      </c>
      <c r="L48" s="88">
        <v>1.1809553649203386</v>
      </c>
      <c r="M48" s="88">
        <v>1.1688099699427614</v>
      </c>
      <c r="N48" s="81">
        <v>0.28400323204242134</v>
      </c>
      <c r="O48" s="49">
        <f t="shared" si="6"/>
        <v>1.1775060334922749</v>
      </c>
      <c r="P48" s="49">
        <f t="shared" si="7"/>
        <v>1.0177506033492276</v>
      </c>
    </row>
    <row r="49" spans="1:16" ht="15.75" x14ac:dyDescent="0.25">
      <c r="A49" s="54" t="s">
        <v>95</v>
      </c>
      <c r="B49" s="55">
        <v>390</v>
      </c>
      <c r="C49" s="54" t="s">
        <v>96</v>
      </c>
      <c r="D49" s="88">
        <v>1</v>
      </c>
      <c r="E49" s="88">
        <v>1.2228163142338755</v>
      </c>
      <c r="F49" s="88">
        <v>1.2358078296343755</v>
      </c>
      <c r="G49" s="81">
        <v>0.45505477814478723</v>
      </c>
      <c r="H49" s="80">
        <f t="shared" si="4"/>
        <v>1.2287281653922146</v>
      </c>
      <c r="I49" s="49">
        <f t="shared" si="5"/>
        <v>1.0228728165392216</v>
      </c>
      <c r="J49" s="86"/>
      <c r="K49" s="88">
        <v>1</v>
      </c>
      <c r="L49" s="88">
        <v>1.2228163142338755</v>
      </c>
      <c r="M49" s="88">
        <v>1.2358078296343755</v>
      </c>
      <c r="N49" s="81">
        <v>5.1612023498763149E-2</v>
      </c>
      <c r="O49" s="49">
        <f t="shared" si="6"/>
        <v>1.2234868326320107</v>
      </c>
      <c r="P49" s="49">
        <f t="shared" si="7"/>
        <v>1.0223486832632012</v>
      </c>
    </row>
    <row r="50" spans="1:16" ht="15.75" x14ac:dyDescent="0.25">
      <c r="A50" s="54" t="s">
        <v>95</v>
      </c>
      <c r="B50" s="55">
        <v>805</v>
      </c>
      <c r="C50" s="54" t="s">
        <v>106</v>
      </c>
      <c r="D50" s="88">
        <v>1</v>
      </c>
      <c r="E50" s="88">
        <v>1.2492136596639245</v>
      </c>
      <c r="F50" s="88">
        <v>1.2031251780791496</v>
      </c>
      <c r="G50" s="81">
        <v>0.76994331794102433</v>
      </c>
      <c r="H50" s="80">
        <f t="shared" si="4"/>
        <v>1.2137281412336791</v>
      </c>
      <c r="I50" s="49">
        <f t="shared" si="5"/>
        <v>1.021372814123368</v>
      </c>
      <c r="J50" s="86"/>
      <c r="K50" s="88">
        <v>1</v>
      </c>
      <c r="L50" s="88">
        <v>1.2492136596639245</v>
      </c>
      <c r="M50" s="88">
        <v>1.2031251780791496</v>
      </c>
      <c r="N50" s="81">
        <v>0.51877133105802042</v>
      </c>
      <c r="O50" s="49">
        <f t="shared" si="6"/>
        <v>1.2253042767257478</v>
      </c>
      <c r="P50" s="49">
        <f t="shared" si="7"/>
        <v>1.0225304276725748</v>
      </c>
    </row>
    <row r="51" spans="1:16" ht="15.75" x14ac:dyDescent="0.25">
      <c r="A51" s="54" t="s">
        <v>95</v>
      </c>
      <c r="B51" s="55">
        <v>806</v>
      </c>
      <c r="C51" s="54" t="s">
        <v>107</v>
      </c>
      <c r="D51" s="88">
        <v>1</v>
      </c>
      <c r="E51" s="88">
        <v>1.2494854415296708</v>
      </c>
      <c r="F51" s="88">
        <v>1.1191472272607588</v>
      </c>
      <c r="G51" s="81">
        <v>0.68656304000984036</v>
      </c>
      <c r="H51" s="80">
        <f t="shared" si="4"/>
        <v>1.1600000409117526</v>
      </c>
      <c r="I51" s="49">
        <f t="shared" si="5"/>
        <v>1.0160000040911754</v>
      </c>
      <c r="J51" s="86"/>
      <c r="K51" s="88">
        <v>1</v>
      </c>
      <c r="L51" s="88">
        <v>1.2494854415296708</v>
      </c>
      <c r="M51" s="88">
        <v>1.1191472272607588</v>
      </c>
      <c r="N51" s="81">
        <v>0.2952503209242619</v>
      </c>
      <c r="O51" s="49">
        <f t="shared" si="6"/>
        <v>1.2110030419380793</v>
      </c>
      <c r="P51" s="49">
        <f t="shared" si="7"/>
        <v>1.021100304193808</v>
      </c>
    </row>
    <row r="52" spans="1:16" ht="15.75" x14ac:dyDescent="0.25">
      <c r="A52" s="54" t="s">
        <v>95</v>
      </c>
      <c r="B52" s="55">
        <v>391</v>
      </c>
      <c r="C52" s="54" t="s">
        <v>97</v>
      </c>
      <c r="D52" s="88">
        <v>1</v>
      </c>
      <c r="E52" s="88">
        <v>1.1424302713717405</v>
      </c>
      <c r="F52" s="88">
        <v>1.0613015395676431</v>
      </c>
      <c r="G52" s="81">
        <v>0.44769335796964843</v>
      </c>
      <c r="H52" s="80">
        <f t="shared" si="4"/>
        <v>1.106109477002545</v>
      </c>
      <c r="I52" s="49">
        <f t="shared" si="5"/>
        <v>1.0106109477002545</v>
      </c>
      <c r="J52" s="86"/>
      <c r="K52" s="88">
        <v>1</v>
      </c>
      <c r="L52" s="88">
        <v>1.1424302713717405</v>
      </c>
      <c r="M52" s="88">
        <v>1.0613015395676431</v>
      </c>
      <c r="N52" s="81">
        <v>0.27713483540270312</v>
      </c>
      <c r="O52" s="49">
        <f t="shared" si="6"/>
        <v>1.119946673636782</v>
      </c>
      <c r="P52" s="49">
        <f t="shared" si="7"/>
        <v>1.0119946673636784</v>
      </c>
    </row>
    <row r="53" spans="1:16" ht="15.75" x14ac:dyDescent="0.25">
      <c r="A53" s="54" t="s">
        <v>95</v>
      </c>
      <c r="B53" s="55">
        <v>392</v>
      </c>
      <c r="C53" s="54" t="s">
        <v>98</v>
      </c>
      <c r="D53" s="88">
        <v>1</v>
      </c>
      <c r="E53" s="88">
        <v>1.2040052639238081</v>
      </c>
      <c r="F53" s="88">
        <v>1.1824355948348868</v>
      </c>
      <c r="G53" s="81">
        <v>0.46560906460518597</v>
      </c>
      <c r="H53" s="80">
        <f t="shared" si="4"/>
        <v>1.193962230475472</v>
      </c>
      <c r="I53" s="49">
        <f t="shared" si="5"/>
        <v>1.0193962230475473</v>
      </c>
      <c r="J53" s="86"/>
      <c r="K53" s="88">
        <v>1</v>
      </c>
      <c r="L53" s="88">
        <v>1.2040052639238081</v>
      </c>
      <c r="M53" s="88">
        <v>1.1824355948348868</v>
      </c>
      <c r="N53" s="81">
        <v>0.16597021913726037</v>
      </c>
      <c r="O53" s="49">
        <f t="shared" si="6"/>
        <v>1.2004253412184016</v>
      </c>
      <c r="P53" s="49">
        <f t="shared" si="7"/>
        <v>1.0200425341218402</v>
      </c>
    </row>
    <row r="54" spans="1:16" ht="15.75" x14ac:dyDescent="0.25">
      <c r="A54" s="54" t="s">
        <v>95</v>
      </c>
      <c r="B54" s="55">
        <v>929</v>
      </c>
      <c r="C54" s="54" t="s">
        <v>177</v>
      </c>
      <c r="D54" s="88">
        <v>1</v>
      </c>
      <c r="E54" s="88">
        <v>1.2361286235564981</v>
      </c>
      <c r="F54" s="88">
        <v>1.1989743481901884</v>
      </c>
      <c r="G54" s="81">
        <v>0.51587125426057934</v>
      </c>
      <c r="H54" s="80">
        <f t="shared" si="4"/>
        <v>1.216961800922137</v>
      </c>
      <c r="I54" s="49">
        <f t="shared" si="5"/>
        <v>1.0216961800922137</v>
      </c>
      <c r="J54" s="86"/>
      <c r="K54" s="88">
        <v>1</v>
      </c>
      <c r="L54" s="88">
        <v>1.2361286235564981</v>
      </c>
      <c r="M54" s="88">
        <v>1.1989743481901884</v>
      </c>
      <c r="N54" s="81">
        <v>0.27370717603159661</v>
      </c>
      <c r="O54" s="49">
        <f t="shared" si="6"/>
        <v>1.2259592317684853</v>
      </c>
      <c r="P54" s="49">
        <f t="shared" si="7"/>
        <v>1.0225959231768487</v>
      </c>
    </row>
    <row r="55" spans="1:16" ht="15.75" x14ac:dyDescent="0.25">
      <c r="A55" s="54" t="s">
        <v>95</v>
      </c>
      <c r="B55" s="55">
        <v>807</v>
      </c>
      <c r="C55" s="54" t="s">
        <v>108</v>
      </c>
      <c r="D55" s="88">
        <v>1</v>
      </c>
      <c r="E55" s="88">
        <v>1.1241647724561703</v>
      </c>
      <c r="F55" s="88">
        <v>1.3014104363808645</v>
      </c>
      <c r="G55" s="81">
        <v>0.75262979269060504</v>
      </c>
      <c r="H55" s="80">
        <f t="shared" si="4"/>
        <v>1.2575651397511216</v>
      </c>
      <c r="I55" s="49">
        <f t="shared" si="5"/>
        <v>1.0257565139751124</v>
      </c>
      <c r="J55" s="86"/>
      <c r="K55" s="88">
        <v>1</v>
      </c>
      <c r="L55" s="88">
        <v>1.1241647724561703</v>
      </c>
      <c r="M55" s="88">
        <v>1.3014104363808645</v>
      </c>
      <c r="N55" s="81">
        <v>0.27390180878552972</v>
      </c>
      <c r="O55" s="49">
        <f t="shared" si="6"/>
        <v>1.1727126804045362</v>
      </c>
      <c r="P55" s="49">
        <f t="shared" si="7"/>
        <v>1.0172712680404536</v>
      </c>
    </row>
    <row r="56" spans="1:16" ht="15.75" x14ac:dyDescent="0.25">
      <c r="A56" s="54" t="s">
        <v>95</v>
      </c>
      <c r="B56" s="55">
        <v>393</v>
      </c>
      <c r="C56" s="54" t="s">
        <v>99</v>
      </c>
      <c r="D56" s="88">
        <v>1</v>
      </c>
      <c r="E56" s="88">
        <v>1</v>
      </c>
      <c r="F56" s="88">
        <v>1.1983870932524765</v>
      </c>
      <c r="G56" s="81">
        <v>0.58171463557587688</v>
      </c>
      <c r="H56" s="80">
        <f t="shared" si="4"/>
        <v>1.1154046756543219</v>
      </c>
      <c r="I56" s="49">
        <f t="shared" si="5"/>
        <v>1.0115404675654323</v>
      </c>
      <c r="J56" s="86"/>
      <c r="K56" s="88">
        <v>1</v>
      </c>
      <c r="L56" s="88">
        <v>1</v>
      </c>
      <c r="M56" s="88">
        <v>1.1983870932524765</v>
      </c>
      <c r="N56" s="81">
        <v>0.12376422341482887</v>
      </c>
      <c r="O56" s="49">
        <f t="shared" si="6"/>
        <v>1.024553224531918</v>
      </c>
      <c r="P56" s="49">
        <f t="shared" si="7"/>
        <v>1.0024553224531918</v>
      </c>
    </row>
    <row r="57" spans="1:16" ht="15.75" x14ac:dyDescent="0.25">
      <c r="A57" s="54" t="s">
        <v>95</v>
      </c>
      <c r="B57" s="55">
        <v>808</v>
      </c>
      <c r="C57" s="54" t="s">
        <v>109</v>
      </c>
      <c r="D57" s="88">
        <v>1</v>
      </c>
      <c r="E57" s="88">
        <v>1.3129960809120427</v>
      </c>
      <c r="F57" s="88">
        <v>1.387990736501874</v>
      </c>
      <c r="G57" s="81">
        <v>0.6492959376602021</v>
      </c>
      <c r="H57" s="80">
        <f t="shared" si="4"/>
        <v>1.361689806132746</v>
      </c>
      <c r="I57" s="49">
        <f t="shared" si="5"/>
        <v>1.0361689806132748</v>
      </c>
      <c r="J57" s="86"/>
      <c r="K57" s="88">
        <v>1</v>
      </c>
      <c r="L57" s="88">
        <v>1.3129960809120427</v>
      </c>
      <c r="M57" s="88">
        <v>1.387990736501874</v>
      </c>
      <c r="N57" s="81">
        <v>0.17674180318814459</v>
      </c>
      <c r="O57" s="49">
        <f t="shared" si="6"/>
        <v>1.3262507715704632</v>
      </c>
      <c r="P57" s="49">
        <f t="shared" si="7"/>
        <v>1.0326250771570464</v>
      </c>
    </row>
    <row r="58" spans="1:16" ht="15.75" x14ac:dyDescent="0.25">
      <c r="A58" s="54" t="s">
        <v>95</v>
      </c>
      <c r="B58" s="55">
        <v>394</v>
      </c>
      <c r="C58" s="54" t="s">
        <v>100</v>
      </c>
      <c r="D58" s="88">
        <v>1</v>
      </c>
      <c r="E58" s="88">
        <v>1.2467326343392815</v>
      </c>
      <c r="F58" s="88">
        <v>1.2222947761831466</v>
      </c>
      <c r="G58" s="81">
        <v>0.71267814618798986</v>
      </c>
      <c r="H58" s="80">
        <f t="shared" si="4"/>
        <v>1.2293163068917623</v>
      </c>
      <c r="I58" s="49">
        <f t="shared" si="5"/>
        <v>1.0229316306891763</v>
      </c>
      <c r="J58" s="86"/>
      <c r="K58" s="88">
        <v>1</v>
      </c>
      <c r="L58" s="88">
        <v>1.2467326343392815</v>
      </c>
      <c r="M58" s="88">
        <v>1.2222947761831466</v>
      </c>
      <c r="N58" s="81">
        <v>0.45831415849684809</v>
      </c>
      <c r="O58" s="49">
        <f t="shared" si="6"/>
        <v>1.2355324179429872</v>
      </c>
      <c r="P58" s="49">
        <f t="shared" si="7"/>
        <v>1.0235532417942987</v>
      </c>
    </row>
    <row r="59" spans="1:16" ht="15.75" x14ac:dyDescent="0.25">
      <c r="A59" s="54" t="s">
        <v>69</v>
      </c>
      <c r="B59" s="55">
        <v>889</v>
      </c>
      <c r="C59" s="54" t="s">
        <v>163</v>
      </c>
      <c r="D59" s="88">
        <v>1</v>
      </c>
      <c r="E59" s="88">
        <v>1.2257136389485483</v>
      </c>
      <c r="F59" s="88">
        <v>1.3319274093602671</v>
      </c>
      <c r="G59" s="81">
        <v>0.26820990368036046</v>
      </c>
      <c r="H59" s="80">
        <f t="shared" si="4"/>
        <v>1.2542012240802034</v>
      </c>
      <c r="I59" s="49">
        <f t="shared" si="5"/>
        <v>1.0254201224080204</v>
      </c>
      <c r="J59" s="86"/>
      <c r="K59" s="88">
        <v>1</v>
      </c>
      <c r="L59" s="88">
        <v>1.2257136389485483</v>
      </c>
      <c r="M59" s="88">
        <v>1.3319274093602671</v>
      </c>
      <c r="N59" s="81">
        <v>0.10108865422445487</v>
      </c>
      <c r="O59" s="49">
        <f t="shared" si="6"/>
        <v>1.2364506460595741</v>
      </c>
      <c r="P59" s="49">
        <f t="shared" si="7"/>
        <v>1.0236450646059576</v>
      </c>
    </row>
    <row r="60" spans="1:16" ht="15.75" x14ac:dyDescent="0.25">
      <c r="A60" s="54" t="s">
        <v>69</v>
      </c>
      <c r="B60" s="55">
        <v>890</v>
      </c>
      <c r="C60" s="54" t="s">
        <v>164</v>
      </c>
      <c r="D60" s="88">
        <v>1</v>
      </c>
      <c r="E60" s="88">
        <v>1.2267948586960429</v>
      </c>
      <c r="F60" s="88">
        <v>1.1715097256731044</v>
      </c>
      <c r="G60" s="81">
        <v>0.26539940350152075</v>
      </c>
      <c r="H60" s="80">
        <f t="shared" si="4"/>
        <v>1.2121222173692527</v>
      </c>
      <c r="I60" s="49">
        <f t="shared" si="5"/>
        <v>1.0212122217369253</v>
      </c>
      <c r="J60" s="86"/>
      <c r="K60" s="88">
        <v>1</v>
      </c>
      <c r="L60" s="88">
        <v>1.2267948586960429</v>
      </c>
      <c r="M60" s="88">
        <v>1.1715097256731044</v>
      </c>
      <c r="N60" s="81">
        <v>0.18908005420301452</v>
      </c>
      <c r="O60" s="49">
        <f t="shared" si="6"/>
        <v>1.2163415427474447</v>
      </c>
      <c r="P60" s="49">
        <f t="shared" si="7"/>
        <v>1.0216341542747445</v>
      </c>
    </row>
    <row r="61" spans="1:16" ht="15.75" x14ac:dyDescent="0.25">
      <c r="A61" s="54" t="s">
        <v>69</v>
      </c>
      <c r="B61" s="55">
        <v>350</v>
      </c>
      <c r="C61" s="54" t="s">
        <v>75</v>
      </c>
      <c r="D61" s="88">
        <v>1.0197153733560675</v>
      </c>
      <c r="E61" s="88">
        <v>1.3856453994717652</v>
      </c>
      <c r="F61" s="88">
        <v>1.4199634776928027</v>
      </c>
      <c r="G61" s="81">
        <v>0.433202344282205</v>
      </c>
      <c r="H61" s="80">
        <f t="shared" si="4"/>
        <v>1.4005120714083787</v>
      </c>
      <c r="I61" s="49">
        <f t="shared" si="5"/>
        <v>1.055823505825692</v>
      </c>
      <c r="J61" s="86"/>
      <c r="K61" s="88">
        <v>1.0197153733560675</v>
      </c>
      <c r="L61" s="88">
        <v>1.3856453994717652</v>
      </c>
      <c r="M61" s="88">
        <v>1.4199634776928027</v>
      </c>
      <c r="N61" s="81">
        <v>0.35539397070731116</v>
      </c>
      <c r="O61" s="49">
        <f t="shared" si="6"/>
        <v>1.3978418375577839</v>
      </c>
      <c r="P61" s="49">
        <f t="shared" si="7"/>
        <v>1.0555564824406325</v>
      </c>
    </row>
    <row r="62" spans="1:16" ht="15.75" x14ac:dyDescent="0.25">
      <c r="A62" s="54" t="s">
        <v>69</v>
      </c>
      <c r="B62" s="55">
        <v>351</v>
      </c>
      <c r="C62" s="54" t="s">
        <v>76</v>
      </c>
      <c r="D62" s="88">
        <v>1.0197153733560675</v>
      </c>
      <c r="E62" s="88">
        <v>1.3318135665755129</v>
      </c>
      <c r="F62" s="88">
        <v>1.2395289937792413</v>
      </c>
      <c r="G62" s="81">
        <v>0.40167030260748338</v>
      </c>
      <c r="H62" s="80">
        <f t="shared" si="4"/>
        <v>1.2947455942944321</v>
      </c>
      <c r="I62" s="49">
        <f t="shared" si="5"/>
        <v>1.0452468581142973</v>
      </c>
      <c r="J62" s="86"/>
      <c r="K62" s="88">
        <v>1.0197153733560675</v>
      </c>
      <c r="L62" s="88">
        <v>1.3318135665755129</v>
      </c>
      <c r="M62" s="88">
        <v>1.2395289937792413</v>
      </c>
      <c r="N62" s="81">
        <v>5.78304805834731E-2</v>
      </c>
      <c r="O62" s="49">
        <f t="shared" si="6"/>
        <v>1.326476705380264</v>
      </c>
      <c r="P62" s="49">
        <f t="shared" si="7"/>
        <v>1.0484199692228806</v>
      </c>
    </row>
    <row r="63" spans="1:16" ht="15.75" x14ac:dyDescent="0.25">
      <c r="A63" s="54" t="s">
        <v>69</v>
      </c>
      <c r="B63" s="55">
        <v>895</v>
      </c>
      <c r="C63" s="54" t="s">
        <v>169</v>
      </c>
      <c r="D63" s="88">
        <v>1.0131034419296032</v>
      </c>
      <c r="E63" s="88">
        <v>1.5626171423366089</v>
      </c>
      <c r="F63" s="88">
        <v>1.2645976638874863</v>
      </c>
      <c r="G63" s="81">
        <v>0.2088595079545198</v>
      </c>
      <c r="H63" s="80">
        <f t="shared" si="4"/>
        <v>1.5003729407068624</v>
      </c>
      <c r="I63" s="49">
        <f t="shared" si="5"/>
        <v>1.0605200476143688</v>
      </c>
      <c r="J63" s="86"/>
      <c r="K63" s="88">
        <v>1.0131034419296032</v>
      </c>
      <c r="L63" s="88">
        <v>1.5626171423366089</v>
      </c>
      <c r="M63" s="88">
        <v>1.2645976638874863</v>
      </c>
      <c r="N63" s="81">
        <v>0.17846973336362087</v>
      </c>
      <c r="O63" s="49">
        <f t="shared" si="6"/>
        <v>1.5094296854806284</v>
      </c>
      <c r="P63" s="49">
        <f t="shared" si="7"/>
        <v>1.0614257220917456</v>
      </c>
    </row>
    <row r="64" spans="1:16" ht="15.75" x14ac:dyDescent="0.25">
      <c r="A64" s="54" t="s">
        <v>69</v>
      </c>
      <c r="B64" s="55">
        <v>896</v>
      </c>
      <c r="C64" s="54" t="s">
        <v>170</v>
      </c>
      <c r="D64" s="88">
        <v>1.0131034419296032</v>
      </c>
      <c r="E64" s="88">
        <v>1.5283323761880687</v>
      </c>
      <c r="F64" s="88">
        <v>1.3519934137517691</v>
      </c>
      <c r="G64" s="81">
        <v>0.25705169191951754</v>
      </c>
      <c r="H64" s="80">
        <f t="shared" si="4"/>
        <v>1.4830041475424856</v>
      </c>
      <c r="I64" s="49">
        <f t="shared" si="5"/>
        <v>1.0587831682979312</v>
      </c>
      <c r="J64" s="86"/>
      <c r="K64" s="88">
        <v>1.0131034419296032</v>
      </c>
      <c r="L64" s="88">
        <v>1.5283323761880687</v>
      </c>
      <c r="M64" s="88">
        <v>1.3519934137517691</v>
      </c>
      <c r="N64" s="81">
        <v>0.10972357351359217</v>
      </c>
      <c r="O64" s="49">
        <f t="shared" si="6"/>
        <v>1.5089838350798788</v>
      </c>
      <c r="P64" s="49">
        <f t="shared" si="7"/>
        <v>1.0613811370516706</v>
      </c>
    </row>
    <row r="65" spans="1:16" ht="15.75" x14ac:dyDescent="0.25">
      <c r="A65" s="54" t="s">
        <v>69</v>
      </c>
      <c r="B65" s="55">
        <v>942</v>
      </c>
      <c r="C65" s="54" t="s">
        <v>336</v>
      </c>
      <c r="D65" s="88">
        <v>1</v>
      </c>
      <c r="E65" s="88">
        <v>1.1806692574139637</v>
      </c>
      <c r="F65" s="88">
        <v>1.2129093357081722</v>
      </c>
      <c r="G65" s="81">
        <v>0.51684935919166064</v>
      </c>
      <c r="H65" s="80">
        <f t="shared" si="4"/>
        <v>1.1973325212206143</v>
      </c>
      <c r="I65" s="49">
        <f t="shared" si="5"/>
        <v>1.0197332521220615</v>
      </c>
      <c r="J65" s="86"/>
      <c r="K65" s="88">
        <v>1</v>
      </c>
      <c r="L65" s="88">
        <v>1.1806692574139637</v>
      </c>
      <c r="M65" s="88">
        <v>1.2129093357081722</v>
      </c>
      <c r="N65" s="81">
        <v>0.21003336415162602</v>
      </c>
      <c r="O65" s="49">
        <f t="shared" si="6"/>
        <v>1.1874407495186081</v>
      </c>
      <c r="P65" s="49">
        <f t="shared" si="7"/>
        <v>1.0187440749518608</v>
      </c>
    </row>
    <row r="66" spans="1:16" ht="15.75" x14ac:dyDescent="0.25">
      <c r="A66" s="54" t="s">
        <v>69</v>
      </c>
      <c r="B66" s="55">
        <v>876</v>
      </c>
      <c r="C66" s="54" t="s">
        <v>150</v>
      </c>
      <c r="D66" s="88">
        <v>1.0131034419296032</v>
      </c>
      <c r="E66" s="88">
        <v>1.5456997092619051</v>
      </c>
      <c r="F66" s="88">
        <v>1.169873573352566</v>
      </c>
      <c r="G66" s="81">
        <v>0.2172899890932149</v>
      </c>
      <c r="H66" s="80">
        <f t="shared" si="4"/>
        <v>1.4640364522892197</v>
      </c>
      <c r="I66" s="49">
        <f t="shared" si="5"/>
        <v>1.0568863987726047</v>
      </c>
      <c r="J66" s="86"/>
      <c r="K66" s="88">
        <v>1.0131034419296032</v>
      </c>
      <c r="L66" s="88">
        <v>1.5456997092619051</v>
      </c>
      <c r="M66" s="88">
        <v>1.169873573352566</v>
      </c>
      <c r="N66" s="81">
        <v>2.0923040871068038E-2</v>
      </c>
      <c r="O66" s="49">
        <f t="shared" si="6"/>
        <v>1.5378362836598585</v>
      </c>
      <c r="P66" s="49">
        <f t="shared" si="7"/>
        <v>1.0642663819096685</v>
      </c>
    </row>
    <row r="67" spans="1:16" ht="15.75" x14ac:dyDescent="0.25">
      <c r="A67" s="54" t="s">
        <v>69</v>
      </c>
      <c r="B67" s="55">
        <v>340</v>
      </c>
      <c r="C67" s="54" t="s">
        <v>70</v>
      </c>
      <c r="D67" s="88">
        <v>1.0040470049701613</v>
      </c>
      <c r="E67" s="88">
        <v>1.4315717069819478</v>
      </c>
      <c r="F67" s="88">
        <v>1.0628046806182896</v>
      </c>
      <c r="G67" s="81">
        <v>0.48470409205983211</v>
      </c>
      <c r="H67" s="80">
        <f t="shared" si="4"/>
        <v>1.2528288202867466</v>
      </c>
      <c r="I67" s="49">
        <f t="shared" si="5"/>
        <v>1.0285204860048038</v>
      </c>
      <c r="J67" s="86"/>
      <c r="K67" s="88">
        <v>1.0040470049701613</v>
      </c>
      <c r="L67" s="88">
        <v>1.4315717069819478</v>
      </c>
      <c r="M67" s="88">
        <v>1.0628046806182896</v>
      </c>
      <c r="N67" s="81">
        <v>8.5877862595419852E-2</v>
      </c>
      <c r="O67" s="49">
        <f t="shared" si="6"/>
        <v>1.3999027829621682</v>
      </c>
      <c r="P67" s="49">
        <f t="shared" si="7"/>
        <v>1.043227882272346</v>
      </c>
    </row>
    <row r="68" spans="1:16" ht="15.75" x14ac:dyDescent="0.25">
      <c r="A68" s="54" t="s">
        <v>69</v>
      </c>
      <c r="B68" s="55">
        <v>888</v>
      </c>
      <c r="C68" s="54" t="s">
        <v>162</v>
      </c>
      <c r="D68" s="88">
        <v>1</v>
      </c>
      <c r="E68" s="88">
        <v>1.295253830685531</v>
      </c>
      <c r="F68" s="88">
        <v>1.203044958658406</v>
      </c>
      <c r="G68" s="81">
        <v>0.21821710828593219</v>
      </c>
      <c r="H68" s="80">
        <f t="shared" si="4"/>
        <v>1.2751322772734641</v>
      </c>
      <c r="I68" s="49">
        <f t="shared" si="5"/>
        <v>1.0275132277273464</v>
      </c>
      <c r="J68" s="86"/>
      <c r="K68" s="88">
        <v>1</v>
      </c>
      <c r="L68" s="88">
        <v>1.295253830685531</v>
      </c>
      <c r="M68" s="88">
        <v>1.203044958658406</v>
      </c>
      <c r="N68" s="81">
        <v>0.2031578761574033</v>
      </c>
      <c r="O68" s="49">
        <f t="shared" si="6"/>
        <v>1.2765208720816306</v>
      </c>
      <c r="P68" s="49">
        <f t="shared" si="7"/>
        <v>1.0276520872081631</v>
      </c>
    </row>
    <row r="69" spans="1:16" ht="15.75" x14ac:dyDescent="0.25">
      <c r="A69" s="54" t="s">
        <v>69</v>
      </c>
      <c r="B69" s="55">
        <v>341</v>
      </c>
      <c r="C69" s="54" t="s">
        <v>71</v>
      </c>
      <c r="D69" s="88">
        <v>1.0040470049701613</v>
      </c>
      <c r="E69" s="88">
        <v>1.4326334191083259</v>
      </c>
      <c r="F69" s="88">
        <v>1.0825162817486795</v>
      </c>
      <c r="G69" s="81">
        <v>0.41046294273409195</v>
      </c>
      <c r="H69" s="80">
        <f t="shared" si="4"/>
        <v>1.288923308606049</v>
      </c>
      <c r="I69" s="49">
        <f t="shared" si="5"/>
        <v>1.0321299348367341</v>
      </c>
      <c r="J69" s="86"/>
      <c r="K69" s="88">
        <v>1.0040470049701613</v>
      </c>
      <c r="L69" s="88">
        <v>1.4326334191083259</v>
      </c>
      <c r="M69" s="88">
        <v>1.0825162817486795</v>
      </c>
      <c r="N69" s="81">
        <v>0.23426484951168247</v>
      </c>
      <c r="O69" s="49">
        <f t="shared" si="6"/>
        <v>1.3506132806133073</v>
      </c>
      <c r="P69" s="49">
        <f t="shared" si="7"/>
        <v>1.0382989320374598</v>
      </c>
    </row>
    <row r="70" spans="1:16" ht="15.75" x14ac:dyDescent="0.25">
      <c r="A70" s="54" t="s">
        <v>69</v>
      </c>
      <c r="B70" s="55">
        <v>352</v>
      </c>
      <c r="C70" s="54" t="s">
        <v>77</v>
      </c>
      <c r="D70" s="88">
        <v>1.0197153733560675</v>
      </c>
      <c r="E70" s="88">
        <v>1.3516589728389603</v>
      </c>
      <c r="F70" s="88">
        <v>1.1976167294380344</v>
      </c>
      <c r="G70" s="81">
        <v>0.63487115190530108</v>
      </c>
      <c r="H70" s="80">
        <f t="shared" si="4"/>
        <v>1.2538619963289377</v>
      </c>
      <c r="I70" s="49">
        <f t="shared" si="5"/>
        <v>1.041158498317748</v>
      </c>
      <c r="J70" s="86"/>
      <c r="K70" s="88">
        <v>1.0197153733560675</v>
      </c>
      <c r="L70" s="88">
        <v>1.3516589728389603</v>
      </c>
      <c r="M70" s="88">
        <v>1.1976167294380344</v>
      </c>
      <c r="N70" s="81">
        <v>2.4071495946499977E-2</v>
      </c>
      <c r="O70" s="49">
        <f t="shared" si="6"/>
        <v>1.3479509456013452</v>
      </c>
      <c r="P70" s="49">
        <f t="shared" si="7"/>
        <v>1.0505673932449886</v>
      </c>
    </row>
    <row r="71" spans="1:16" ht="15.75" x14ac:dyDescent="0.25">
      <c r="A71" s="54" t="s">
        <v>69</v>
      </c>
      <c r="B71" s="55">
        <v>353</v>
      </c>
      <c r="C71" s="54" t="s">
        <v>78</v>
      </c>
      <c r="D71" s="88">
        <v>1.0197153733560675</v>
      </c>
      <c r="E71" s="88">
        <v>1.2407730742846044</v>
      </c>
      <c r="F71" s="88">
        <v>1.3680424782109935</v>
      </c>
      <c r="G71" s="81">
        <v>0.46719322897387394</v>
      </c>
      <c r="H71" s="80">
        <f t="shared" si="4"/>
        <v>1.3002324780545542</v>
      </c>
      <c r="I71" s="49">
        <f t="shared" si="5"/>
        <v>1.0457955464903097</v>
      </c>
      <c r="J71" s="86"/>
      <c r="K71" s="88">
        <v>1.0197153733560675</v>
      </c>
      <c r="L71" s="88">
        <v>1.2407730742846044</v>
      </c>
      <c r="M71" s="88">
        <v>1.3680424782109935</v>
      </c>
      <c r="N71" s="81">
        <v>0.11764002770732487</v>
      </c>
      <c r="O71" s="49">
        <f t="shared" si="6"/>
        <v>1.2557450504887995</v>
      </c>
      <c r="P71" s="49">
        <f t="shared" si="7"/>
        <v>1.0413468037337341</v>
      </c>
    </row>
    <row r="72" spans="1:16" ht="15.75" x14ac:dyDescent="0.25">
      <c r="A72" s="54" t="s">
        <v>69</v>
      </c>
      <c r="B72" s="55">
        <v>354</v>
      </c>
      <c r="C72" s="54" t="s">
        <v>79</v>
      </c>
      <c r="D72" s="88">
        <v>1.0197153733560675</v>
      </c>
      <c r="E72" s="88">
        <v>1.2833628668134578</v>
      </c>
      <c r="F72" s="88">
        <v>1.3183860535412524</v>
      </c>
      <c r="G72" s="81">
        <v>0.38182394029038808</v>
      </c>
      <c r="H72" s="80">
        <f t="shared" si="4"/>
        <v>1.2967355579713904</v>
      </c>
      <c r="I72" s="49">
        <f t="shared" si="5"/>
        <v>1.0454458544819931</v>
      </c>
      <c r="J72" s="86"/>
      <c r="K72" s="88">
        <v>1.0197153733560675</v>
      </c>
      <c r="L72" s="88">
        <v>1.2833628668134578</v>
      </c>
      <c r="M72" s="88">
        <v>1.3183860535412524</v>
      </c>
      <c r="N72" s="81">
        <v>7.0371451590289971E-2</v>
      </c>
      <c r="O72" s="49">
        <f t="shared" si="6"/>
        <v>1.2858274993028105</v>
      </c>
      <c r="P72" s="49">
        <f t="shared" si="7"/>
        <v>1.0443550486151352</v>
      </c>
    </row>
    <row r="73" spans="1:16" ht="15.75" x14ac:dyDescent="0.25">
      <c r="A73" s="54" t="s">
        <v>69</v>
      </c>
      <c r="B73" s="55">
        <v>355</v>
      </c>
      <c r="C73" s="54" t="s">
        <v>80</v>
      </c>
      <c r="D73" s="88">
        <v>1.0197153733560675</v>
      </c>
      <c r="E73" s="88">
        <v>1.426275143959894</v>
      </c>
      <c r="F73" s="88">
        <v>1.3550246701910147</v>
      </c>
      <c r="G73" s="81">
        <v>0.4224507359746118</v>
      </c>
      <c r="H73" s="80">
        <f t="shared" si="4"/>
        <v>1.3961753288776912</v>
      </c>
      <c r="I73" s="49">
        <f t="shared" si="5"/>
        <v>1.0553898315726233</v>
      </c>
      <c r="J73" s="86"/>
      <c r="K73" s="88">
        <v>1.0197153733560675</v>
      </c>
      <c r="L73" s="88">
        <v>1.426275143959894</v>
      </c>
      <c r="M73" s="88">
        <v>1.3550246701910147</v>
      </c>
      <c r="N73" s="81">
        <v>0</v>
      </c>
      <c r="O73" s="49">
        <f t="shared" si="6"/>
        <v>1.426275143959894</v>
      </c>
      <c r="P73" s="49">
        <f t="shared" si="7"/>
        <v>1.0583998130808436</v>
      </c>
    </row>
    <row r="74" spans="1:16" ht="15.75" x14ac:dyDescent="0.25">
      <c r="A74" s="54" t="s">
        <v>69</v>
      </c>
      <c r="B74" s="55">
        <v>343</v>
      </c>
      <c r="C74" s="54" t="s">
        <v>73</v>
      </c>
      <c r="D74" s="88">
        <v>1.0040470049701613</v>
      </c>
      <c r="E74" s="88">
        <v>1.3299056611682223</v>
      </c>
      <c r="F74" s="88">
        <v>1.1078683066681956</v>
      </c>
      <c r="G74" s="81">
        <v>0.44717685904077259</v>
      </c>
      <c r="H74" s="80">
        <f t="shared" si="4"/>
        <v>1.2306156943931779</v>
      </c>
      <c r="I74" s="49">
        <f t="shared" si="5"/>
        <v>1.026299173415447</v>
      </c>
      <c r="J74" s="86"/>
      <c r="K74" s="88">
        <v>1.0040470049701613</v>
      </c>
      <c r="L74" s="88">
        <v>1.3299056611682223</v>
      </c>
      <c r="M74" s="88">
        <v>1.1078683066681956</v>
      </c>
      <c r="N74" s="81">
        <v>0.17907774503080787</v>
      </c>
      <c r="O74" s="49">
        <f t="shared" si="6"/>
        <v>1.2901437124117514</v>
      </c>
      <c r="P74" s="49">
        <f t="shared" si="7"/>
        <v>1.0322519752173043</v>
      </c>
    </row>
    <row r="75" spans="1:16" ht="15.75" x14ac:dyDescent="0.25">
      <c r="A75" s="54" t="s">
        <v>69</v>
      </c>
      <c r="B75" s="55">
        <v>342</v>
      </c>
      <c r="C75" s="54" t="s">
        <v>72</v>
      </c>
      <c r="D75" s="88">
        <v>1.0040470049701613</v>
      </c>
      <c r="E75" s="88">
        <v>1.7394909991056522</v>
      </c>
      <c r="F75" s="88">
        <v>1.171359705371164</v>
      </c>
      <c r="G75" s="81">
        <v>0.36139577241403192</v>
      </c>
      <c r="H75" s="80">
        <f t="shared" si="4"/>
        <v>1.5341707513738934</v>
      </c>
      <c r="I75" s="49">
        <f t="shared" si="5"/>
        <v>1.0566546791135185</v>
      </c>
      <c r="J75" s="86"/>
      <c r="K75" s="88">
        <v>1.0040470049701613</v>
      </c>
      <c r="L75" s="88">
        <v>1.7394909991056522</v>
      </c>
      <c r="M75" s="88">
        <v>1.171359705371164</v>
      </c>
      <c r="N75" s="81">
        <v>8.377450704959509E-2</v>
      </c>
      <c r="O75" s="49">
        <f t="shared" si="6"/>
        <v>1.6918960800335967</v>
      </c>
      <c r="P75" s="49">
        <f t="shared" si="7"/>
        <v>1.0724272119794889</v>
      </c>
    </row>
    <row r="76" spans="1:16" ht="15.75" x14ac:dyDescent="0.25">
      <c r="A76" s="54" t="s">
        <v>69</v>
      </c>
      <c r="B76" s="55">
        <v>356</v>
      </c>
      <c r="C76" s="54" t="s">
        <v>81</v>
      </c>
      <c r="D76" s="88">
        <v>1.0197153733560675</v>
      </c>
      <c r="E76" s="88">
        <v>1.2969909338664103</v>
      </c>
      <c r="F76" s="88">
        <v>1.3369277315310593</v>
      </c>
      <c r="G76" s="81">
        <v>0.37769433866804997</v>
      </c>
      <c r="H76" s="80">
        <f t="shared" si="4"/>
        <v>1.3120748362488794</v>
      </c>
      <c r="I76" s="49">
        <f t="shared" si="5"/>
        <v>1.0469797823097422</v>
      </c>
      <c r="J76" s="86"/>
      <c r="K76" s="88">
        <v>1.0197153733560675</v>
      </c>
      <c r="L76" s="88">
        <v>1.2969909338664103</v>
      </c>
      <c r="M76" s="88">
        <v>1.3369277315310593</v>
      </c>
      <c r="N76" s="81">
        <v>0.13478134216432416</v>
      </c>
      <c r="O76" s="49">
        <f t="shared" si="6"/>
        <v>1.3023736690573968</v>
      </c>
      <c r="P76" s="49">
        <f t="shared" si="7"/>
        <v>1.0460096655905939</v>
      </c>
    </row>
    <row r="77" spans="1:16" ht="15.75" x14ac:dyDescent="0.25">
      <c r="A77" s="54" t="s">
        <v>69</v>
      </c>
      <c r="B77" s="55">
        <v>357</v>
      </c>
      <c r="C77" s="54" t="s">
        <v>82</v>
      </c>
      <c r="D77" s="88">
        <v>1.0197153733560675</v>
      </c>
      <c r="E77" s="88">
        <v>1.2963430245794154</v>
      </c>
      <c r="F77" s="88">
        <v>1.4455768422107955</v>
      </c>
      <c r="G77" s="81">
        <v>0.43197844008237124</v>
      </c>
      <c r="H77" s="80">
        <f t="shared" ref="H77:H108" si="8">((1-G77)*E77)+(G77*F77)</f>
        <v>1.3608088163273562</v>
      </c>
      <c r="I77" s="49">
        <f t="shared" ref="I77:I108" si="9">(D77*80%)+ (H77*10%) + 10%</f>
        <v>1.0518531803175899</v>
      </c>
      <c r="J77" s="86"/>
      <c r="K77" s="88">
        <v>1.0197153733560675</v>
      </c>
      <c r="L77" s="88">
        <v>1.2963430245794154</v>
      </c>
      <c r="M77" s="88">
        <v>1.4455768422107955</v>
      </c>
      <c r="N77" s="81">
        <v>1.1189862879420274E-3</v>
      </c>
      <c r="O77" s="49">
        <f t="shared" ref="O77:O108" si="10">((1-N77)*L77)+(N77*M77)</f>
        <v>1.2965100151750422</v>
      </c>
      <c r="P77" s="49">
        <f t="shared" ref="P77:P108" si="11" xml:space="preserve"> (80% * K77) + (10% * O77) + 10%</f>
        <v>1.0454233002023583</v>
      </c>
    </row>
    <row r="78" spans="1:16" ht="15.75" x14ac:dyDescent="0.25">
      <c r="A78" s="54" t="s">
        <v>69</v>
      </c>
      <c r="B78" s="55">
        <v>358</v>
      </c>
      <c r="C78" s="54" t="s">
        <v>83</v>
      </c>
      <c r="D78" s="88">
        <v>1.0197153733560675</v>
      </c>
      <c r="E78" s="88">
        <v>1.6052379108290771</v>
      </c>
      <c r="F78" s="88">
        <v>1.3141109727465261</v>
      </c>
      <c r="G78" s="81">
        <v>0.41348889060400656</v>
      </c>
      <c r="H78" s="80">
        <f t="shared" si="8"/>
        <v>1.4848601561763817</v>
      </c>
      <c r="I78" s="49">
        <f t="shared" si="9"/>
        <v>1.0642583143024924</v>
      </c>
      <c r="J78" s="86"/>
      <c r="K78" s="88">
        <v>1.0197153733560675</v>
      </c>
      <c r="L78" s="88">
        <v>1.6052379108290771</v>
      </c>
      <c r="M78" s="88">
        <v>1.3141109727465261</v>
      </c>
      <c r="N78" s="81">
        <v>3.0558531699818325E-2</v>
      </c>
      <c r="O78" s="49">
        <f t="shared" si="10"/>
        <v>1.5963414990630105</v>
      </c>
      <c r="P78" s="49">
        <f t="shared" si="11"/>
        <v>1.0754064485911552</v>
      </c>
    </row>
    <row r="79" spans="1:16" ht="15.75" x14ac:dyDescent="0.25">
      <c r="A79" s="54" t="s">
        <v>69</v>
      </c>
      <c r="B79" s="55">
        <v>877</v>
      </c>
      <c r="C79" s="54" t="s">
        <v>151</v>
      </c>
      <c r="D79" s="88">
        <v>1.0131034419296032</v>
      </c>
      <c r="E79" s="88">
        <v>1.6005378087983839</v>
      </c>
      <c r="F79" s="88">
        <v>1.2883078729678201</v>
      </c>
      <c r="G79" s="81">
        <v>0.25976591262692394</v>
      </c>
      <c r="H79" s="80">
        <f t="shared" si="8"/>
        <v>1.5194311145679116</v>
      </c>
      <c r="I79" s="49">
        <f t="shared" si="9"/>
        <v>1.0624258650004739</v>
      </c>
      <c r="J79" s="86"/>
      <c r="K79" s="88">
        <v>1.0131034419296032</v>
      </c>
      <c r="L79" s="88">
        <v>1.6005378087983839</v>
      </c>
      <c r="M79" s="88">
        <v>1.2883078729678201</v>
      </c>
      <c r="N79" s="81">
        <v>0.22115989871878119</v>
      </c>
      <c r="O79" s="49">
        <f t="shared" si="10"/>
        <v>1.5314850678131249</v>
      </c>
      <c r="P79" s="49">
        <f t="shared" si="11"/>
        <v>1.0636312603249951</v>
      </c>
    </row>
    <row r="80" spans="1:16" ht="15.75" x14ac:dyDescent="0.25">
      <c r="A80" s="54" t="s">
        <v>69</v>
      </c>
      <c r="B80" s="55">
        <v>943</v>
      </c>
      <c r="C80" s="54" t="s">
        <v>337</v>
      </c>
      <c r="D80" s="88">
        <v>1</v>
      </c>
      <c r="E80" s="88">
        <v>1.2562375286518199</v>
      </c>
      <c r="F80" s="88">
        <v>1.1968567332640387</v>
      </c>
      <c r="G80" s="81">
        <v>0.52074956805917494</v>
      </c>
      <c r="H80" s="80">
        <f t="shared" si="8"/>
        <v>1.2253150051026225</v>
      </c>
      <c r="I80" s="49">
        <f t="shared" si="9"/>
        <v>1.0225315005102624</v>
      </c>
      <c r="J80" s="86"/>
      <c r="K80" s="88">
        <v>1</v>
      </c>
      <c r="L80" s="88">
        <v>1.2562375286518199</v>
      </c>
      <c r="M80" s="88">
        <v>1.1968567332640387</v>
      </c>
      <c r="N80" s="81">
        <v>0.28319892149208115</v>
      </c>
      <c r="O80" s="49">
        <f t="shared" si="10"/>
        <v>1.2394209514406582</v>
      </c>
      <c r="P80" s="49">
        <f t="shared" si="11"/>
        <v>1.0239420951440659</v>
      </c>
    </row>
    <row r="81" spans="1:16" ht="15.75" x14ac:dyDescent="0.25">
      <c r="A81" s="54" t="s">
        <v>69</v>
      </c>
      <c r="B81" s="55">
        <v>359</v>
      </c>
      <c r="C81" s="54" t="s">
        <v>84</v>
      </c>
      <c r="D81" s="88">
        <v>1.0197153733560675</v>
      </c>
      <c r="E81" s="88">
        <v>1.4541503652788819</v>
      </c>
      <c r="F81" s="88">
        <v>1.4336651890259875</v>
      </c>
      <c r="G81" s="81">
        <v>0.27480322289341341</v>
      </c>
      <c r="H81" s="80">
        <f t="shared" si="8"/>
        <v>1.4485209728230468</v>
      </c>
      <c r="I81" s="49">
        <f t="shared" si="9"/>
        <v>1.0606243959671589</v>
      </c>
      <c r="J81" s="86"/>
      <c r="K81" s="88">
        <v>1.0197153733560675</v>
      </c>
      <c r="L81" s="88">
        <v>1.4541503652788819</v>
      </c>
      <c r="M81" s="88">
        <v>1.4336651890259875</v>
      </c>
      <c r="N81" s="81">
        <v>0.15522590488398366</v>
      </c>
      <c r="O81" s="49">
        <f t="shared" si="10"/>
        <v>1.4509705352583184</v>
      </c>
      <c r="P81" s="49">
        <f t="shared" si="11"/>
        <v>1.060869352210686</v>
      </c>
    </row>
    <row r="82" spans="1:16" ht="15.75" x14ac:dyDescent="0.25">
      <c r="A82" s="54" t="s">
        <v>69</v>
      </c>
      <c r="B82" s="55">
        <v>344</v>
      </c>
      <c r="C82" s="54" t="s">
        <v>74</v>
      </c>
      <c r="D82" s="88">
        <v>1.0040470049701613</v>
      </c>
      <c r="E82" s="88">
        <v>1.5842609882251224</v>
      </c>
      <c r="F82" s="88">
        <v>1.125664926893547</v>
      </c>
      <c r="G82" s="81">
        <v>0.38218640114752572</v>
      </c>
      <c r="H82" s="80">
        <f t="shared" si="8"/>
        <v>1.4089918099643777</v>
      </c>
      <c r="I82" s="49">
        <f t="shared" si="9"/>
        <v>1.0441367849725669</v>
      </c>
      <c r="J82" s="86"/>
      <c r="K82" s="88">
        <v>1.0040470049701613</v>
      </c>
      <c r="L82" s="88">
        <v>1.5842609882251224</v>
      </c>
      <c r="M82" s="88">
        <v>1.125664926893547</v>
      </c>
      <c r="N82" s="81">
        <v>0.3150364152328789</v>
      </c>
      <c r="O82" s="49">
        <f t="shared" si="10"/>
        <v>1.4397865290233056</v>
      </c>
      <c r="P82" s="49">
        <f t="shared" si="11"/>
        <v>1.0472162568784598</v>
      </c>
    </row>
    <row r="83" spans="1:16" ht="15.75" x14ac:dyDescent="0.25">
      <c r="A83" s="54" t="s">
        <v>29</v>
      </c>
      <c r="B83" s="55">
        <v>301</v>
      </c>
      <c r="C83" s="54" t="s">
        <v>41</v>
      </c>
      <c r="D83" s="88">
        <v>1.1081296382371495</v>
      </c>
      <c r="E83" s="88">
        <v>2.0044200531180576</v>
      </c>
      <c r="F83" s="88">
        <v>1.5749606372277218</v>
      </c>
      <c r="G83" s="81">
        <v>0.42240834338419042</v>
      </c>
      <c r="H83" s="80">
        <f t="shared" si="8"/>
        <v>1.8230128127010787</v>
      </c>
      <c r="I83" s="49">
        <f t="shared" si="9"/>
        <v>1.1688049918598276</v>
      </c>
      <c r="J83" s="86"/>
      <c r="K83" s="88">
        <v>1.1081296382371495</v>
      </c>
      <c r="L83" s="88">
        <v>2.0044200531180576</v>
      </c>
      <c r="M83" s="88">
        <v>1.5749606372277218</v>
      </c>
      <c r="N83" s="81">
        <v>8.9774372789032831E-4</v>
      </c>
      <c r="O83" s="49">
        <f t="shared" si="10"/>
        <v>2.0040345086210585</v>
      </c>
      <c r="P83" s="49">
        <f t="shared" si="11"/>
        <v>1.1869071614518256</v>
      </c>
    </row>
    <row r="84" spans="1:16" ht="15.75" x14ac:dyDescent="0.25">
      <c r="A84" s="54" t="s">
        <v>29</v>
      </c>
      <c r="B84" s="55">
        <v>302</v>
      </c>
      <c r="C84" s="54" t="s">
        <v>42</v>
      </c>
      <c r="D84" s="88">
        <v>1.1670575084131261</v>
      </c>
      <c r="E84" s="88">
        <v>3.1935528304437817</v>
      </c>
      <c r="F84" s="88">
        <v>1.5124750307526884</v>
      </c>
      <c r="G84" s="81">
        <v>0.4240847144538839</v>
      </c>
      <c r="H84" s="80">
        <f t="shared" si="8"/>
        <v>2.4806334317870204</v>
      </c>
      <c r="I84" s="49">
        <f t="shared" si="9"/>
        <v>1.2817093499092032</v>
      </c>
      <c r="J84" s="86"/>
      <c r="K84" s="88">
        <v>1.1670575084131261</v>
      </c>
      <c r="L84" s="88">
        <v>3.1935528304437817</v>
      </c>
      <c r="M84" s="88">
        <v>1.5124750307526884</v>
      </c>
      <c r="N84" s="81">
        <v>0.23097485621155628</v>
      </c>
      <c r="O84" s="49">
        <f t="shared" si="10"/>
        <v>2.8052661273796917</v>
      </c>
      <c r="P84" s="49">
        <f t="shared" si="11"/>
        <v>1.3141726194684702</v>
      </c>
    </row>
    <row r="85" spans="1:16" ht="15.75" x14ac:dyDescent="0.25">
      <c r="A85" s="54" t="s">
        <v>29</v>
      </c>
      <c r="B85" s="55">
        <v>303</v>
      </c>
      <c r="C85" s="54" t="s">
        <v>43</v>
      </c>
      <c r="D85" s="88">
        <v>1.1081296382371495</v>
      </c>
      <c r="E85" s="88">
        <v>3.131695909359888</v>
      </c>
      <c r="F85" s="88">
        <v>1.7883733093610097</v>
      </c>
      <c r="G85" s="81">
        <v>0.26086293012732814</v>
      </c>
      <c r="H85" s="80">
        <f t="shared" si="8"/>
        <v>2.7812728398179196</v>
      </c>
      <c r="I85" s="49">
        <f t="shared" si="9"/>
        <v>1.2646309945715117</v>
      </c>
      <c r="J85" s="86"/>
      <c r="K85" s="88">
        <v>1.1081296382371495</v>
      </c>
      <c r="L85" s="88">
        <v>3.131695909359888</v>
      </c>
      <c r="M85" s="88">
        <v>1.7883733093610097</v>
      </c>
      <c r="N85" s="81">
        <v>0</v>
      </c>
      <c r="O85" s="49">
        <f t="shared" si="10"/>
        <v>3.131695909359888</v>
      </c>
      <c r="P85" s="49">
        <f t="shared" si="11"/>
        <v>1.2996733015257087</v>
      </c>
    </row>
    <row r="86" spans="1:16" ht="15.75" x14ac:dyDescent="0.25">
      <c r="A86" s="54" t="s">
        <v>29</v>
      </c>
      <c r="B86" s="55">
        <v>304</v>
      </c>
      <c r="C86" s="54" t="s">
        <v>44</v>
      </c>
      <c r="D86" s="88">
        <v>1.1670575084131261</v>
      </c>
      <c r="E86" s="88">
        <v>2.548550822877909</v>
      </c>
      <c r="F86" s="88">
        <v>1.423959780427744</v>
      </c>
      <c r="G86" s="81">
        <v>0.42987830905139096</v>
      </c>
      <c r="H86" s="80">
        <f t="shared" si="8"/>
        <v>2.0651135271750913</v>
      </c>
      <c r="I86" s="49">
        <f t="shared" si="9"/>
        <v>1.2401573594480102</v>
      </c>
      <c r="J86" s="86"/>
      <c r="K86" s="88">
        <v>1.1670575084131261</v>
      </c>
      <c r="L86" s="88">
        <v>2.548550822877909</v>
      </c>
      <c r="M86" s="88">
        <v>1.423959780427744</v>
      </c>
      <c r="N86" s="81">
        <v>0.11863104249131493</v>
      </c>
      <c r="O86" s="49">
        <f t="shared" si="10"/>
        <v>2.4151394151356511</v>
      </c>
      <c r="P86" s="49">
        <f t="shared" si="11"/>
        <v>1.2751599482440661</v>
      </c>
    </row>
    <row r="87" spans="1:16" ht="15.75" x14ac:dyDescent="0.25">
      <c r="A87" s="54" t="s">
        <v>29</v>
      </c>
      <c r="B87" s="55">
        <v>305</v>
      </c>
      <c r="C87" s="54" t="s">
        <v>45</v>
      </c>
      <c r="D87" s="88">
        <v>1.1081296382371495</v>
      </c>
      <c r="E87" s="88">
        <v>3.4772898080209873</v>
      </c>
      <c r="F87" s="88">
        <v>1.722857733657986</v>
      </c>
      <c r="G87" s="81">
        <v>0.11539672067242913</v>
      </c>
      <c r="H87" s="80">
        <f t="shared" si="8"/>
        <v>3.2748340999969701</v>
      </c>
      <c r="I87" s="49">
        <f t="shared" si="9"/>
        <v>1.3139871205894167</v>
      </c>
      <c r="J87" s="86"/>
      <c r="K87" s="88">
        <v>1.1081296382371495</v>
      </c>
      <c r="L87" s="88">
        <v>3.4772898080209873</v>
      </c>
      <c r="M87" s="88">
        <v>1.722857733657986</v>
      </c>
      <c r="N87" s="81">
        <v>5.7604638677911192E-2</v>
      </c>
      <c r="O87" s="49">
        <f t="shared" si="10"/>
        <v>3.3762263822923684</v>
      </c>
      <c r="P87" s="49">
        <f t="shared" si="11"/>
        <v>1.3241263488189565</v>
      </c>
    </row>
    <row r="88" spans="1:16" ht="15.75" x14ac:dyDescent="0.25">
      <c r="A88" s="54" t="s">
        <v>29</v>
      </c>
      <c r="B88" s="55">
        <v>306</v>
      </c>
      <c r="C88" s="54" t="s">
        <v>46</v>
      </c>
      <c r="D88" s="88">
        <v>1.1081296382371495</v>
      </c>
      <c r="E88" s="88">
        <v>3.9203601676016917</v>
      </c>
      <c r="F88" s="88">
        <v>1.5556355093955385</v>
      </c>
      <c r="G88" s="81">
        <v>0.30169782482183388</v>
      </c>
      <c r="H88" s="80">
        <f t="shared" si="8"/>
        <v>3.2069278819183409</v>
      </c>
      <c r="I88" s="49">
        <f t="shared" si="9"/>
        <v>1.3071964987815539</v>
      </c>
      <c r="J88" s="86"/>
      <c r="K88" s="88">
        <v>1.1081296382371495</v>
      </c>
      <c r="L88" s="88">
        <v>3.9203601676016917</v>
      </c>
      <c r="M88" s="88">
        <v>1.5556355093955385</v>
      </c>
      <c r="N88" s="81">
        <v>9.7743959425073995E-2</v>
      </c>
      <c r="O88" s="49">
        <f t="shared" si="10"/>
        <v>3.6892226165585176</v>
      </c>
      <c r="P88" s="49">
        <f t="shared" si="11"/>
        <v>1.3554259722455715</v>
      </c>
    </row>
    <row r="89" spans="1:16" ht="15.75" x14ac:dyDescent="0.25">
      <c r="A89" s="54" t="s">
        <v>29</v>
      </c>
      <c r="B89" s="55">
        <v>307</v>
      </c>
      <c r="C89" s="54" t="s">
        <v>47</v>
      </c>
      <c r="D89" s="88">
        <v>1.1670575084131261</v>
      </c>
      <c r="E89" s="88">
        <v>2.7211739720451527</v>
      </c>
      <c r="F89" s="88">
        <v>1.6848097018342612</v>
      </c>
      <c r="G89" s="81">
        <v>0.50484406408518301</v>
      </c>
      <c r="H89" s="80">
        <f t="shared" si="8"/>
        <v>2.1979716219992116</v>
      </c>
      <c r="I89" s="49">
        <f t="shared" si="9"/>
        <v>1.2534431689304222</v>
      </c>
      <c r="J89" s="86"/>
      <c r="K89" s="88">
        <v>1.1670575084131261</v>
      </c>
      <c r="L89" s="88">
        <v>2.7211739720451527</v>
      </c>
      <c r="M89" s="88">
        <v>1.6848097018342612</v>
      </c>
      <c r="N89" s="81">
        <v>0.1386732148736535</v>
      </c>
      <c r="O89" s="49">
        <f t="shared" si="10"/>
        <v>2.5774580069148207</v>
      </c>
      <c r="P89" s="49">
        <f t="shared" si="11"/>
        <v>1.291391807421983</v>
      </c>
    </row>
    <row r="90" spans="1:16" ht="15.75" x14ac:dyDescent="0.25">
      <c r="A90" s="54" t="s">
        <v>29</v>
      </c>
      <c r="B90" s="55">
        <v>308</v>
      </c>
      <c r="C90" s="54" t="s">
        <v>48</v>
      </c>
      <c r="D90" s="88">
        <v>1.1081296382371495</v>
      </c>
      <c r="E90" s="88">
        <v>3.0987568326646193</v>
      </c>
      <c r="F90" s="88">
        <v>1.5935525696338093</v>
      </c>
      <c r="G90" s="81">
        <v>0.39499056259861942</v>
      </c>
      <c r="H90" s="80">
        <f t="shared" si="8"/>
        <v>2.5042153539842396</v>
      </c>
      <c r="I90" s="49">
        <f t="shared" si="9"/>
        <v>1.2369252459881437</v>
      </c>
      <c r="J90" s="86"/>
      <c r="K90" s="88">
        <v>1.1081296382371495</v>
      </c>
      <c r="L90" s="88">
        <v>3.0987568326646193</v>
      </c>
      <c r="M90" s="88">
        <v>1.5935525696338093</v>
      </c>
      <c r="N90" s="81">
        <v>0.20172642603398755</v>
      </c>
      <c r="O90" s="49">
        <f t="shared" si="10"/>
        <v>2.795117356232292</v>
      </c>
      <c r="P90" s="49">
        <f t="shared" si="11"/>
        <v>1.2660154462129489</v>
      </c>
    </row>
    <row r="91" spans="1:16" ht="15.75" x14ac:dyDescent="0.25">
      <c r="A91" s="54" t="s">
        <v>29</v>
      </c>
      <c r="B91" s="55">
        <v>203</v>
      </c>
      <c r="C91" s="54" t="s">
        <v>30</v>
      </c>
      <c r="D91" s="88">
        <v>1.3033675099232165</v>
      </c>
      <c r="E91" s="88">
        <v>3.5920019471196798</v>
      </c>
      <c r="F91" s="88">
        <v>1.5609181626471187</v>
      </c>
      <c r="G91" s="81">
        <v>0.50507903927386411</v>
      </c>
      <c r="H91" s="80">
        <f t="shared" si="8"/>
        <v>2.5661441005735544</v>
      </c>
      <c r="I91" s="49">
        <f t="shared" si="9"/>
        <v>1.3993084179959288</v>
      </c>
      <c r="J91" s="94"/>
      <c r="K91" s="88">
        <v>1.3033675099232165</v>
      </c>
      <c r="L91" s="88">
        <v>3.5920019471196798</v>
      </c>
      <c r="M91" s="88">
        <v>1.5609181626471187</v>
      </c>
      <c r="N91" s="81">
        <v>0.26097862266092792</v>
      </c>
      <c r="O91" s="49">
        <f t="shared" si="10"/>
        <v>3.0619324985390861</v>
      </c>
      <c r="P91" s="49">
        <f t="shared" si="11"/>
        <v>1.4488872577924818</v>
      </c>
    </row>
    <row r="92" spans="1:16" ht="15.75" x14ac:dyDescent="0.25">
      <c r="A92" s="54" t="s">
        <v>29</v>
      </c>
      <c r="B92" s="55">
        <v>310</v>
      </c>
      <c r="C92" s="54" t="s">
        <v>50</v>
      </c>
      <c r="D92" s="88">
        <v>1.1670575084131261</v>
      </c>
      <c r="E92" s="88">
        <v>2.6103776331633015</v>
      </c>
      <c r="F92" s="88">
        <v>1.7378371347541037</v>
      </c>
      <c r="G92" s="81">
        <v>0.25938657165795975</v>
      </c>
      <c r="H92" s="80">
        <f t="shared" si="8"/>
        <v>2.3840523446482123</v>
      </c>
      <c r="I92" s="49">
        <f t="shared" si="9"/>
        <v>1.2720512411953222</v>
      </c>
      <c r="J92" s="86"/>
      <c r="K92" s="88">
        <v>1.1670575084131261</v>
      </c>
      <c r="L92" s="88">
        <v>2.6103776331633015</v>
      </c>
      <c r="M92" s="88">
        <v>1.7378371347541037</v>
      </c>
      <c r="N92" s="81">
        <v>2.2696552213092105E-2</v>
      </c>
      <c r="O92" s="49">
        <f t="shared" si="10"/>
        <v>2.5905739721831198</v>
      </c>
      <c r="P92" s="49">
        <f t="shared" si="11"/>
        <v>1.292703403948813</v>
      </c>
    </row>
    <row r="93" spans="1:16" ht="15.75" x14ac:dyDescent="0.25">
      <c r="A93" s="54" t="s">
        <v>29</v>
      </c>
      <c r="B93" s="55">
        <v>311</v>
      </c>
      <c r="C93" s="54" t="s">
        <v>51</v>
      </c>
      <c r="D93" s="88">
        <v>1.1081296382371495</v>
      </c>
      <c r="E93" s="88">
        <v>2.3288154630908071</v>
      </c>
      <c r="F93" s="88">
        <v>1.5408999085703889</v>
      </c>
      <c r="G93" s="81">
        <v>0.25587669515291162</v>
      </c>
      <c r="H93" s="80">
        <f t="shared" si="8"/>
        <v>2.1272062349405485</v>
      </c>
      <c r="I93" s="49">
        <f t="shared" si="9"/>
        <v>1.1992243340837745</v>
      </c>
      <c r="J93" s="86"/>
      <c r="K93" s="88">
        <v>1.1081296382371495</v>
      </c>
      <c r="L93" s="88">
        <v>2.3288154630908071</v>
      </c>
      <c r="M93" s="88">
        <v>1.5408999085703889</v>
      </c>
      <c r="N93" s="81">
        <v>4.2999193167002611E-2</v>
      </c>
      <c r="O93" s="49">
        <f t="shared" si="10"/>
        <v>2.2949357299626976</v>
      </c>
      <c r="P93" s="49">
        <f t="shared" si="11"/>
        <v>1.2159972835859896</v>
      </c>
    </row>
    <row r="94" spans="1:16" ht="15.75" x14ac:dyDescent="0.25">
      <c r="A94" s="54" t="s">
        <v>29</v>
      </c>
      <c r="B94" s="55">
        <v>312</v>
      </c>
      <c r="C94" s="54" t="s">
        <v>52</v>
      </c>
      <c r="D94" s="88">
        <v>1.1670575084131261</v>
      </c>
      <c r="E94" s="88">
        <v>2.5254574801405272</v>
      </c>
      <c r="F94" s="88">
        <v>1.5740475681971244</v>
      </c>
      <c r="G94" s="81">
        <v>0.53129726819071554</v>
      </c>
      <c r="H94" s="80">
        <f t="shared" si="8"/>
        <v>2.0199759929954282</v>
      </c>
      <c r="I94" s="49">
        <f t="shared" si="9"/>
        <v>1.2356436060300438</v>
      </c>
      <c r="J94" s="86"/>
      <c r="K94" s="88">
        <v>1.1670575084131261</v>
      </c>
      <c r="L94" s="88">
        <v>2.5254574801405272</v>
      </c>
      <c r="M94" s="88">
        <v>1.5740475681971244</v>
      </c>
      <c r="N94" s="81">
        <v>5.8635320589121721E-2</v>
      </c>
      <c r="O94" s="49">
        <f t="shared" si="10"/>
        <v>2.4696712549420576</v>
      </c>
      <c r="P94" s="49">
        <f t="shared" si="11"/>
        <v>1.2806131322247067</v>
      </c>
    </row>
    <row r="95" spans="1:16" ht="15.75" x14ac:dyDescent="0.25">
      <c r="A95" s="54" t="s">
        <v>29</v>
      </c>
      <c r="B95" s="55">
        <v>313</v>
      </c>
      <c r="C95" s="54" t="s">
        <v>53</v>
      </c>
      <c r="D95" s="88">
        <v>1.1670575084131261</v>
      </c>
      <c r="E95" s="88">
        <v>2.9078585020969712</v>
      </c>
      <c r="F95" s="88">
        <v>1.5850060010862401</v>
      </c>
      <c r="G95" s="81">
        <v>0.41650300219088804</v>
      </c>
      <c r="H95" s="80">
        <f t="shared" si="8"/>
        <v>2.3568864639702771</v>
      </c>
      <c r="I95" s="49">
        <f t="shared" si="9"/>
        <v>1.2693346531275287</v>
      </c>
      <c r="J95" s="86"/>
      <c r="K95" s="88">
        <v>1.1670575084131261</v>
      </c>
      <c r="L95" s="88">
        <v>2.9078585020969712</v>
      </c>
      <c r="M95" s="88">
        <v>1.5850060010862401</v>
      </c>
      <c r="N95" s="81">
        <v>0.11058072233198811</v>
      </c>
      <c r="O95" s="49">
        <f t="shared" si="10"/>
        <v>2.7615765169965276</v>
      </c>
      <c r="P95" s="49">
        <f t="shared" si="11"/>
        <v>1.3098036584301538</v>
      </c>
    </row>
    <row r="96" spans="1:16" ht="15.75" x14ac:dyDescent="0.25">
      <c r="A96" s="54" t="s">
        <v>29</v>
      </c>
      <c r="B96" s="55">
        <v>314</v>
      </c>
      <c r="C96" s="54" t="s">
        <v>54</v>
      </c>
      <c r="D96" s="88">
        <v>1.1670575084131261</v>
      </c>
      <c r="E96" s="88">
        <v>3.6510752635055161</v>
      </c>
      <c r="F96" s="88">
        <v>2.2936257803926683</v>
      </c>
      <c r="G96" s="81">
        <v>0.38437042182719366</v>
      </c>
      <c r="H96" s="80">
        <f t="shared" si="8"/>
        <v>3.1293118330723244</v>
      </c>
      <c r="I96" s="49">
        <f t="shared" si="9"/>
        <v>1.3465771900377335</v>
      </c>
      <c r="J96" s="86"/>
      <c r="K96" s="88">
        <v>1.1670575084131261</v>
      </c>
      <c r="L96" s="88">
        <v>3.6510752635055161</v>
      </c>
      <c r="M96" s="88">
        <v>2.2936257803926683</v>
      </c>
      <c r="N96" s="81">
        <v>0.25668449014841721</v>
      </c>
      <c r="O96" s="49">
        <f t="shared" si="10"/>
        <v>3.3026390350304622</v>
      </c>
      <c r="P96" s="49">
        <f t="shared" si="11"/>
        <v>1.3639099102335472</v>
      </c>
    </row>
    <row r="97" spans="1:16" ht="15.75" x14ac:dyDescent="0.25">
      <c r="A97" s="54" t="s">
        <v>29</v>
      </c>
      <c r="B97" s="55">
        <v>315</v>
      </c>
      <c r="C97" s="54" t="s">
        <v>55</v>
      </c>
      <c r="D97" s="88">
        <v>1.1670575084131261</v>
      </c>
      <c r="E97" s="88">
        <v>3.2325566800134502</v>
      </c>
      <c r="F97" s="88">
        <v>1.9727039501326817</v>
      </c>
      <c r="G97" s="81">
        <v>0.54223942231785127</v>
      </c>
      <c r="H97" s="80">
        <f t="shared" si="8"/>
        <v>2.5494148635573346</v>
      </c>
      <c r="I97" s="49">
        <f t="shared" si="9"/>
        <v>1.2885874930862344</v>
      </c>
      <c r="J97" s="86"/>
      <c r="K97" s="88">
        <v>1.1670575084131261</v>
      </c>
      <c r="L97" s="88">
        <v>3.2325566800134502</v>
      </c>
      <c r="M97" s="88">
        <v>1.9727039501326817</v>
      </c>
      <c r="N97" s="81">
        <v>7.0470691654335046E-2</v>
      </c>
      <c r="O97" s="49">
        <f t="shared" si="10"/>
        <v>3.1437739867561501</v>
      </c>
      <c r="P97" s="49">
        <f t="shared" si="11"/>
        <v>1.348023405406116</v>
      </c>
    </row>
    <row r="98" spans="1:16" ht="15.75" x14ac:dyDescent="0.25">
      <c r="A98" s="54" t="s">
        <v>29</v>
      </c>
      <c r="B98" s="55">
        <v>317</v>
      </c>
      <c r="C98" s="54" t="s">
        <v>57</v>
      </c>
      <c r="D98" s="88">
        <v>1.1081296382371495</v>
      </c>
      <c r="E98" s="88">
        <v>2.5293849888036699</v>
      </c>
      <c r="F98" s="88">
        <v>1.7279076356782239</v>
      </c>
      <c r="G98" s="81">
        <v>0.37050675005954231</v>
      </c>
      <c r="H98" s="80">
        <f t="shared" si="8"/>
        <v>2.2324322194508368</v>
      </c>
      <c r="I98" s="49">
        <f t="shared" si="9"/>
        <v>1.2097469325348034</v>
      </c>
      <c r="J98" s="86"/>
      <c r="K98" s="88">
        <v>1.1081296382371495</v>
      </c>
      <c r="L98" s="88">
        <v>2.5293849888036699</v>
      </c>
      <c r="M98" s="88">
        <v>1.7279076356782239</v>
      </c>
      <c r="N98" s="81">
        <v>0</v>
      </c>
      <c r="O98" s="49">
        <f t="shared" si="10"/>
        <v>2.5293849888036699</v>
      </c>
      <c r="P98" s="49">
        <f t="shared" si="11"/>
        <v>1.2394422094700868</v>
      </c>
    </row>
    <row r="99" spans="1:16" ht="15.75" x14ac:dyDescent="0.25">
      <c r="A99" s="54" t="s">
        <v>29</v>
      </c>
      <c r="B99" s="55">
        <v>318</v>
      </c>
      <c r="C99" s="54" t="s">
        <v>58</v>
      </c>
      <c r="D99" s="88">
        <v>1.1670575084131261</v>
      </c>
      <c r="E99" s="88">
        <v>3.5980576216843549</v>
      </c>
      <c r="F99" s="88">
        <v>2.181957384064471</v>
      </c>
      <c r="G99" s="81">
        <v>0.22493746826766231</v>
      </c>
      <c r="H99" s="80">
        <f t="shared" si="8"/>
        <v>3.2795236194209028</v>
      </c>
      <c r="I99" s="49">
        <f t="shared" si="9"/>
        <v>1.3615983686725914</v>
      </c>
      <c r="J99" s="86"/>
      <c r="K99" s="88">
        <v>1.1670575084131261</v>
      </c>
      <c r="L99" s="88">
        <v>3.5980576216843549</v>
      </c>
      <c r="M99" s="88">
        <v>2.181957384064471</v>
      </c>
      <c r="N99" s="81">
        <v>0.1016320049682673</v>
      </c>
      <c r="O99" s="49">
        <f t="shared" si="10"/>
        <v>3.4541365152990062</v>
      </c>
      <c r="P99" s="49">
        <f t="shared" si="11"/>
        <v>1.3790596582604016</v>
      </c>
    </row>
    <row r="100" spans="1:16" ht="15.75" x14ac:dyDescent="0.25">
      <c r="A100" s="54" t="s">
        <v>29</v>
      </c>
      <c r="B100" s="55">
        <v>319</v>
      </c>
      <c r="C100" s="54" t="s">
        <v>59</v>
      </c>
      <c r="D100" s="88">
        <v>1.1670575084131261</v>
      </c>
      <c r="E100" s="88">
        <v>3.7742293260133124</v>
      </c>
      <c r="F100" s="88">
        <v>2.1530302605928249</v>
      </c>
      <c r="G100" s="81">
        <v>0.4125640240124766</v>
      </c>
      <c r="H100" s="80">
        <f t="shared" si="8"/>
        <v>3.10538091585817</v>
      </c>
      <c r="I100" s="49">
        <f t="shared" si="9"/>
        <v>1.344184098316318</v>
      </c>
      <c r="J100" s="86"/>
      <c r="K100" s="88">
        <v>1.1670575084131261</v>
      </c>
      <c r="L100" s="88">
        <v>3.7742293260133124</v>
      </c>
      <c r="M100" s="88">
        <v>2.1530302605928249</v>
      </c>
      <c r="N100" s="81">
        <v>5.8534743434522207E-3</v>
      </c>
      <c r="O100" s="49">
        <f t="shared" si="10"/>
        <v>3.7647396788782448</v>
      </c>
      <c r="P100" s="49">
        <f t="shared" si="11"/>
        <v>1.4101199746183255</v>
      </c>
    </row>
    <row r="101" spans="1:16" ht="15.75" x14ac:dyDescent="0.25">
      <c r="A101" s="54" t="s">
        <v>29</v>
      </c>
      <c r="B101" s="55">
        <v>320</v>
      </c>
      <c r="C101" s="54" t="s">
        <v>60</v>
      </c>
      <c r="D101" s="88">
        <v>1.1081296382371495</v>
      </c>
      <c r="E101" s="88">
        <v>2.4723165016131237</v>
      </c>
      <c r="F101" s="88">
        <v>1.6956483512757921</v>
      </c>
      <c r="G101" s="81">
        <v>0.48794814060677821</v>
      </c>
      <c r="H101" s="80">
        <f t="shared" si="8"/>
        <v>2.0933427217875167</v>
      </c>
      <c r="I101" s="49">
        <f t="shared" si="9"/>
        <v>1.1958379827684715</v>
      </c>
      <c r="J101" s="86"/>
      <c r="K101" s="88">
        <v>1.1081296382371495</v>
      </c>
      <c r="L101" s="88">
        <v>2.4723165016131237</v>
      </c>
      <c r="M101" s="88">
        <v>1.6956483512757921</v>
      </c>
      <c r="N101" s="81">
        <v>0.31340391547149354</v>
      </c>
      <c r="O101" s="49">
        <f t="shared" si="10"/>
        <v>2.2289056622754013</v>
      </c>
      <c r="P101" s="49">
        <f t="shared" si="11"/>
        <v>1.2093942768172599</v>
      </c>
    </row>
    <row r="102" spans="1:16" ht="15.75" x14ac:dyDescent="0.25">
      <c r="A102" s="54" t="s">
        <v>120</v>
      </c>
      <c r="B102" s="55">
        <v>867</v>
      </c>
      <c r="C102" s="54" t="s">
        <v>142</v>
      </c>
      <c r="D102" s="88">
        <v>1.148417094</v>
      </c>
      <c r="E102" s="88">
        <v>3.6971044179044714</v>
      </c>
      <c r="F102" s="88">
        <v>1.5848306208919405</v>
      </c>
      <c r="G102" s="81">
        <v>0.35959121881760175</v>
      </c>
      <c r="H102" s="80">
        <f t="shared" si="8"/>
        <v>2.9375493087602518</v>
      </c>
      <c r="I102" s="49">
        <f t="shared" si="9"/>
        <v>1.3124886060760252</v>
      </c>
      <c r="J102" s="86"/>
      <c r="K102" s="88">
        <v>1.148417094</v>
      </c>
      <c r="L102" s="88">
        <v>3.6971044179044714</v>
      </c>
      <c r="M102" s="88">
        <v>1.5848306208919405</v>
      </c>
      <c r="N102" s="81">
        <v>0</v>
      </c>
      <c r="O102" s="49">
        <f t="shared" si="10"/>
        <v>3.6971044179044714</v>
      </c>
      <c r="P102" s="49">
        <f t="shared" si="11"/>
        <v>1.3884441169904473</v>
      </c>
    </row>
    <row r="103" spans="1:16" ht="15.75" x14ac:dyDescent="0.25">
      <c r="A103" s="54" t="s">
        <v>120</v>
      </c>
      <c r="B103" s="55">
        <v>846</v>
      </c>
      <c r="C103" s="54" t="s">
        <v>131</v>
      </c>
      <c r="D103" s="88">
        <v>1.0061107115442907</v>
      </c>
      <c r="E103" s="88">
        <v>3.9879519018427168</v>
      </c>
      <c r="F103" s="88">
        <v>1.3704584404224047</v>
      </c>
      <c r="G103" s="81">
        <v>0.14249498758616821</v>
      </c>
      <c r="H103" s="80">
        <f t="shared" si="8"/>
        <v>3.614972203550753</v>
      </c>
      <c r="I103" s="49">
        <f t="shared" si="9"/>
        <v>1.266385789590508</v>
      </c>
      <c r="J103" s="86"/>
      <c r="K103" s="88">
        <v>1.0061107115442907</v>
      </c>
      <c r="L103" s="88">
        <v>3.9879519018427168</v>
      </c>
      <c r="M103" s="88">
        <v>1.3704584404224047</v>
      </c>
      <c r="N103" s="81">
        <v>7.9441301032895609E-2</v>
      </c>
      <c r="O103" s="49">
        <f t="shared" si="10"/>
        <v>3.7800148158223901</v>
      </c>
      <c r="P103" s="49">
        <f t="shared" si="11"/>
        <v>1.2828900508176717</v>
      </c>
    </row>
    <row r="104" spans="1:16" ht="15.75" x14ac:dyDescent="0.25">
      <c r="A104" s="54" t="s">
        <v>120</v>
      </c>
      <c r="B104" s="55">
        <v>825</v>
      </c>
      <c r="C104" s="54" t="s">
        <v>121</v>
      </c>
      <c r="D104" s="88">
        <v>1.1057930760268238</v>
      </c>
      <c r="E104" s="88">
        <v>2.9750870880273816</v>
      </c>
      <c r="F104" s="88">
        <v>1.5274802241200434</v>
      </c>
      <c r="G104" s="81">
        <v>0.23668217340611314</v>
      </c>
      <c r="H104" s="80">
        <f t="shared" si="8"/>
        <v>2.6324643492401854</v>
      </c>
      <c r="I104" s="49">
        <f t="shared" si="9"/>
        <v>1.2478808957454777</v>
      </c>
      <c r="J104" s="86"/>
      <c r="K104" s="88">
        <v>1.1053794234239001</v>
      </c>
      <c r="L104" s="88">
        <v>2.9750870880273816</v>
      </c>
      <c r="M104" s="88">
        <v>1.5274802241200434</v>
      </c>
      <c r="N104" s="81">
        <v>0.21464277153989192</v>
      </c>
      <c r="O104" s="49">
        <f t="shared" si="10"/>
        <v>2.6643687386581396</v>
      </c>
      <c r="P104" s="49">
        <f t="shared" si="11"/>
        <v>1.2507404126049342</v>
      </c>
    </row>
    <row r="105" spans="1:16" ht="15.75" x14ac:dyDescent="0.25">
      <c r="A105" s="54" t="s">
        <v>120</v>
      </c>
      <c r="B105" s="55">
        <v>845</v>
      </c>
      <c r="C105" s="54" t="s">
        <v>130</v>
      </c>
      <c r="D105" s="88">
        <v>1.0061107115442907</v>
      </c>
      <c r="E105" s="88">
        <v>2.5210806948398146</v>
      </c>
      <c r="F105" s="88">
        <v>1.7835175931295781</v>
      </c>
      <c r="G105" s="81">
        <v>0.15749866938470469</v>
      </c>
      <c r="H105" s="80">
        <f t="shared" si="8"/>
        <v>2.4049154877331964</v>
      </c>
      <c r="I105" s="49">
        <f t="shared" si="9"/>
        <v>1.1453801180087524</v>
      </c>
      <c r="J105" s="86"/>
      <c r="K105" s="88">
        <v>1.0061107115442907</v>
      </c>
      <c r="L105" s="88">
        <v>2.5210806948398146</v>
      </c>
      <c r="M105" s="88">
        <v>1.7835175931295781</v>
      </c>
      <c r="N105" s="81">
        <v>0.16223304038878261</v>
      </c>
      <c r="O105" s="49">
        <f t="shared" si="10"/>
        <v>2.4014235903707819</v>
      </c>
      <c r="P105" s="49">
        <f t="shared" si="11"/>
        <v>1.1450309282725109</v>
      </c>
    </row>
    <row r="106" spans="1:16" ht="15.75" x14ac:dyDescent="0.25">
      <c r="A106" s="54" t="s">
        <v>120</v>
      </c>
      <c r="B106" s="55">
        <v>850</v>
      </c>
      <c r="C106" s="54" t="s">
        <v>132</v>
      </c>
      <c r="D106" s="88">
        <v>1.0512291169011627</v>
      </c>
      <c r="E106" s="88">
        <v>2.4860153655584103</v>
      </c>
      <c r="F106" s="88">
        <v>1.5644519187149974</v>
      </c>
      <c r="G106" s="81">
        <v>4.75870137434952E-2</v>
      </c>
      <c r="H106" s="80">
        <f t="shared" si="8"/>
        <v>2.44216091314797</v>
      </c>
      <c r="I106" s="49">
        <f t="shared" si="9"/>
        <v>1.1851993848357274</v>
      </c>
      <c r="J106" s="86"/>
      <c r="K106" s="88">
        <v>1.0512291169011627</v>
      </c>
      <c r="L106" s="88">
        <v>2.4860153655584103</v>
      </c>
      <c r="M106" s="88">
        <v>1.5644519187149974</v>
      </c>
      <c r="N106" s="81">
        <v>4.0436182411063698E-2</v>
      </c>
      <c r="O106" s="49">
        <f t="shared" si="10"/>
        <v>2.4487508579184816</v>
      </c>
      <c r="P106" s="49">
        <f t="shared" si="11"/>
        <v>1.1858583793127786</v>
      </c>
    </row>
    <row r="107" spans="1:16" ht="15.75" x14ac:dyDescent="0.25">
      <c r="A107" s="54" t="s">
        <v>120</v>
      </c>
      <c r="B107" s="55">
        <v>921</v>
      </c>
      <c r="C107" s="54" t="s">
        <v>174</v>
      </c>
      <c r="D107" s="88">
        <v>1.0512291169011627</v>
      </c>
      <c r="E107" s="88">
        <v>1.5890843615453016</v>
      </c>
      <c r="F107" s="88">
        <v>1.5530176570799215</v>
      </c>
      <c r="G107" s="81">
        <v>5.3548454334768611E-2</v>
      </c>
      <c r="H107" s="80">
        <f t="shared" si="8"/>
        <v>1.5871530452682316</v>
      </c>
      <c r="I107" s="49">
        <f t="shared" si="9"/>
        <v>1.0996985980477534</v>
      </c>
      <c r="J107" s="86"/>
      <c r="K107" s="88">
        <v>1.0512291169011627</v>
      </c>
      <c r="L107" s="88">
        <v>1.5890843615453016</v>
      </c>
      <c r="M107" s="88">
        <v>1.5530176570799215</v>
      </c>
      <c r="N107" s="81">
        <v>7.0817788238666714E-3</v>
      </c>
      <c r="O107" s="49">
        <f t="shared" si="10"/>
        <v>1.5888289451213722</v>
      </c>
      <c r="P107" s="49">
        <f t="shared" si="11"/>
        <v>1.0998661880330676</v>
      </c>
    </row>
    <row r="108" spans="1:16" ht="15.75" x14ac:dyDescent="0.25">
      <c r="A108" s="54" t="s">
        <v>120</v>
      </c>
      <c r="B108" s="55">
        <v>886</v>
      </c>
      <c r="C108" s="54" t="s">
        <v>160</v>
      </c>
      <c r="D108" s="88">
        <v>1.0147627827965731</v>
      </c>
      <c r="E108" s="88">
        <v>2.0071860237484223</v>
      </c>
      <c r="F108" s="88">
        <v>1.6675037735504841</v>
      </c>
      <c r="G108" s="81">
        <v>0.12357336358816483</v>
      </c>
      <c r="H108" s="80">
        <f t="shared" si="8"/>
        <v>1.9652103455402665</v>
      </c>
      <c r="I108" s="49">
        <f t="shared" si="9"/>
        <v>1.1083312607912852</v>
      </c>
      <c r="J108" s="86"/>
      <c r="K108" s="88">
        <v>1.01125931604178</v>
      </c>
      <c r="L108" s="88">
        <v>2.0071860237484223</v>
      </c>
      <c r="M108" s="88">
        <v>1.6675037735504841</v>
      </c>
      <c r="N108" s="81">
        <v>4.0783091326570063E-2</v>
      </c>
      <c r="O108" s="49">
        <f t="shared" si="10"/>
        <v>1.9933327315165847</v>
      </c>
      <c r="P108" s="49">
        <f t="shared" si="11"/>
        <v>1.1083407259850826</v>
      </c>
    </row>
    <row r="109" spans="1:16" ht="15.75" x14ac:dyDescent="0.25">
      <c r="A109" s="54" t="s">
        <v>120</v>
      </c>
      <c r="B109" s="55">
        <v>887</v>
      </c>
      <c r="C109" s="54" t="s">
        <v>161</v>
      </c>
      <c r="D109" s="88">
        <v>1.0025501017019141</v>
      </c>
      <c r="E109" s="88">
        <v>1.7616778746094741</v>
      </c>
      <c r="F109" s="88">
        <v>1.4374984893195482</v>
      </c>
      <c r="G109" s="81">
        <v>0.29561506025006118</v>
      </c>
      <c r="H109" s="80">
        <f t="shared" ref="H109:H140" si="12">((1-G109)*E109)+(G109*F109)</f>
        <v>1.665845566095165</v>
      </c>
      <c r="I109" s="49">
        <f t="shared" ref="I109:I140" si="13">(D109*80%)+ (H109*10%) + 10%</f>
        <v>1.0686246379710478</v>
      </c>
      <c r="J109" s="86"/>
      <c r="K109" s="88">
        <v>1.0025501017019141</v>
      </c>
      <c r="L109" s="88">
        <v>1.7616778746094741</v>
      </c>
      <c r="M109" s="88">
        <v>1.4374984893195482</v>
      </c>
      <c r="N109" s="81">
        <v>9.1957557908722815E-2</v>
      </c>
      <c r="O109" s="49">
        <f t="shared" ref="O109:O140" si="14">((1-N109)*L109)+(N109*M109)</f>
        <v>1.7318671300138615</v>
      </c>
      <c r="P109" s="49">
        <f t="shared" ref="P109:P140" si="15" xml:space="preserve"> (80% * K109) + (10% * O109) + 10%</f>
        <v>1.0752267943629175</v>
      </c>
    </row>
    <row r="110" spans="1:16" ht="15.75" x14ac:dyDescent="0.25">
      <c r="A110" s="54" t="s">
        <v>120</v>
      </c>
      <c r="B110" s="55">
        <v>826</v>
      </c>
      <c r="C110" s="54" t="s">
        <v>122</v>
      </c>
      <c r="D110" s="88">
        <v>1.103583766925897</v>
      </c>
      <c r="E110" s="88">
        <v>1.9600304393781656</v>
      </c>
      <c r="F110" s="88">
        <v>1.8384718478388802</v>
      </c>
      <c r="G110" s="81">
        <v>0.26629998272797295</v>
      </c>
      <c r="H110" s="80">
        <f t="shared" si="12"/>
        <v>1.9276593885508171</v>
      </c>
      <c r="I110" s="49">
        <f t="shared" si="13"/>
        <v>1.1756329523957993</v>
      </c>
      <c r="J110" s="86"/>
      <c r="K110" s="88">
        <v>1.103583766925897</v>
      </c>
      <c r="L110" s="88">
        <v>1.9600304393781656</v>
      </c>
      <c r="M110" s="88">
        <v>1.8384718478388802</v>
      </c>
      <c r="N110" s="81">
        <v>4.237287367878969E-2</v>
      </c>
      <c r="O110" s="49">
        <f t="shared" si="14"/>
        <v>1.9548796525343</v>
      </c>
      <c r="P110" s="49">
        <f t="shared" si="15"/>
        <v>1.1783549787941476</v>
      </c>
    </row>
    <row r="111" spans="1:16" ht="15.75" x14ac:dyDescent="0.25">
      <c r="A111" s="54" t="s">
        <v>120</v>
      </c>
      <c r="B111" s="55">
        <v>931</v>
      </c>
      <c r="C111" s="54" t="s">
        <v>178</v>
      </c>
      <c r="D111" s="88">
        <v>1.0801583124037386</v>
      </c>
      <c r="E111" s="88">
        <v>2.0247378900633879</v>
      </c>
      <c r="F111" s="88">
        <v>1.4916516461709046</v>
      </c>
      <c r="G111" s="81">
        <v>0.34171689929303128</v>
      </c>
      <c r="H111" s="80">
        <f t="shared" si="12"/>
        <v>1.8425733117446799</v>
      </c>
      <c r="I111" s="49">
        <f t="shared" si="13"/>
        <v>1.148383981097459</v>
      </c>
      <c r="J111" s="86"/>
      <c r="K111" s="88">
        <v>1.0801583124037386</v>
      </c>
      <c r="L111" s="88">
        <v>2.0247378900633879</v>
      </c>
      <c r="M111" s="88">
        <v>1.4916516461709046</v>
      </c>
      <c r="N111" s="81">
        <v>0.15724540849622423</v>
      </c>
      <c r="O111" s="49">
        <f t="shared" si="14"/>
        <v>1.9409125258787965</v>
      </c>
      <c r="P111" s="49">
        <f t="shared" si="15"/>
        <v>1.1582179025108708</v>
      </c>
    </row>
    <row r="112" spans="1:16" ht="15.75" x14ac:dyDescent="0.25">
      <c r="A112" s="54" t="s">
        <v>120</v>
      </c>
      <c r="B112" s="55">
        <v>851</v>
      </c>
      <c r="C112" s="54" t="s">
        <v>133</v>
      </c>
      <c r="D112" s="88">
        <v>1.0512291169011627</v>
      </c>
      <c r="E112" s="88">
        <v>2.5828684581490067</v>
      </c>
      <c r="F112" s="88">
        <v>1.340729815550991</v>
      </c>
      <c r="G112" s="81">
        <v>0.11640583642867974</v>
      </c>
      <c r="H112" s="80">
        <f t="shared" si="12"/>
        <v>2.4382762704969996</v>
      </c>
      <c r="I112" s="49">
        <f t="shared" si="13"/>
        <v>1.1848109205706303</v>
      </c>
      <c r="J112" s="86"/>
      <c r="K112" s="88">
        <v>1.0512291169011627</v>
      </c>
      <c r="L112" s="88">
        <v>2.5828684581490067</v>
      </c>
      <c r="M112" s="88">
        <v>1.340729815550991</v>
      </c>
      <c r="N112" s="81">
        <v>7.624487820431243E-2</v>
      </c>
      <c r="O112" s="49">
        <f t="shared" si="14"/>
        <v>2.4881617486312506</v>
      </c>
      <c r="P112" s="49">
        <f t="shared" si="15"/>
        <v>1.1897994683840554</v>
      </c>
    </row>
    <row r="113" spans="1:16" ht="15.75" x14ac:dyDescent="0.25">
      <c r="A113" s="54" t="s">
        <v>120</v>
      </c>
      <c r="B113" s="55">
        <v>870</v>
      </c>
      <c r="C113" s="54" t="s">
        <v>145</v>
      </c>
      <c r="D113" s="88">
        <v>1.1254795891274165</v>
      </c>
      <c r="E113" s="88">
        <v>3.7446333070650524</v>
      </c>
      <c r="F113" s="88">
        <v>1.5889279464286936</v>
      </c>
      <c r="G113" s="81">
        <v>0.40925937986467947</v>
      </c>
      <c r="H113" s="80">
        <f t="shared" si="12"/>
        <v>2.8623906680000508</v>
      </c>
      <c r="I113" s="49">
        <f t="shared" si="13"/>
        <v>1.2866227381019386</v>
      </c>
      <c r="J113" s="86"/>
      <c r="K113" s="88">
        <v>1.1254795891274165</v>
      </c>
      <c r="L113" s="88">
        <v>3.7446333070650524</v>
      </c>
      <c r="M113" s="88">
        <v>1.5889279464286936</v>
      </c>
      <c r="N113" s="81">
        <v>0.21248218750845677</v>
      </c>
      <c r="O113" s="49">
        <f t="shared" si="14"/>
        <v>3.2865843164133319</v>
      </c>
      <c r="P113" s="49">
        <f t="shared" si="15"/>
        <v>1.3290421029432666</v>
      </c>
    </row>
    <row r="114" spans="1:16" ht="15.75" x14ac:dyDescent="0.25">
      <c r="A114" s="54" t="s">
        <v>120</v>
      </c>
      <c r="B114" s="55">
        <v>871</v>
      </c>
      <c r="C114" s="54" t="s">
        <v>146</v>
      </c>
      <c r="D114" s="88">
        <v>1.148417094</v>
      </c>
      <c r="E114" s="88">
        <v>3.4610266942598593</v>
      </c>
      <c r="F114" s="88">
        <v>1.9240368477740899</v>
      </c>
      <c r="G114" s="81">
        <v>0.51555032779689547</v>
      </c>
      <c r="H114" s="80">
        <f t="shared" si="12"/>
        <v>2.6686310750836206</v>
      </c>
      <c r="I114" s="49">
        <f t="shared" si="13"/>
        <v>1.2855967827083621</v>
      </c>
      <c r="J114" s="86"/>
      <c r="K114" s="88">
        <v>1.148417094</v>
      </c>
      <c r="L114" s="88">
        <v>3.4610266942598593</v>
      </c>
      <c r="M114" s="88">
        <v>1.9240368477740899</v>
      </c>
      <c r="N114" s="81">
        <v>0.20864672781066348</v>
      </c>
      <c r="O114" s="49">
        <f t="shared" si="14"/>
        <v>3.1403387921123893</v>
      </c>
      <c r="P114" s="49">
        <f t="shared" si="15"/>
        <v>1.3327675544112392</v>
      </c>
    </row>
    <row r="115" spans="1:16" ht="15.75" x14ac:dyDescent="0.25">
      <c r="A115" s="54" t="s">
        <v>120</v>
      </c>
      <c r="B115" s="55">
        <v>852</v>
      </c>
      <c r="C115" s="54" t="s">
        <v>134</v>
      </c>
      <c r="D115" s="88">
        <v>1.0512291169011627</v>
      </c>
      <c r="E115" s="88">
        <v>2.7202407952898731</v>
      </c>
      <c r="F115" s="88">
        <v>1.373392645541031</v>
      </c>
      <c r="G115" s="81">
        <v>0.12377463678462218</v>
      </c>
      <c r="H115" s="80">
        <f t="shared" si="12"/>
        <v>2.5535351547506693</v>
      </c>
      <c r="I115" s="49">
        <f t="shared" si="13"/>
        <v>1.1963368089959974</v>
      </c>
      <c r="J115" s="86"/>
      <c r="K115" s="88">
        <v>1.0512291169011627</v>
      </c>
      <c r="L115" s="88">
        <v>2.7202407952898731</v>
      </c>
      <c r="M115" s="88">
        <v>1.373392645541031</v>
      </c>
      <c r="N115" s="81">
        <v>6.6484579053930515E-2</v>
      </c>
      <c r="O115" s="49">
        <f t="shared" si="14"/>
        <v>2.6306961630042562</v>
      </c>
      <c r="P115" s="49">
        <f t="shared" si="15"/>
        <v>1.2040529098213559</v>
      </c>
    </row>
    <row r="116" spans="1:16" ht="15.75" x14ac:dyDescent="0.25">
      <c r="A116" s="54" t="s">
        <v>120</v>
      </c>
      <c r="B116" s="55">
        <v>936</v>
      </c>
      <c r="C116" s="54" t="s">
        <v>181</v>
      </c>
      <c r="D116" s="88">
        <v>1.148417094</v>
      </c>
      <c r="E116" s="88">
        <v>4.0760666907943692</v>
      </c>
      <c r="F116" s="88">
        <v>1.6435578689481929</v>
      </c>
      <c r="G116" s="81">
        <v>0.21308121509847402</v>
      </c>
      <c r="H116" s="80">
        <f t="shared" si="12"/>
        <v>3.5577447552976285</v>
      </c>
      <c r="I116" s="49">
        <f t="shared" si="13"/>
        <v>1.374508150729763</v>
      </c>
      <c r="J116" s="86"/>
      <c r="K116" s="88">
        <v>1.148417094</v>
      </c>
      <c r="L116" s="88">
        <v>4.0760666907943692</v>
      </c>
      <c r="M116" s="88">
        <v>1.6435578689481929</v>
      </c>
      <c r="N116" s="81">
        <v>0.19765953240168055</v>
      </c>
      <c r="O116" s="49">
        <f t="shared" si="14"/>
        <v>3.5952581345052912</v>
      </c>
      <c r="P116" s="49">
        <f t="shared" si="15"/>
        <v>1.3782594886505293</v>
      </c>
    </row>
    <row r="117" spans="1:16" ht="15.75" x14ac:dyDescent="0.25">
      <c r="A117" s="54" t="s">
        <v>120</v>
      </c>
      <c r="B117" s="55">
        <v>869</v>
      </c>
      <c r="C117" s="54" t="s">
        <v>144</v>
      </c>
      <c r="D117" s="88">
        <v>1.1254795891274165</v>
      </c>
      <c r="E117" s="88">
        <v>2.8441267838326922</v>
      </c>
      <c r="F117" s="88">
        <v>1.7039695624062634</v>
      </c>
      <c r="G117" s="81">
        <v>0.28146287860940761</v>
      </c>
      <c r="H117" s="80">
        <f t="shared" si="12"/>
        <v>2.5232148502227059</v>
      </c>
      <c r="I117" s="49">
        <f t="shared" si="13"/>
        <v>1.252705156324204</v>
      </c>
      <c r="J117" s="86"/>
      <c r="K117" s="88">
        <v>1.1254795891274165</v>
      </c>
      <c r="L117" s="88">
        <v>2.8441267838326922</v>
      </c>
      <c r="M117" s="88">
        <v>1.7039695624062634</v>
      </c>
      <c r="N117" s="81">
        <v>0.35535931682290095</v>
      </c>
      <c r="O117" s="49">
        <f t="shared" si="14"/>
        <v>2.4389612925558994</v>
      </c>
      <c r="P117" s="49">
        <f t="shared" si="15"/>
        <v>1.2442798005575233</v>
      </c>
    </row>
    <row r="118" spans="1:16" ht="15.75" x14ac:dyDescent="0.25">
      <c r="A118" s="54" t="s">
        <v>120</v>
      </c>
      <c r="B118" s="55">
        <v>938</v>
      </c>
      <c r="C118" s="54" t="s">
        <v>183</v>
      </c>
      <c r="D118" s="88">
        <v>1.0235835348665128</v>
      </c>
      <c r="E118" s="88">
        <v>3.3176558235289675</v>
      </c>
      <c r="F118" s="88">
        <v>1.7022665924979712</v>
      </c>
      <c r="G118" s="81">
        <v>8.1382712400290977E-2</v>
      </c>
      <c r="H118" s="80">
        <f t="shared" si="12"/>
        <v>3.1861910663254451</v>
      </c>
      <c r="I118" s="49">
        <f t="shared" si="13"/>
        <v>1.2374859345257549</v>
      </c>
      <c r="J118" s="86"/>
      <c r="K118" s="88">
        <v>1.0341275249748301</v>
      </c>
      <c r="L118" s="88">
        <v>3.3176558235289675</v>
      </c>
      <c r="M118" s="88">
        <v>1.7022665924979712</v>
      </c>
      <c r="N118" s="81">
        <v>5.3333030868551658E-2</v>
      </c>
      <c r="O118" s="49">
        <f t="shared" si="14"/>
        <v>3.2315022198056655</v>
      </c>
      <c r="P118" s="49">
        <f t="shared" si="15"/>
        <v>1.2504522419604307</v>
      </c>
    </row>
    <row r="119" spans="1:16" ht="15.75" x14ac:dyDescent="0.25">
      <c r="A119" s="54" t="s">
        <v>120</v>
      </c>
      <c r="B119" s="55">
        <v>868</v>
      </c>
      <c r="C119" s="54" t="s">
        <v>143</v>
      </c>
      <c r="D119" s="88">
        <v>1.148417094</v>
      </c>
      <c r="E119" s="88">
        <v>3.3783221132584096</v>
      </c>
      <c r="F119" s="88">
        <v>1.6106722549816175</v>
      </c>
      <c r="G119" s="81">
        <v>0.23498904417368205</v>
      </c>
      <c r="H119" s="80">
        <f t="shared" si="12"/>
        <v>2.9629437626282016</v>
      </c>
      <c r="I119" s="49">
        <f t="shared" si="13"/>
        <v>1.3150280514628203</v>
      </c>
      <c r="J119" s="86"/>
      <c r="K119" s="88">
        <v>1.148417094</v>
      </c>
      <c r="L119" s="88">
        <v>3.3783221132584096</v>
      </c>
      <c r="M119" s="88">
        <v>1.6106722549816175</v>
      </c>
      <c r="N119" s="81">
        <v>0.18397383558452099</v>
      </c>
      <c r="O119" s="49">
        <f t="shared" si="14"/>
        <v>3.0531207888607934</v>
      </c>
      <c r="P119" s="49">
        <f t="shared" si="15"/>
        <v>1.3240457540860795</v>
      </c>
    </row>
    <row r="120" spans="1:16" ht="15.75" x14ac:dyDescent="0.25">
      <c r="A120" s="54" t="s">
        <v>120</v>
      </c>
      <c r="B120" s="55">
        <v>872</v>
      </c>
      <c r="C120" s="54" t="s">
        <v>147</v>
      </c>
      <c r="D120" s="88">
        <v>1.1254795891274165</v>
      </c>
      <c r="E120" s="88">
        <v>3.1525093781005249</v>
      </c>
      <c r="F120" s="88">
        <v>1.6411359654613695</v>
      </c>
      <c r="G120" s="81">
        <v>0.26565399080337299</v>
      </c>
      <c r="H120" s="80">
        <f t="shared" si="12"/>
        <v>2.75100699943882</v>
      </c>
      <c r="I120" s="49">
        <f t="shared" si="13"/>
        <v>1.2754843712458155</v>
      </c>
      <c r="J120" s="86"/>
      <c r="K120" s="88">
        <v>1.1254795891274165</v>
      </c>
      <c r="L120" s="88">
        <v>3.1525093781005249</v>
      </c>
      <c r="M120" s="88">
        <v>1.6411359654613695</v>
      </c>
      <c r="N120" s="81">
        <v>3.7772867892529698E-2</v>
      </c>
      <c r="O120" s="49">
        <f t="shared" si="14"/>
        <v>3.0954204698486243</v>
      </c>
      <c r="P120" s="49">
        <f t="shared" si="15"/>
        <v>1.3099257182867958</v>
      </c>
    </row>
    <row r="121" spans="1:16" ht="15.75" x14ac:dyDescent="0.25">
      <c r="A121" s="54" t="s">
        <v>101</v>
      </c>
      <c r="B121" s="55">
        <v>800</v>
      </c>
      <c r="C121" s="54" t="s">
        <v>102</v>
      </c>
      <c r="D121" s="88">
        <v>1.0527890414904892</v>
      </c>
      <c r="E121" s="88">
        <v>1.8930541531938474</v>
      </c>
      <c r="F121" s="88">
        <v>1.2681303231151129</v>
      </c>
      <c r="G121" s="81">
        <v>0.1510503827256395</v>
      </c>
      <c r="H121" s="80">
        <f t="shared" si="12"/>
        <v>1.7986591694860818</v>
      </c>
      <c r="I121" s="49">
        <f t="shared" si="13"/>
        <v>1.1220971501409998</v>
      </c>
      <c r="J121" s="86"/>
      <c r="K121" s="88">
        <v>1.0527890414904892</v>
      </c>
      <c r="L121" s="88">
        <v>1.8930541531938474</v>
      </c>
      <c r="M121" s="88">
        <v>1.2681303231151129</v>
      </c>
      <c r="N121" s="81">
        <v>0.17573999912481481</v>
      </c>
      <c r="O121" s="49">
        <f t="shared" si="14"/>
        <v>1.7832300398427348</v>
      </c>
      <c r="P121" s="49">
        <f t="shared" si="15"/>
        <v>1.120554237176665</v>
      </c>
    </row>
    <row r="122" spans="1:16" ht="15.75" x14ac:dyDescent="0.25">
      <c r="A122" s="54" t="s">
        <v>101</v>
      </c>
      <c r="B122" s="55">
        <v>839</v>
      </c>
      <c r="C122" s="54" t="s">
        <v>127</v>
      </c>
      <c r="D122" s="88">
        <v>1</v>
      </c>
      <c r="E122" s="88">
        <v>1.9808048046294324</v>
      </c>
      <c r="F122" s="88">
        <v>1.4325314963019362</v>
      </c>
      <c r="G122" s="81">
        <v>7.3338908750956583E-2</v>
      </c>
      <c r="H122" s="80">
        <f t="shared" si="12"/>
        <v>1.9405950384994171</v>
      </c>
      <c r="I122" s="49">
        <f t="shared" si="13"/>
        <v>1.0940595038499419</v>
      </c>
      <c r="J122" s="86"/>
      <c r="K122" s="88">
        <v>1</v>
      </c>
      <c r="L122" s="88">
        <v>1.9808048046294324</v>
      </c>
      <c r="M122" s="88">
        <v>1.4325314963019362</v>
      </c>
      <c r="N122" s="81">
        <v>7.189757560974076E-3</v>
      </c>
      <c r="O122" s="49">
        <f t="shared" si="14"/>
        <v>1.9768628524654046</v>
      </c>
      <c r="P122" s="49">
        <f t="shared" si="15"/>
        <v>1.0976862852465405</v>
      </c>
    </row>
    <row r="123" spans="1:16" ht="15.75" x14ac:dyDescent="0.25">
      <c r="A123" s="54" t="s">
        <v>101</v>
      </c>
      <c r="B123" s="55">
        <v>801</v>
      </c>
      <c r="C123" s="54" t="s">
        <v>103</v>
      </c>
      <c r="D123" s="88">
        <v>1.0527890414904892</v>
      </c>
      <c r="E123" s="88">
        <v>1.8654696830165955</v>
      </c>
      <c r="F123" s="88">
        <v>1.2794691075445395</v>
      </c>
      <c r="G123" s="81">
        <v>0.34347475495251484</v>
      </c>
      <c r="H123" s="80">
        <f t="shared" si="12"/>
        <v>1.6641932789542984</v>
      </c>
      <c r="I123" s="49">
        <f t="shared" si="13"/>
        <v>1.1086505610878215</v>
      </c>
      <c r="J123" s="86"/>
      <c r="K123" s="88">
        <v>1.0527890414904892</v>
      </c>
      <c r="L123" s="88">
        <v>1.8654696830165955</v>
      </c>
      <c r="M123" s="88">
        <v>1.2794691075445395</v>
      </c>
      <c r="N123" s="81">
        <v>0.52121136943589697</v>
      </c>
      <c r="O123" s="49">
        <f t="shared" si="14"/>
        <v>1.5600395205845814</v>
      </c>
      <c r="P123" s="49">
        <f t="shared" si="15"/>
        <v>1.0982351852508496</v>
      </c>
    </row>
    <row r="124" spans="1:16" ht="15.75" x14ac:dyDescent="0.25">
      <c r="A124" s="54" t="s">
        <v>101</v>
      </c>
      <c r="B124" s="55">
        <v>908</v>
      </c>
      <c r="C124" s="54" t="s">
        <v>171</v>
      </c>
      <c r="D124" s="88">
        <v>1</v>
      </c>
      <c r="E124" s="88">
        <v>1.4472026594283314</v>
      </c>
      <c r="F124" s="88">
        <v>1.5183233032714318</v>
      </c>
      <c r="G124" s="81">
        <v>0.21952758532226049</v>
      </c>
      <c r="H124" s="80">
        <f t="shared" si="12"/>
        <v>1.4628156026377719</v>
      </c>
      <c r="I124" s="49">
        <f t="shared" si="13"/>
        <v>1.0462815602637774</v>
      </c>
      <c r="J124" s="86"/>
      <c r="K124" s="88">
        <v>1</v>
      </c>
      <c r="L124" s="88">
        <v>1.4472026594283314</v>
      </c>
      <c r="M124" s="88">
        <v>1.5183233032714318</v>
      </c>
      <c r="N124" s="81">
        <v>0.16845722137811114</v>
      </c>
      <c r="O124" s="49">
        <f t="shared" si="14"/>
        <v>1.4591834454727626</v>
      </c>
      <c r="P124" s="49">
        <f t="shared" si="15"/>
        <v>1.0459183445472764</v>
      </c>
    </row>
    <row r="125" spans="1:16" ht="15.75" x14ac:dyDescent="0.25">
      <c r="A125" s="54" t="s">
        <v>101</v>
      </c>
      <c r="B125" s="55">
        <v>878</v>
      </c>
      <c r="C125" s="54" t="s">
        <v>152</v>
      </c>
      <c r="D125" s="88">
        <v>1</v>
      </c>
      <c r="E125" s="88">
        <v>1.5581736857173702</v>
      </c>
      <c r="F125" s="88">
        <v>1.4821787315231327</v>
      </c>
      <c r="G125" s="81">
        <v>0.28077685405016112</v>
      </c>
      <c r="H125" s="80">
        <f t="shared" si="12"/>
        <v>1.5368360615550261</v>
      </c>
      <c r="I125" s="49">
        <f t="shared" si="13"/>
        <v>1.0536836061555026</v>
      </c>
      <c r="J125" s="86"/>
      <c r="K125" s="88">
        <v>1</v>
      </c>
      <c r="L125" s="88">
        <v>1.5581736857173702</v>
      </c>
      <c r="M125" s="88">
        <v>1.4821787315231327</v>
      </c>
      <c r="N125" s="81">
        <v>0.18723342333466186</v>
      </c>
      <c r="O125" s="49">
        <f t="shared" si="14"/>
        <v>1.5439448902874224</v>
      </c>
      <c r="P125" s="49">
        <f t="shared" si="15"/>
        <v>1.0543944890287424</v>
      </c>
    </row>
    <row r="126" spans="1:16" ht="15.75" x14ac:dyDescent="0.25">
      <c r="A126" s="54" t="s">
        <v>101</v>
      </c>
      <c r="B126" s="55">
        <v>838</v>
      </c>
      <c r="C126" s="54" t="s">
        <v>126</v>
      </c>
      <c r="D126" s="88">
        <v>1</v>
      </c>
      <c r="E126" s="88">
        <v>1.5923203260475551</v>
      </c>
      <c r="F126" s="88">
        <v>1.6843111299340021</v>
      </c>
      <c r="G126" s="81">
        <v>0.12958184104080375</v>
      </c>
      <c r="H126" s="80">
        <f t="shared" si="12"/>
        <v>1.6042406637739843</v>
      </c>
      <c r="I126" s="49">
        <f t="shared" si="13"/>
        <v>1.0604240663773985</v>
      </c>
      <c r="J126" s="86"/>
      <c r="K126" s="88">
        <v>1</v>
      </c>
      <c r="L126" s="88">
        <v>1.5923203260475551</v>
      </c>
      <c r="M126" s="88">
        <v>1.6843111299340021</v>
      </c>
      <c r="N126" s="81">
        <v>9.1321073640806161E-2</v>
      </c>
      <c r="O126" s="49">
        <f t="shared" si="14"/>
        <v>1.6007210250235464</v>
      </c>
      <c r="P126" s="49">
        <f t="shared" si="15"/>
        <v>1.0600721025023547</v>
      </c>
    </row>
    <row r="127" spans="1:16" ht="15.75" x14ac:dyDescent="0.25">
      <c r="A127" s="54" t="s">
        <v>101</v>
      </c>
      <c r="B127" s="55">
        <v>916</v>
      </c>
      <c r="C127" s="54" t="s">
        <v>172</v>
      </c>
      <c r="D127" s="88">
        <v>1.0227477508899505</v>
      </c>
      <c r="E127" s="88">
        <v>1.5148914715166264</v>
      </c>
      <c r="F127" s="88">
        <v>1.4357074049217295</v>
      </c>
      <c r="G127" s="81">
        <v>3.964372727278842E-2</v>
      </c>
      <c r="H127" s="80">
        <f t="shared" si="12"/>
        <v>1.511752319976188</v>
      </c>
      <c r="I127" s="49">
        <f t="shared" si="13"/>
        <v>1.0693734327095794</v>
      </c>
      <c r="J127" s="86"/>
      <c r="K127" s="88">
        <v>1.0227477508899505</v>
      </c>
      <c r="L127" s="88">
        <v>1.5148914715166264</v>
      </c>
      <c r="M127" s="88">
        <v>1.4357074049217295</v>
      </c>
      <c r="N127" s="81">
        <v>3.8715144114141779E-2</v>
      </c>
      <c r="O127" s="49">
        <f t="shared" si="14"/>
        <v>1.5118258489668612</v>
      </c>
      <c r="P127" s="49">
        <f t="shared" si="15"/>
        <v>1.0693807856086466</v>
      </c>
    </row>
    <row r="128" spans="1:16" ht="15.75" x14ac:dyDescent="0.25">
      <c r="A128" s="54" t="s">
        <v>101</v>
      </c>
      <c r="B128" s="55">
        <v>802</v>
      </c>
      <c r="C128" s="54" t="s">
        <v>104</v>
      </c>
      <c r="D128" s="88">
        <v>1.0527890414904892</v>
      </c>
      <c r="E128" s="88">
        <v>1.7470868383157541</v>
      </c>
      <c r="F128" s="88">
        <v>1.5484341842967428</v>
      </c>
      <c r="G128" s="81">
        <v>0.1573974280989042</v>
      </c>
      <c r="H128" s="80">
        <f t="shared" si="12"/>
        <v>1.7158194214881402</v>
      </c>
      <c r="I128" s="49">
        <f t="shared" si="13"/>
        <v>1.1138131753412055</v>
      </c>
      <c r="J128" s="86"/>
      <c r="K128" s="88">
        <v>1.0527890414904892</v>
      </c>
      <c r="L128" s="88">
        <v>1.7470868383157541</v>
      </c>
      <c r="M128" s="88">
        <v>1.5484341842967428</v>
      </c>
      <c r="N128" s="81">
        <v>0.11149663372947263</v>
      </c>
      <c r="O128" s="49">
        <f t="shared" si="14"/>
        <v>1.7249377361112088</v>
      </c>
      <c r="P128" s="49">
        <f t="shared" si="15"/>
        <v>1.1147250068035124</v>
      </c>
    </row>
    <row r="129" spans="1:16" ht="15.75" x14ac:dyDescent="0.25">
      <c r="A129" s="54" t="s">
        <v>101</v>
      </c>
      <c r="B129" s="55">
        <v>879</v>
      </c>
      <c r="C129" s="54" t="s">
        <v>153</v>
      </c>
      <c r="D129" s="88">
        <v>1</v>
      </c>
      <c r="E129" s="88">
        <v>1.9128698609134416</v>
      </c>
      <c r="F129" s="88">
        <v>1.4927532007709303</v>
      </c>
      <c r="G129" s="81">
        <v>0.27306479743093476</v>
      </c>
      <c r="H129" s="80">
        <f t="shared" si="12"/>
        <v>1.7981507902142657</v>
      </c>
      <c r="I129" s="49">
        <f t="shared" si="13"/>
        <v>1.0798150790214267</v>
      </c>
      <c r="J129" s="86"/>
      <c r="K129" s="88">
        <v>1</v>
      </c>
      <c r="L129" s="88">
        <v>1.9128698609134416</v>
      </c>
      <c r="M129" s="88">
        <v>1.4927532007709303</v>
      </c>
      <c r="N129" s="81">
        <v>0.20492475682550815</v>
      </c>
      <c r="O129" s="49">
        <f t="shared" si="14"/>
        <v>1.8267775564953928</v>
      </c>
      <c r="P129" s="49">
        <f t="shared" si="15"/>
        <v>1.0826777556495393</v>
      </c>
    </row>
    <row r="130" spans="1:16" ht="15.75" x14ac:dyDescent="0.25">
      <c r="A130" s="54" t="s">
        <v>101</v>
      </c>
      <c r="B130" s="55">
        <v>933</v>
      </c>
      <c r="C130" s="54" t="s">
        <v>179</v>
      </c>
      <c r="D130" s="88">
        <v>1</v>
      </c>
      <c r="E130" s="88">
        <v>1.4314703676676794</v>
      </c>
      <c r="F130" s="88">
        <v>1.5011609365845597</v>
      </c>
      <c r="G130" s="81">
        <v>0.16707735094463372</v>
      </c>
      <c r="H130" s="80">
        <f t="shared" si="12"/>
        <v>1.4431140833081362</v>
      </c>
      <c r="I130" s="49">
        <f t="shared" si="13"/>
        <v>1.0443114083308138</v>
      </c>
      <c r="J130" s="86"/>
      <c r="K130" s="88">
        <v>1</v>
      </c>
      <c r="L130" s="88">
        <v>1.4314703676676794</v>
      </c>
      <c r="M130" s="88">
        <v>1.5011609365845597</v>
      </c>
      <c r="N130" s="81">
        <v>0.17517401785359829</v>
      </c>
      <c r="O130" s="49">
        <f t="shared" si="14"/>
        <v>1.4436783446313524</v>
      </c>
      <c r="P130" s="49">
        <f t="shared" si="15"/>
        <v>1.0443678344631353</v>
      </c>
    </row>
    <row r="131" spans="1:16" ht="15.75" x14ac:dyDescent="0.25">
      <c r="A131" s="54" t="s">
        <v>101</v>
      </c>
      <c r="B131" s="55">
        <v>803</v>
      </c>
      <c r="C131" s="54" t="s">
        <v>105</v>
      </c>
      <c r="D131" s="88">
        <v>1.0527890414904892</v>
      </c>
      <c r="E131" s="88">
        <v>1.9817796403458043</v>
      </c>
      <c r="F131" s="88">
        <v>1.4514047022017866</v>
      </c>
      <c r="G131" s="81">
        <v>2.7200387730870339E-2</v>
      </c>
      <c r="H131" s="80">
        <f t="shared" si="12"/>
        <v>1.9673532363855508</v>
      </c>
      <c r="I131" s="49">
        <f t="shared" si="13"/>
        <v>1.1389665568309466</v>
      </c>
      <c r="J131" s="86"/>
      <c r="K131" s="88">
        <v>1.0527890414904892</v>
      </c>
      <c r="L131" s="88">
        <v>1.9817796403458043</v>
      </c>
      <c r="M131" s="88">
        <v>1.4514047022017866</v>
      </c>
      <c r="N131" s="81">
        <v>0</v>
      </c>
      <c r="O131" s="49">
        <f t="shared" si="14"/>
        <v>1.9817796403458043</v>
      </c>
      <c r="P131" s="49">
        <f t="shared" si="15"/>
        <v>1.1404091972269721</v>
      </c>
    </row>
    <row r="132" spans="1:16" ht="15.75" x14ac:dyDescent="0.25">
      <c r="A132" s="54" t="s">
        <v>101</v>
      </c>
      <c r="B132" s="55">
        <v>866</v>
      </c>
      <c r="C132" s="54" t="s">
        <v>141</v>
      </c>
      <c r="D132" s="88">
        <v>1.0259021427190396</v>
      </c>
      <c r="E132" s="88">
        <v>2.0591387120513445</v>
      </c>
      <c r="F132" s="88">
        <v>1.378636429532542</v>
      </c>
      <c r="G132" s="81">
        <v>0.37675063856226987</v>
      </c>
      <c r="H132" s="80">
        <f t="shared" si="12"/>
        <v>1.8027590425693036</v>
      </c>
      <c r="I132" s="49">
        <f t="shared" si="13"/>
        <v>1.1009976184321622</v>
      </c>
      <c r="J132" s="86"/>
      <c r="K132" s="88">
        <v>1.0259021427190396</v>
      </c>
      <c r="L132" s="88">
        <v>2.0591387120513445</v>
      </c>
      <c r="M132" s="88">
        <v>1.378636429532542</v>
      </c>
      <c r="N132" s="81">
        <v>0.21571606386575923</v>
      </c>
      <c r="O132" s="49">
        <f t="shared" si="14"/>
        <v>1.9123434382147235</v>
      </c>
      <c r="P132" s="49">
        <f t="shared" si="15"/>
        <v>1.1119560579967041</v>
      </c>
    </row>
    <row r="133" spans="1:16" ht="15.75" x14ac:dyDescent="0.25">
      <c r="A133" s="54" t="s">
        <v>101</v>
      </c>
      <c r="B133" s="55">
        <v>880</v>
      </c>
      <c r="C133" s="54" t="s">
        <v>154</v>
      </c>
      <c r="D133" s="88">
        <v>1</v>
      </c>
      <c r="E133" s="88">
        <v>1.9203283007837808</v>
      </c>
      <c r="F133" s="88">
        <v>1.6942644582056812</v>
      </c>
      <c r="G133" s="81">
        <v>0.39858688842987705</v>
      </c>
      <c r="H133" s="80">
        <f t="shared" si="12"/>
        <v>1.8302222171840743</v>
      </c>
      <c r="I133" s="49">
        <f t="shared" si="13"/>
        <v>1.0830222217184076</v>
      </c>
      <c r="J133" s="86"/>
      <c r="K133" s="88">
        <v>1</v>
      </c>
      <c r="L133" s="88">
        <v>1.9203283007837808</v>
      </c>
      <c r="M133" s="88">
        <v>1.6942644582056812</v>
      </c>
      <c r="N133" s="81">
        <v>0.28018645683088772</v>
      </c>
      <c r="O133" s="49">
        <f t="shared" si="14"/>
        <v>1.8569882737142474</v>
      </c>
      <c r="P133" s="49">
        <f t="shared" si="15"/>
        <v>1.0856988273714248</v>
      </c>
    </row>
    <row r="134" spans="1:16" ht="15.75" x14ac:dyDescent="0.25">
      <c r="A134" s="54" t="s">
        <v>101</v>
      </c>
      <c r="B134" s="55">
        <v>865</v>
      </c>
      <c r="C134" s="54" t="s">
        <v>140</v>
      </c>
      <c r="D134" s="88">
        <v>1.0259021427190396</v>
      </c>
      <c r="E134" s="88">
        <v>1.5015563237509497</v>
      </c>
      <c r="F134" s="88">
        <v>1.4570928559703062</v>
      </c>
      <c r="G134" s="81">
        <v>7.5073667575864034E-2</v>
      </c>
      <c r="H134" s="80">
        <f t="shared" si="12"/>
        <v>1.4982182881515154</v>
      </c>
      <c r="I134" s="49">
        <f t="shared" si="13"/>
        <v>1.0705435429903833</v>
      </c>
      <c r="J134" s="86"/>
      <c r="K134" s="88">
        <v>1.0259021427190396</v>
      </c>
      <c r="L134" s="88">
        <v>1.5015563237509497</v>
      </c>
      <c r="M134" s="88">
        <v>1.4570928559703062</v>
      </c>
      <c r="N134" s="81">
        <v>6.1928914072149462E-2</v>
      </c>
      <c r="O134" s="49">
        <f t="shared" si="14"/>
        <v>1.4988027494754124</v>
      </c>
      <c r="P134" s="49">
        <f t="shared" si="15"/>
        <v>1.0706019891227729</v>
      </c>
    </row>
    <row r="135" spans="1:16" ht="15.75" x14ac:dyDescent="0.25">
      <c r="A135" s="54" t="s">
        <v>61</v>
      </c>
      <c r="B135" s="55">
        <v>330</v>
      </c>
      <c r="C135" s="54" t="s">
        <v>62</v>
      </c>
      <c r="D135" s="88">
        <v>1.0122018986559222</v>
      </c>
      <c r="E135" s="88">
        <v>1.8831576449802896</v>
      </c>
      <c r="F135" s="88">
        <v>1.0835922233289617</v>
      </c>
      <c r="G135" s="81">
        <v>0.40305098610343032</v>
      </c>
      <c r="H135" s="80">
        <f t="shared" si="12"/>
        <v>1.5608920133295168</v>
      </c>
      <c r="I135" s="49">
        <f t="shared" si="13"/>
        <v>1.0658507202576895</v>
      </c>
      <c r="J135" s="86"/>
      <c r="K135" s="88">
        <v>1.0122018986559222</v>
      </c>
      <c r="L135" s="88">
        <v>1.8831576449802896</v>
      </c>
      <c r="M135" s="88">
        <v>1.0835922233289617</v>
      </c>
      <c r="N135" s="81">
        <v>0.18573862053677775</v>
      </c>
      <c r="O135" s="49">
        <f t="shared" si="14"/>
        <v>1.7346474665338651</v>
      </c>
      <c r="P135" s="49">
        <f t="shared" si="15"/>
        <v>1.0832262655781244</v>
      </c>
    </row>
    <row r="136" spans="1:16" ht="15.75" x14ac:dyDescent="0.25">
      <c r="A136" s="54" t="s">
        <v>61</v>
      </c>
      <c r="B136" s="55">
        <v>331</v>
      </c>
      <c r="C136" s="54" t="s">
        <v>63</v>
      </c>
      <c r="D136" s="88">
        <v>1.0122018986559222</v>
      </c>
      <c r="E136" s="88">
        <v>1.9441098368804903</v>
      </c>
      <c r="F136" s="88">
        <v>1.4327912425992768</v>
      </c>
      <c r="G136" s="81">
        <v>0.42705525891167118</v>
      </c>
      <c r="H136" s="80">
        <f t="shared" si="12"/>
        <v>1.7257485422133749</v>
      </c>
      <c r="I136" s="49">
        <f t="shared" si="13"/>
        <v>1.0823363731460753</v>
      </c>
      <c r="J136" s="86"/>
      <c r="K136" s="88">
        <v>1.0122018986559222</v>
      </c>
      <c r="L136" s="88">
        <v>1.9441098368804903</v>
      </c>
      <c r="M136" s="88">
        <v>1.4327912425992768</v>
      </c>
      <c r="N136" s="81">
        <v>0.14096965843488349</v>
      </c>
      <c r="O136" s="49">
        <f t="shared" si="14"/>
        <v>1.8720294292932629</v>
      </c>
      <c r="P136" s="49">
        <f t="shared" si="15"/>
        <v>1.0969644618540642</v>
      </c>
    </row>
    <row r="137" spans="1:16" ht="15.75" x14ac:dyDescent="0.25">
      <c r="A137" s="54" t="s">
        <v>61</v>
      </c>
      <c r="B137" s="55">
        <v>332</v>
      </c>
      <c r="C137" s="54" t="s">
        <v>64</v>
      </c>
      <c r="D137" s="88">
        <v>1.0122018986559222</v>
      </c>
      <c r="E137" s="88">
        <v>1.3103124059475553</v>
      </c>
      <c r="F137" s="88">
        <v>1.2005068845573355</v>
      </c>
      <c r="G137" s="81">
        <v>0.35725138454350558</v>
      </c>
      <c r="H137" s="80">
        <f t="shared" si="12"/>
        <v>1.2710842314003776</v>
      </c>
      <c r="I137" s="49">
        <f t="shared" si="13"/>
        <v>1.0368699420647756</v>
      </c>
      <c r="J137" s="86"/>
      <c r="K137" s="88">
        <v>1.0122018986559222</v>
      </c>
      <c r="L137" s="88">
        <v>1.3103124059475553</v>
      </c>
      <c r="M137" s="88">
        <v>1.2005068845573355</v>
      </c>
      <c r="N137" s="81">
        <v>0.1267791743816844</v>
      </c>
      <c r="O137" s="49">
        <f t="shared" si="14"/>
        <v>1.2963913526031527</v>
      </c>
      <c r="P137" s="49">
        <f t="shared" si="15"/>
        <v>1.0394006541850531</v>
      </c>
    </row>
    <row r="138" spans="1:16" ht="15.75" x14ac:dyDescent="0.25">
      <c r="A138" s="54" t="s">
        <v>61</v>
      </c>
      <c r="B138" s="55">
        <v>884</v>
      </c>
      <c r="C138" s="54" t="s">
        <v>158</v>
      </c>
      <c r="D138" s="88">
        <v>1</v>
      </c>
      <c r="E138" s="88">
        <v>1.1149655681556234</v>
      </c>
      <c r="F138" s="88">
        <v>1.2423261764221245</v>
      </c>
      <c r="G138" s="81">
        <v>0.17746869742130497</v>
      </c>
      <c r="H138" s="80">
        <f t="shared" si="12"/>
        <v>1.1375680894074645</v>
      </c>
      <c r="I138" s="49">
        <f t="shared" si="13"/>
        <v>1.0137568089407465</v>
      </c>
      <c r="J138" s="86"/>
      <c r="K138" s="88">
        <v>1</v>
      </c>
      <c r="L138" s="88">
        <v>1.1149655681556234</v>
      </c>
      <c r="M138" s="88">
        <v>1.2423261764221245</v>
      </c>
      <c r="N138" s="81">
        <v>7.9631257137463204E-2</v>
      </c>
      <c r="O138" s="49">
        <f t="shared" si="14"/>
        <v>1.125107453501677</v>
      </c>
      <c r="P138" s="49">
        <f t="shared" si="15"/>
        <v>1.0125107453501678</v>
      </c>
    </row>
    <row r="139" spans="1:16" ht="15.75" x14ac:dyDescent="0.25">
      <c r="A139" s="54" t="s">
        <v>61</v>
      </c>
      <c r="B139" s="55">
        <v>333</v>
      </c>
      <c r="C139" s="54" t="s">
        <v>65</v>
      </c>
      <c r="D139" s="88">
        <v>1.0122018986559222</v>
      </c>
      <c r="E139" s="88">
        <v>1.811492336503276</v>
      </c>
      <c r="F139" s="88">
        <v>1.1783093563051121</v>
      </c>
      <c r="G139" s="81">
        <v>0.47915129768499404</v>
      </c>
      <c r="H139" s="80">
        <f t="shared" si="12"/>
        <v>1.5081018898692737</v>
      </c>
      <c r="I139" s="49">
        <f t="shared" si="13"/>
        <v>1.0605717079116652</v>
      </c>
      <c r="J139" s="86"/>
      <c r="K139" s="88">
        <v>1.0122018986559222</v>
      </c>
      <c r="L139" s="88">
        <v>1.811492336503276</v>
      </c>
      <c r="M139" s="88">
        <v>1.1783093563051121</v>
      </c>
      <c r="N139" s="81">
        <v>4.2824943587039907E-2</v>
      </c>
      <c r="O139" s="49">
        <f t="shared" si="14"/>
        <v>1.7843763110960158</v>
      </c>
      <c r="P139" s="49">
        <f t="shared" si="15"/>
        <v>1.0881991500343395</v>
      </c>
    </row>
    <row r="140" spans="1:16" ht="15.75" x14ac:dyDescent="0.25">
      <c r="A140" s="54" t="s">
        <v>61</v>
      </c>
      <c r="B140" s="55">
        <v>893</v>
      </c>
      <c r="C140" s="54" t="s">
        <v>167</v>
      </c>
      <c r="D140" s="88">
        <v>1</v>
      </c>
      <c r="E140" s="88">
        <v>1.3108081656726529</v>
      </c>
      <c r="F140" s="88">
        <v>1.07310524365573</v>
      </c>
      <c r="G140" s="81">
        <v>0.3240735231789767</v>
      </c>
      <c r="H140" s="80">
        <f t="shared" si="12"/>
        <v>1.2337749422646913</v>
      </c>
      <c r="I140" s="49">
        <f t="shared" si="13"/>
        <v>1.0233774942264693</v>
      </c>
      <c r="J140" s="86"/>
      <c r="K140" s="88">
        <v>1</v>
      </c>
      <c r="L140" s="88">
        <v>1.3108081656726529</v>
      </c>
      <c r="M140" s="88">
        <v>1.07310524365573</v>
      </c>
      <c r="N140" s="81">
        <v>0.16539235026848029</v>
      </c>
      <c r="O140" s="49">
        <f t="shared" si="14"/>
        <v>1.2714939207345888</v>
      </c>
      <c r="P140" s="49">
        <f t="shared" si="15"/>
        <v>1.0271493920734589</v>
      </c>
    </row>
    <row r="141" spans="1:16" ht="15.75" x14ac:dyDescent="0.25">
      <c r="A141" s="54" t="s">
        <v>61</v>
      </c>
      <c r="B141" s="55">
        <v>334</v>
      </c>
      <c r="C141" s="54" t="s">
        <v>66</v>
      </c>
      <c r="D141" s="88">
        <v>1.0122018986559222</v>
      </c>
      <c r="E141" s="88">
        <v>1.8826221264951792</v>
      </c>
      <c r="F141" s="88">
        <v>1.3232659216447138</v>
      </c>
      <c r="G141" s="81">
        <v>0.49336926061454967</v>
      </c>
      <c r="H141" s="80">
        <f t="shared" ref="H141:H163" si="16">((1-G141)*E141)+(G141*F141)</f>
        <v>1.6066529692879445</v>
      </c>
      <c r="I141" s="49">
        <f t="shared" ref="I141:I163" si="17">(D141*80%)+ (H141*10%) + 10%</f>
        <v>1.0704268158535324</v>
      </c>
      <c r="J141" s="86"/>
      <c r="K141" s="88">
        <v>1.0122018986559222</v>
      </c>
      <c r="L141" s="88">
        <v>1.8826221264951792</v>
      </c>
      <c r="M141" s="88">
        <v>1.3232659216447138</v>
      </c>
      <c r="N141" s="81">
        <v>0.13466946076363667</v>
      </c>
      <c r="O141" s="49">
        <f t="shared" ref="O141:O163" si="18">((1-N141)*L141)+(N141*M141)</f>
        <v>1.8072939280131728</v>
      </c>
      <c r="P141" s="49">
        <f t="shared" ref="P141:P163" si="19" xml:space="preserve"> (80% * K141) + (10% * O141) + 10%</f>
        <v>1.0904909117260551</v>
      </c>
    </row>
    <row r="142" spans="1:16" ht="15.75" x14ac:dyDescent="0.25">
      <c r="A142" s="54" t="s">
        <v>61</v>
      </c>
      <c r="B142" s="55">
        <v>860</v>
      </c>
      <c r="C142" s="54" t="s">
        <v>138</v>
      </c>
      <c r="D142" s="88">
        <v>1</v>
      </c>
      <c r="E142" s="88">
        <v>1.7844209998265921</v>
      </c>
      <c r="F142" s="88">
        <v>1.1102258441920829</v>
      </c>
      <c r="G142" s="81">
        <v>6.0831560934359881E-2</v>
      </c>
      <c r="H142" s="80">
        <f t="shared" si="16"/>
        <v>1.7434086561349611</v>
      </c>
      <c r="I142" s="49">
        <f t="shared" si="17"/>
        <v>1.0743408656134963</v>
      </c>
      <c r="J142" s="86"/>
      <c r="K142" s="88">
        <v>1</v>
      </c>
      <c r="L142" s="88">
        <v>1.7844209998265921</v>
      </c>
      <c r="M142" s="88">
        <v>1.1102258441920829</v>
      </c>
      <c r="N142" s="81">
        <v>2.651868377451877E-2</v>
      </c>
      <c r="O142" s="49">
        <f t="shared" si="18"/>
        <v>1.7665422316920081</v>
      </c>
      <c r="P142" s="49">
        <f t="shared" si="19"/>
        <v>1.0766542231692009</v>
      </c>
    </row>
    <row r="143" spans="1:16" ht="15.75" x14ac:dyDescent="0.25">
      <c r="A143" s="54" t="s">
        <v>61</v>
      </c>
      <c r="B143" s="55">
        <v>861</v>
      </c>
      <c r="C143" s="54" t="s">
        <v>139</v>
      </c>
      <c r="D143" s="88">
        <v>1</v>
      </c>
      <c r="E143" s="88">
        <v>1.1989410146421629</v>
      </c>
      <c r="F143" s="88">
        <v>1.3256417476321782</v>
      </c>
      <c r="G143" s="81">
        <v>0.63073111735573639</v>
      </c>
      <c r="H143" s="80">
        <f t="shared" si="16"/>
        <v>1.2788551095307461</v>
      </c>
      <c r="I143" s="49">
        <f t="shared" si="17"/>
        <v>1.0278855109530747</v>
      </c>
      <c r="J143" s="86"/>
      <c r="K143" s="88">
        <v>1</v>
      </c>
      <c r="L143" s="88">
        <v>1.1989410146421629</v>
      </c>
      <c r="M143" s="88">
        <v>1.3256417476321782</v>
      </c>
      <c r="N143" s="81">
        <v>9.3623066360642493E-2</v>
      </c>
      <c r="O143" s="49">
        <f t="shared" si="18"/>
        <v>1.2108031257748291</v>
      </c>
      <c r="P143" s="49">
        <f t="shared" si="19"/>
        <v>1.021080312577483</v>
      </c>
    </row>
    <row r="144" spans="1:16" ht="15.75" x14ac:dyDescent="0.25">
      <c r="A144" s="54" t="s">
        <v>61</v>
      </c>
      <c r="B144" s="55">
        <v>894</v>
      </c>
      <c r="C144" s="54" t="s">
        <v>168</v>
      </c>
      <c r="D144" s="88">
        <v>1</v>
      </c>
      <c r="E144" s="88">
        <v>1.3028576575588311</v>
      </c>
      <c r="F144" s="88">
        <v>1.3398181544207501</v>
      </c>
      <c r="G144" s="81">
        <v>0.37306919468903055</v>
      </c>
      <c r="H144" s="80">
        <f t="shared" si="16"/>
        <v>1.3166464803584137</v>
      </c>
      <c r="I144" s="49">
        <f t="shared" si="17"/>
        <v>1.0316646480358416</v>
      </c>
      <c r="J144" s="86"/>
      <c r="K144" s="88">
        <v>1</v>
      </c>
      <c r="L144" s="88">
        <v>1.3028576575588311</v>
      </c>
      <c r="M144" s="88">
        <v>1.3398181544207501</v>
      </c>
      <c r="N144" s="81">
        <v>0.21924834239101057</v>
      </c>
      <c r="O144" s="49">
        <f t="shared" si="18"/>
        <v>1.3109611852297551</v>
      </c>
      <c r="P144" s="49">
        <f t="shared" si="19"/>
        <v>1.0310961185229757</v>
      </c>
    </row>
    <row r="145" spans="1:16" ht="15.75" x14ac:dyDescent="0.25">
      <c r="A145" s="54" t="s">
        <v>61</v>
      </c>
      <c r="B145" s="55">
        <v>335</v>
      </c>
      <c r="C145" s="54" t="s">
        <v>67</v>
      </c>
      <c r="D145" s="88">
        <v>1.0122018986559222</v>
      </c>
      <c r="E145" s="88">
        <v>1.265764614601963</v>
      </c>
      <c r="F145" s="88">
        <v>1.1493785980925859</v>
      </c>
      <c r="G145" s="81">
        <v>0.67243131248274401</v>
      </c>
      <c r="H145" s="80">
        <f t="shared" si="16"/>
        <v>1.1875030127659243</v>
      </c>
      <c r="I145" s="49">
        <f t="shared" si="17"/>
        <v>1.0285118202013304</v>
      </c>
      <c r="J145" s="86"/>
      <c r="K145" s="88">
        <v>1.0122018986559222</v>
      </c>
      <c r="L145" s="88">
        <v>1.265764614601963</v>
      </c>
      <c r="M145" s="88">
        <v>1.1493785980925859</v>
      </c>
      <c r="N145" s="81">
        <v>0.39704996182892355</v>
      </c>
      <c r="O145" s="49">
        <f t="shared" si="18"/>
        <v>1.2195535511894942</v>
      </c>
      <c r="P145" s="49">
        <f t="shared" si="19"/>
        <v>1.0317168740436873</v>
      </c>
    </row>
    <row r="146" spans="1:16" ht="15.75" x14ac:dyDescent="0.25">
      <c r="A146" s="54" t="s">
        <v>61</v>
      </c>
      <c r="B146" s="55">
        <v>937</v>
      </c>
      <c r="C146" s="54" t="s">
        <v>182</v>
      </c>
      <c r="D146" s="88">
        <v>1.025307427610908</v>
      </c>
      <c r="E146" s="88">
        <v>1.8047120034398629</v>
      </c>
      <c r="F146" s="88">
        <v>1.2117011419586401</v>
      </c>
      <c r="G146" s="81">
        <v>0.17538313158920926</v>
      </c>
      <c r="H146" s="80">
        <f t="shared" si="16"/>
        <v>1.7007079014868713</v>
      </c>
      <c r="I146" s="49">
        <f t="shared" si="17"/>
        <v>1.0903167322374137</v>
      </c>
      <c r="J146" s="86"/>
      <c r="K146" s="88">
        <v>1.025307427610908</v>
      </c>
      <c r="L146" s="88">
        <v>1.8047120034398629</v>
      </c>
      <c r="M146" s="88">
        <v>1.2117011419586401</v>
      </c>
      <c r="N146" s="81">
        <v>1.7026879743366783E-2</v>
      </c>
      <c r="O146" s="49">
        <f t="shared" si="18"/>
        <v>1.7946148788149119</v>
      </c>
      <c r="P146" s="49">
        <f t="shared" si="19"/>
        <v>1.0997074299702176</v>
      </c>
    </row>
    <row r="147" spans="1:16" ht="15.75" x14ac:dyDescent="0.25">
      <c r="A147" s="54" t="s">
        <v>61</v>
      </c>
      <c r="B147" s="55">
        <v>336</v>
      </c>
      <c r="C147" s="54" t="s">
        <v>68</v>
      </c>
      <c r="D147" s="88">
        <v>1.0122018986559222</v>
      </c>
      <c r="E147" s="88">
        <v>1.2845285839256013</v>
      </c>
      <c r="F147" s="88">
        <v>1.1891257775889159</v>
      </c>
      <c r="G147" s="81">
        <v>0.61302621629066845</v>
      </c>
      <c r="H147" s="80">
        <f t="shared" si="16"/>
        <v>1.2260441625335117</v>
      </c>
      <c r="I147" s="49">
        <f t="shared" si="17"/>
        <v>1.0323659351780889</v>
      </c>
      <c r="J147" s="86"/>
      <c r="K147" s="88">
        <v>1.0122018986559222</v>
      </c>
      <c r="L147" s="88">
        <v>1.2845285839256013</v>
      </c>
      <c r="M147" s="88">
        <v>1.1891257775889159</v>
      </c>
      <c r="N147" s="81">
        <v>0.38360950497605018</v>
      </c>
      <c r="O147" s="49">
        <f t="shared" si="18"/>
        <v>1.2479311606134595</v>
      </c>
      <c r="P147" s="49">
        <f t="shared" si="19"/>
        <v>1.0345546349860839</v>
      </c>
    </row>
    <row r="148" spans="1:16" ht="15.75" x14ac:dyDescent="0.25">
      <c r="A148" s="54" t="s">
        <v>61</v>
      </c>
      <c r="B148" s="55">
        <v>885</v>
      </c>
      <c r="C148" s="54" t="s">
        <v>159</v>
      </c>
      <c r="D148" s="88">
        <v>1</v>
      </c>
      <c r="E148" s="88">
        <v>1.3511311661052572</v>
      </c>
      <c r="F148" s="88">
        <v>1.3488159398896145</v>
      </c>
      <c r="G148" s="81">
        <v>0.21759239665047245</v>
      </c>
      <c r="H148" s="80">
        <f t="shared" si="16"/>
        <v>1.3506273904842074</v>
      </c>
      <c r="I148" s="49">
        <f t="shared" si="17"/>
        <v>1.0350627390484208</v>
      </c>
      <c r="J148" s="86"/>
      <c r="K148" s="88">
        <v>1</v>
      </c>
      <c r="L148" s="88">
        <v>1.3511311661052572</v>
      </c>
      <c r="M148" s="88">
        <v>1.3488159398896145</v>
      </c>
      <c r="N148" s="81">
        <v>0.10937169502457446</v>
      </c>
      <c r="O148" s="49">
        <f t="shared" si="18"/>
        <v>1.3508779458896869</v>
      </c>
      <c r="P148" s="49">
        <f t="shared" si="19"/>
        <v>1.0350877945889687</v>
      </c>
    </row>
    <row r="149" spans="1:16" ht="15.75" x14ac:dyDescent="0.25">
      <c r="A149" s="54" t="s">
        <v>85</v>
      </c>
      <c r="B149" s="55">
        <v>370</v>
      </c>
      <c r="C149" s="54" t="s">
        <v>86</v>
      </c>
      <c r="D149" s="88">
        <v>1</v>
      </c>
      <c r="E149" s="88">
        <v>1.218765426972704</v>
      </c>
      <c r="F149" s="88">
        <v>1.2970827710296569</v>
      </c>
      <c r="G149" s="81">
        <v>0.41569990595175199</v>
      </c>
      <c r="H149" s="80">
        <f t="shared" si="16"/>
        <v>1.2513219395315702</v>
      </c>
      <c r="I149" s="49">
        <f t="shared" si="17"/>
        <v>1.025132193953157</v>
      </c>
      <c r="J149" s="86"/>
      <c r="K149" s="88">
        <v>1</v>
      </c>
      <c r="L149" s="88">
        <v>1.218765426972704</v>
      </c>
      <c r="M149" s="88">
        <v>1.2970827710296569</v>
      </c>
      <c r="N149" s="81">
        <v>0</v>
      </c>
      <c r="O149" s="49">
        <f t="shared" si="18"/>
        <v>1.218765426972704</v>
      </c>
      <c r="P149" s="49">
        <f t="shared" si="19"/>
        <v>1.0218765426972705</v>
      </c>
    </row>
    <row r="150" spans="1:16" ht="15.75" x14ac:dyDescent="0.25">
      <c r="A150" s="54" t="s">
        <v>85</v>
      </c>
      <c r="B150" s="55">
        <v>380</v>
      </c>
      <c r="C150" s="54" t="s">
        <v>90</v>
      </c>
      <c r="D150" s="88">
        <v>1.0005836671810422</v>
      </c>
      <c r="E150" s="88">
        <v>1.5499032800731751</v>
      </c>
      <c r="F150" s="88">
        <v>1.1929815460110416</v>
      </c>
      <c r="G150" s="81">
        <v>0.52027793601900352</v>
      </c>
      <c r="H150" s="80">
        <f t="shared" si="16"/>
        <v>1.3642047769550045</v>
      </c>
      <c r="I150" s="49">
        <f t="shared" si="17"/>
        <v>1.0368874114403344</v>
      </c>
      <c r="J150" s="86"/>
      <c r="K150" s="88">
        <v>1.0005836671810422</v>
      </c>
      <c r="L150" s="88">
        <v>1.5499032800731751</v>
      </c>
      <c r="M150" s="88">
        <v>1.1929815460110416</v>
      </c>
      <c r="N150" s="81">
        <v>0.29740508366133273</v>
      </c>
      <c r="O150" s="49">
        <f t="shared" si="18"/>
        <v>1.4437529418938784</v>
      </c>
      <c r="P150" s="49">
        <f t="shared" si="19"/>
        <v>1.0448422279342218</v>
      </c>
    </row>
    <row r="151" spans="1:16" ht="15.75" x14ac:dyDescent="0.25">
      <c r="A151" s="54" t="s">
        <v>85</v>
      </c>
      <c r="B151" s="55">
        <v>381</v>
      </c>
      <c r="C151" s="54" t="s">
        <v>91</v>
      </c>
      <c r="D151" s="88">
        <v>1.0005836671810422</v>
      </c>
      <c r="E151" s="88">
        <v>1.2059605994155937</v>
      </c>
      <c r="F151" s="88">
        <v>1.2371540387982294</v>
      </c>
      <c r="G151" s="81">
        <v>0.31604487496151112</v>
      </c>
      <c r="H151" s="80">
        <f t="shared" si="16"/>
        <v>1.2158191260648983</v>
      </c>
      <c r="I151" s="49">
        <f t="shared" si="17"/>
        <v>1.0220488463513238</v>
      </c>
      <c r="J151" s="86"/>
      <c r="K151" s="88">
        <v>1.0005836671810422</v>
      </c>
      <c r="L151" s="88">
        <v>1.2059605994155937</v>
      </c>
      <c r="M151" s="88">
        <v>1.2371540387982294</v>
      </c>
      <c r="N151" s="81">
        <v>9.2401685455701807E-2</v>
      </c>
      <c r="O151" s="49">
        <f t="shared" si="18"/>
        <v>1.2088429257897095</v>
      </c>
      <c r="P151" s="49">
        <f t="shared" si="19"/>
        <v>1.0213512263238047</v>
      </c>
    </row>
    <row r="152" spans="1:16" ht="15.75" x14ac:dyDescent="0.25">
      <c r="A152" s="54" t="s">
        <v>85</v>
      </c>
      <c r="B152" s="55">
        <v>371</v>
      </c>
      <c r="C152" s="54" t="s">
        <v>87</v>
      </c>
      <c r="D152" s="88">
        <v>1</v>
      </c>
      <c r="E152" s="88">
        <v>1.4437087873309586</v>
      </c>
      <c r="F152" s="88">
        <v>1</v>
      </c>
      <c r="G152" s="81">
        <v>0.52972704777128166</v>
      </c>
      <c r="H152" s="80">
        <f t="shared" si="16"/>
        <v>1.2086642413479545</v>
      </c>
      <c r="I152" s="49">
        <f t="shared" si="17"/>
        <v>1.0208664241347956</v>
      </c>
      <c r="J152" s="86"/>
      <c r="K152" s="88">
        <v>1</v>
      </c>
      <c r="L152" s="88">
        <v>1.4437087873309586</v>
      </c>
      <c r="M152" s="88">
        <v>1</v>
      </c>
      <c r="N152" s="81">
        <v>5.1381811936340005E-2</v>
      </c>
      <c r="O152" s="49">
        <f t="shared" si="18"/>
        <v>1.4209102258658177</v>
      </c>
      <c r="P152" s="49">
        <f t="shared" si="19"/>
        <v>1.0420910225865818</v>
      </c>
    </row>
    <row r="153" spans="1:16" ht="15.75" x14ac:dyDescent="0.25">
      <c r="A153" s="54" t="s">
        <v>85</v>
      </c>
      <c r="B153" s="55">
        <v>811</v>
      </c>
      <c r="C153" s="54" t="s">
        <v>111</v>
      </c>
      <c r="D153" s="88">
        <v>1</v>
      </c>
      <c r="E153" s="88">
        <v>1.3899186310569676</v>
      </c>
      <c r="F153" s="88">
        <v>1.2227658768481093</v>
      </c>
      <c r="G153" s="81">
        <v>0.29021091835520013</v>
      </c>
      <c r="H153" s="80">
        <f t="shared" si="16"/>
        <v>1.3414090767524138</v>
      </c>
      <c r="I153" s="49">
        <f t="shared" si="17"/>
        <v>1.0341409076752415</v>
      </c>
      <c r="J153" s="86"/>
      <c r="K153" s="88">
        <v>1</v>
      </c>
      <c r="L153" s="88">
        <v>1.3899186310569676</v>
      </c>
      <c r="M153" s="88">
        <v>1.2227658768481093</v>
      </c>
      <c r="N153" s="81">
        <v>8.0605362724132268E-2</v>
      </c>
      <c r="O153" s="49">
        <f t="shared" si="18"/>
        <v>1.3764452226736248</v>
      </c>
      <c r="P153" s="49">
        <f t="shared" si="19"/>
        <v>1.0376445222673625</v>
      </c>
    </row>
    <row r="154" spans="1:16" ht="15.75" x14ac:dyDescent="0.25">
      <c r="A154" s="54" t="s">
        <v>85</v>
      </c>
      <c r="B154" s="55">
        <v>810</v>
      </c>
      <c r="C154" s="54" t="s">
        <v>110</v>
      </c>
      <c r="D154" s="88">
        <v>1</v>
      </c>
      <c r="E154" s="88">
        <v>1.036776180295168</v>
      </c>
      <c r="F154" s="88">
        <v>1.12680908431333</v>
      </c>
      <c r="G154" s="81">
        <v>0.51150690934215626</v>
      </c>
      <c r="H154" s="80">
        <f t="shared" si="16"/>
        <v>1.0828286327685972</v>
      </c>
      <c r="I154" s="49">
        <f t="shared" si="17"/>
        <v>1.0082828632768599</v>
      </c>
      <c r="J154" s="86"/>
      <c r="K154" s="88">
        <v>1</v>
      </c>
      <c r="L154" s="88">
        <v>1.036776180295168</v>
      </c>
      <c r="M154" s="88">
        <v>1.12680908431333</v>
      </c>
      <c r="N154" s="81">
        <v>9.410255517330135E-2</v>
      </c>
      <c r="O154" s="49">
        <f t="shared" si="18"/>
        <v>1.0452485066129498</v>
      </c>
      <c r="P154" s="49">
        <f t="shared" si="19"/>
        <v>1.0045248506612952</v>
      </c>
    </row>
    <row r="155" spans="1:16" ht="15.75" x14ac:dyDescent="0.25">
      <c r="A155" s="54" t="s">
        <v>85</v>
      </c>
      <c r="B155" s="55">
        <v>382</v>
      </c>
      <c r="C155" s="54" t="s">
        <v>92</v>
      </c>
      <c r="D155" s="88">
        <v>1.0005836671810422</v>
      </c>
      <c r="E155" s="88">
        <v>1.3037288595039263</v>
      </c>
      <c r="F155" s="88">
        <v>1.1861721980522251</v>
      </c>
      <c r="G155" s="81">
        <v>0.26639245527588268</v>
      </c>
      <c r="H155" s="80">
        <f t="shared" si="16"/>
        <v>1.2724126518257717</v>
      </c>
      <c r="I155" s="49">
        <f t="shared" si="17"/>
        <v>1.0277081989274111</v>
      </c>
      <c r="J155" s="86"/>
      <c r="K155" s="88">
        <v>1.0005836671810422</v>
      </c>
      <c r="L155" s="88">
        <v>1.3037288595039263</v>
      </c>
      <c r="M155" s="88">
        <v>1.1861721980522251</v>
      </c>
      <c r="N155" s="81">
        <v>6.0068733102119638E-2</v>
      </c>
      <c r="O155" s="49">
        <f t="shared" si="18"/>
        <v>1.2966673797828079</v>
      </c>
      <c r="P155" s="49">
        <f t="shared" si="19"/>
        <v>1.0301336717231147</v>
      </c>
    </row>
    <row r="156" spans="1:16" ht="15.75" x14ac:dyDescent="0.25">
      <c r="A156" s="54" t="s">
        <v>85</v>
      </c>
      <c r="B156" s="55">
        <v>383</v>
      </c>
      <c r="C156" s="54" t="s">
        <v>93</v>
      </c>
      <c r="D156" s="88">
        <v>1.0005836671810422</v>
      </c>
      <c r="E156" s="88">
        <v>2.017724972648816</v>
      </c>
      <c r="F156" s="88">
        <v>1.2996326654904549</v>
      </c>
      <c r="G156" s="81">
        <v>0.40821061609887072</v>
      </c>
      <c r="H156" s="80">
        <f t="shared" si="16"/>
        <v>1.7245920695278416</v>
      </c>
      <c r="I156" s="49">
        <f t="shared" si="17"/>
        <v>1.072926140697618</v>
      </c>
      <c r="J156" s="86"/>
      <c r="K156" s="88">
        <v>1.0005836671810422</v>
      </c>
      <c r="L156" s="88">
        <v>2.017724972648816</v>
      </c>
      <c r="M156" s="88">
        <v>1.2996326654904549</v>
      </c>
      <c r="N156" s="81">
        <v>0.10856338422186862</v>
      </c>
      <c r="O156" s="49">
        <f t="shared" si="18"/>
        <v>1.9397664416000147</v>
      </c>
      <c r="P156" s="49">
        <f t="shared" si="19"/>
        <v>1.0944435779048354</v>
      </c>
    </row>
    <row r="157" spans="1:16" ht="15.75" x14ac:dyDescent="0.25">
      <c r="A157" s="54" t="s">
        <v>85</v>
      </c>
      <c r="B157" s="55">
        <v>812</v>
      </c>
      <c r="C157" s="54" t="s">
        <v>112</v>
      </c>
      <c r="D157" s="88">
        <v>1</v>
      </c>
      <c r="E157" s="88">
        <v>1.1200514944205897</v>
      </c>
      <c r="F157" s="88">
        <v>1.0390842226501038</v>
      </c>
      <c r="G157" s="81">
        <v>0.43353094779152312</v>
      </c>
      <c r="H157" s="80">
        <f t="shared" si="16"/>
        <v>1.0849496763498372</v>
      </c>
      <c r="I157" s="49">
        <f t="shared" si="17"/>
        <v>1.0084949676349839</v>
      </c>
      <c r="J157" s="86"/>
      <c r="K157" s="88">
        <v>1</v>
      </c>
      <c r="L157" s="88">
        <v>1.1200514944205897</v>
      </c>
      <c r="M157" s="88">
        <v>1.0390842226501038</v>
      </c>
      <c r="N157" s="81">
        <v>7.5535039992505312E-2</v>
      </c>
      <c r="O157" s="49">
        <f t="shared" si="18"/>
        <v>1.113935628309322</v>
      </c>
      <c r="P157" s="49">
        <f t="shared" si="19"/>
        <v>1.0113935628309323</v>
      </c>
    </row>
    <row r="158" spans="1:16" ht="15.75" x14ac:dyDescent="0.25">
      <c r="A158" s="54" t="s">
        <v>85</v>
      </c>
      <c r="B158" s="55">
        <v>813</v>
      </c>
      <c r="C158" s="54" t="s">
        <v>113</v>
      </c>
      <c r="D158" s="88">
        <v>1</v>
      </c>
      <c r="E158" s="88">
        <v>1.1744701237021531</v>
      </c>
      <c r="F158" s="88">
        <v>1.4068523988757038</v>
      </c>
      <c r="G158" s="81">
        <v>0.31175730060929707</v>
      </c>
      <c r="H158" s="80">
        <f t="shared" si="16"/>
        <v>1.2469169945197061</v>
      </c>
      <c r="I158" s="49">
        <f t="shared" si="17"/>
        <v>1.0246916994519708</v>
      </c>
      <c r="J158" s="86"/>
      <c r="K158" s="88">
        <v>1</v>
      </c>
      <c r="L158" s="88">
        <v>1.1744701237021531</v>
      </c>
      <c r="M158" s="88">
        <v>1.4068523988757038</v>
      </c>
      <c r="N158" s="81">
        <v>1.9101268526804157E-2</v>
      </c>
      <c r="O158" s="49">
        <f t="shared" si="18"/>
        <v>1.1789089199411127</v>
      </c>
      <c r="P158" s="49">
        <f t="shared" si="19"/>
        <v>1.0178908919941114</v>
      </c>
    </row>
    <row r="159" spans="1:16" ht="15.75" x14ac:dyDescent="0.25">
      <c r="A159" s="54" t="s">
        <v>85</v>
      </c>
      <c r="B159" s="55">
        <v>815</v>
      </c>
      <c r="C159" s="54" t="s">
        <v>114</v>
      </c>
      <c r="D159" s="88">
        <v>1</v>
      </c>
      <c r="E159" s="88">
        <v>1.6798600413263138</v>
      </c>
      <c r="F159" s="88">
        <v>1.2082960101956364</v>
      </c>
      <c r="G159" s="81">
        <v>0.25397383903484916</v>
      </c>
      <c r="H159" s="80">
        <f t="shared" si="16"/>
        <v>1.5600951139893064</v>
      </c>
      <c r="I159" s="49">
        <f t="shared" si="17"/>
        <v>1.0560095113989307</v>
      </c>
      <c r="J159" s="86"/>
      <c r="K159" s="88">
        <v>1</v>
      </c>
      <c r="L159" s="88">
        <v>1.6798600413263138</v>
      </c>
      <c r="M159" s="88">
        <v>1.2082960101956364</v>
      </c>
      <c r="N159" s="81">
        <v>0.10802261014968091</v>
      </c>
      <c r="O159" s="49">
        <f t="shared" si="18"/>
        <v>1.6289204638308725</v>
      </c>
      <c r="P159" s="49">
        <f t="shared" si="19"/>
        <v>1.0628920463830873</v>
      </c>
    </row>
    <row r="160" spans="1:16" ht="15.75" x14ac:dyDescent="0.25">
      <c r="A160" s="54" t="s">
        <v>85</v>
      </c>
      <c r="B160" s="55">
        <v>372</v>
      </c>
      <c r="C160" s="54" t="s">
        <v>88</v>
      </c>
      <c r="D160" s="88">
        <v>1</v>
      </c>
      <c r="E160" s="88">
        <v>1.5647469409125503</v>
      </c>
      <c r="F160" s="88">
        <v>1.1208806139246921</v>
      </c>
      <c r="G160" s="81">
        <v>0.56279735817324095</v>
      </c>
      <c r="H160" s="80">
        <f t="shared" si="16"/>
        <v>1.3149401447017237</v>
      </c>
      <c r="I160" s="49">
        <f t="shared" si="17"/>
        <v>1.0314940144701725</v>
      </c>
      <c r="J160" s="86"/>
      <c r="K160" s="88">
        <v>1</v>
      </c>
      <c r="L160" s="88">
        <v>1.5647469409125503</v>
      </c>
      <c r="M160" s="88">
        <v>1.1208806139246921</v>
      </c>
      <c r="N160" s="81">
        <v>0.20401184467999953</v>
      </c>
      <c r="O160" s="49">
        <f t="shared" si="18"/>
        <v>1.4741929527524213</v>
      </c>
      <c r="P160" s="49">
        <f t="shared" si="19"/>
        <v>1.0474192952752421</v>
      </c>
    </row>
    <row r="161" spans="1:16" ht="15.75" x14ac:dyDescent="0.25">
      <c r="A161" s="54" t="s">
        <v>85</v>
      </c>
      <c r="B161" s="55">
        <v>373</v>
      </c>
      <c r="C161" s="54" t="s">
        <v>89</v>
      </c>
      <c r="D161" s="88">
        <v>1</v>
      </c>
      <c r="E161" s="88">
        <v>1.4493214830051453</v>
      </c>
      <c r="F161" s="88">
        <v>1.0938272105501761</v>
      </c>
      <c r="G161" s="81">
        <v>0.37689836726900822</v>
      </c>
      <c r="H161" s="80">
        <f t="shared" si="16"/>
        <v>1.3153362721433832</v>
      </c>
      <c r="I161" s="49">
        <f t="shared" si="17"/>
        <v>1.0315336272143385</v>
      </c>
      <c r="J161" s="86"/>
      <c r="K161" s="88">
        <v>1</v>
      </c>
      <c r="L161" s="88">
        <v>1.4493214830051453</v>
      </c>
      <c r="M161" s="88">
        <v>1.0938272105501761</v>
      </c>
      <c r="N161" s="81">
        <v>0.24514043122623691</v>
      </c>
      <c r="O161" s="49">
        <f t="shared" si="18"/>
        <v>1.3621754637570769</v>
      </c>
      <c r="P161" s="49">
        <f t="shared" si="19"/>
        <v>1.0362175463757077</v>
      </c>
    </row>
    <row r="162" spans="1:16" ht="15.75" x14ac:dyDescent="0.25">
      <c r="A162" s="54" t="s">
        <v>85</v>
      </c>
      <c r="B162" s="55">
        <v>384</v>
      </c>
      <c r="C162" s="54" t="s">
        <v>94</v>
      </c>
      <c r="D162" s="88">
        <v>1.0005836671810422</v>
      </c>
      <c r="E162" s="88">
        <v>1.7079221891070759</v>
      </c>
      <c r="F162" s="88">
        <v>1.2564224336909067</v>
      </c>
      <c r="G162" s="81">
        <v>0.54390297998097703</v>
      </c>
      <c r="H162" s="80">
        <f t="shared" si="16"/>
        <v>1.4623501266755392</v>
      </c>
      <c r="I162" s="49">
        <f t="shared" si="17"/>
        <v>1.0467019464123877</v>
      </c>
      <c r="J162" s="86"/>
      <c r="K162" s="88">
        <v>1.0005836671810422</v>
      </c>
      <c r="L162" s="88">
        <v>1.7079221891070759</v>
      </c>
      <c r="M162" s="88">
        <v>1.2564224336909067</v>
      </c>
      <c r="N162" s="81">
        <v>0.12300646297080994</v>
      </c>
      <c r="O162" s="49">
        <f t="shared" si="18"/>
        <v>1.6523848011611471</v>
      </c>
      <c r="P162" s="49">
        <f t="shared" si="19"/>
        <v>1.0657054138609485</v>
      </c>
    </row>
    <row r="163" spans="1:16" ht="15.75" x14ac:dyDescent="0.25">
      <c r="A163" s="54" t="s">
        <v>85</v>
      </c>
      <c r="B163" s="55">
        <v>816</v>
      </c>
      <c r="C163" s="54" t="s">
        <v>115</v>
      </c>
      <c r="D163" s="88">
        <v>1</v>
      </c>
      <c r="E163" s="88">
        <v>1.8387342387259134</v>
      </c>
      <c r="F163" s="88">
        <v>1.2378550134585493</v>
      </c>
      <c r="G163" s="81">
        <v>0.23923631861163672</v>
      </c>
      <c r="H163" s="80">
        <f t="shared" si="16"/>
        <v>1.6949821049427367</v>
      </c>
      <c r="I163" s="49">
        <f t="shared" si="17"/>
        <v>1.0694982104942738</v>
      </c>
      <c r="J163" s="86"/>
      <c r="K163" s="88">
        <v>1</v>
      </c>
      <c r="L163" s="88">
        <v>1.8387342387259134</v>
      </c>
      <c r="M163" s="88">
        <v>1.2378550134585493</v>
      </c>
      <c r="N163" s="81">
        <v>0.12086709025808426</v>
      </c>
      <c r="O163" s="49">
        <f t="shared" si="18"/>
        <v>1.7661077151713152</v>
      </c>
      <c r="P163" s="49">
        <f t="shared" si="19"/>
        <v>1.0766107715171316</v>
      </c>
    </row>
  </sheetData>
  <sortState xmlns:xlrd2="http://schemas.microsoft.com/office/spreadsheetml/2017/richdata2" ref="A13:P163">
    <sortCondition ref="A13:A163"/>
    <sortCondition ref="C13:C163"/>
  </sortState>
  <mergeCells count="5">
    <mergeCell ref="L7:O7"/>
    <mergeCell ref="A8:A11"/>
    <mergeCell ref="B8:B11"/>
    <mergeCell ref="C8:C11"/>
    <mergeCell ref="L6:O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6B0942CD5D9A45BDD9F7FD0360DB77" ma:contentTypeVersion="17" ma:contentTypeDescription="Create a new document." ma:contentTypeScope="" ma:versionID="7dc84258240707f77f6c38d823378fd7">
  <xsd:schema xmlns:xsd="http://www.w3.org/2001/XMLSchema" xmlns:xs="http://www.w3.org/2001/XMLSchema" xmlns:p="http://schemas.microsoft.com/office/2006/metadata/properties" xmlns:ns2="075f0024-1ef3-4388-a12f-6b3dbe873bc5" xmlns:ns3="5f633878-cdf3-4c8f-9aa8-535ead00829d" xmlns:ns4="8c566321-f672-4e06-a901-b5e72b4c4357" targetNamespace="http://schemas.microsoft.com/office/2006/metadata/properties" ma:root="true" ma:fieldsID="6c8e75a36a359085feb28ffe04b2635a" ns2:_="" ns3:_="" ns4:_="">
    <xsd:import namespace="075f0024-1ef3-4388-a12f-6b3dbe873bc5"/>
    <xsd:import namespace="5f633878-cdf3-4c8f-9aa8-535ead00829d"/>
    <xsd:import namespace="8c566321-f672-4e06-a901-b5e72b4c43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2:_dlc_DocId" minOccurs="0"/>
                <xsd:element ref="ns2:_dlc_DocIdUrl" minOccurs="0"/>
                <xsd:element ref="ns2:_dlc_DocIdPersistId" minOccurs="0"/>
                <xsd:element ref="ns3:MediaServiceLocation" minOccurs="0"/>
                <xsd:element ref="ns3:HNT"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5f0024-1ef3-4388-a12f-6b3dbe873bc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f633878-cdf3-4c8f-9aa8-535ead00829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HNT" ma:index="23" nillable="true" ma:displayName="HNT" ma:default="0" ma:format="Dropdown" ma:indexed="true" ma:internalName="HNT">
      <xsd:simpleType>
        <xsd:restriction base="dms:Boolea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ec07c698-60f5-424f-b9af-f4c59398b51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df2750a-3242-40de-ba94-4557ab122abf}" ma:internalName="TaxCatchAll" ma:showField="CatchAllData" ma:web="075f0024-1ef3-4388-a12f-6b3dbe873b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75f0024-1ef3-4388-a12f-6b3dbe873bc5">IFADOCS-634726643-565349</_dlc_DocId>
    <_dlc_DocIdUrl xmlns="075f0024-1ef3-4388-a12f-6b3dbe873bc5">
      <Url>https://educationgovuk.sharepoint.com/sites/ifdanalysis/_layouts/15/DocIdRedir.aspx?ID=IFADOCS-634726643-565349</Url>
      <Description>IFADOCS-634726643-565349</Description>
    </_dlc_DocIdUrl>
    <HNT xmlns="5f633878-cdf3-4c8f-9aa8-535ead00829d">false</HNT>
    <SharedWithUsers xmlns="075f0024-1ef3-4388-a12f-6b3dbe873bc5">
      <UserInfo>
        <DisplayName>PATEL, Dipal</DisplayName>
        <AccountId>961</AccountId>
        <AccountType/>
      </UserInfo>
      <UserInfo>
        <DisplayName>SANDERS, Rosalind</DisplayName>
        <AccountId>671</AccountId>
        <AccountType/>
      </UserInfo>
      <UserInfo>
        <DisplayName>PENNYFATHER, Tracey</DisplayName>
        <AccountId>731</AccountId>
        <AccountType/>
      </UserInfo>
      <UserInfo>
        <DisplayName>DIXON, Christopher</DisplayName>
        <AccountId>1436</AccountId>
        <AccountType/>
      </UserInfo>
      <UserInfo>
        <DisplayName>GOLDMAN, Tom</DisplayName>
        <AccountId>235</AccountId>
        <AccountType/>
      </UserInfo>
      <UserInfo>
        <DisplayName>COLE, Patrick</DisplayName>
        <AccountId>737</AccountId>
        <AccountType/>
      </UserInfo>
      <UserInfo>
        <DisplayName>DUFTY, Thomas</DisplayName>
        <AccountId>1474</AccountId>
        <AccountType/>
      </UserInfo>
      <UserInfo>
        <DisplayName>BARBER, Kevan</DisplayName>
        <AccountId>32</AccountId>
        <AccountType/>
      </UserInfo>
      <UserInfo>
        <DisplayName>HORRIDGE, Emma</DisplayName>
        <AccountId>2450</AccountId>
        <AccountType/>
      </UserInfo>
    </SharedWithUsers>
    <TaxCatchAll xmlns="8c566321-f672-4e06-a901-b5e72b4c4357" xsi:nil="true"/>
    <lcf76f155ced4ddcb4097134ff3c332f xmlns="5f633878-cdf3-4c8f-9aa8-535ead00829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A4F4BB1-0879-47E4-849D-FA5F08DB3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5f0024-1ef3-4388-a12f-6b3dbe873bc5"/>
    <ds:schemaRef ds:uri="5f633878-cdf3-4c8f-9aa8-535ead00829d"/>
    <ds:schemaRef ds:uri="8c566321-f672-4e06-a901-b5e72b4c4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374A3F-7235-4C50-AAD4-86B46416DFC1}">
  <ds:schemaRefs>
    <ds:schemaRef ds:uri="http://schemas.microsoft.com/sharepoint/events"/>
  </ds:schemaRefs>
</ds:datastoreItem>
</file>

<file path=customXml/itemProps3.xml><?xml version="1.0" encoding="utf-8"?>
<ds:datastoreItem xmlns:ds="http://schemas.openxmlformats.org/officeDocument/2006/customXml" ds:itemID="{3E258D08-75B8-47D4-96F0-8B8F18452165}">
  <ds:schemaRefs>
    <ds:schemaRef ds:uri="http://schemas.microsoft.com/sharepoint/v3/contenttype/forms"/>
  </ds:schemaRefs>
</ds:datastoreItem>
</file>

<file path=customXml/itemProps4.xml><?xml version="1.0" encoding="utf-8"?>
<ds:datastoreItem xmlns:ds="http://schemas.openxmlformats.org/officeDocument/2006/customXml" ds:itemID="{D2876D47-940D-4F17-B63A-A5D798C55CBF}">
  <ds:schemaRefs>
    <ds:schemaRef ds:uri="http://purl.org/dc/dcmitype/"/>
    <ds:schemaRef ds:uri="http://schemas.microsoft.com/office/2006/metadata/properties"/>
    <ds:schemaRef ds:uri="http://purl.org/dc/elements/1.1/"/>
    <ds:schemaRef ds:uri="8c566321-f672-4e06-a901-b5e72b4c4357"/>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5f633878-cdf3-4c8f-9aa8-535ead00829d"/>
    <ds:schemaRef ds:uri="075f0024-1ef3-4388-a12f-6b3dbe873bc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Information</vt:lpstr>
      <vt:lpstr>National Details</vt:lpstr>
      <vt:lpstr>EYNFF 2023-24 3-4YO rates</vt:lpstr>
      <vt:lpstr>2YO 2023-24 rates</vt:lpstr>
      <vt:lpstr>EYNFF 2023-24 step-by-step</vt:lpstr>
      <vt:lpstr>2YO 2023-24 step-by-step</vt:lpstr>
      <vt:lpstr>MNS 2023-24</vt:lpstr>
      <vt:lpstr>TPPG Baseline Uplift</vt:lpstr>
      <vt:lpstr>ACA</vt:lpstr>
      <vt:lpstr>Formula Factor Data</vt:lpstr>
    </vt:vector>
  </TitlesOfParts>
  <Manager/>
  <Company>DfE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EYNFF step-by-step</dc:title>
  <dc:subject/>
  <dc:creator>FIELDEN, Susan</dc:creator>
  <cp:keywords/>
  <dc:description/>
  <cp:lastModifiedBy>BARBER, Kevan</cp:lastModifiedBy>
  <cp:revision/>
  <dcterms:created xsi:type="dcterms:W3CDTF">2015-12-18T19:39:51Z</dcterms:created>
  <dcterms:modified xsi:type="dcterms:W3CDTF">2022-12-15T08:59:41Z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0x010100AB6B0942CD5D9A45BDD9F7FD0360DB77</vt:lpwstr>
  </property>
  <property fmtid="{D5CDD505-2E9C-101B-9397-08002B2CF9AE}" pid="3" name="_dlc_DocIdItemGuid">
    <vt:lpwstr>53d301dd-8519-4005-bf48-67a27731e3a9</vt:lpwstr>
  </property>
  <property fmtid="{D5CDD505-2E9C-101B-9397-08002B2CF9AE}" pid="4" name="IWPOrganisationalUnit">
    <vt:lpwstr>4;#DfE|cc08a6d4-dfde-4d0f-bd85-069ebcef80d5</vt:lpwstr>
  </property>
  <property fmtid="{D5CDD505-2E9C-101B-9397-08002B2CF9AE}" pid="5" name="IWPOwner">
    <vt:lpwstr>2;#DfE|a484111e-5b24-4ad9-9778-c536c8c88985</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3;#Official|0884c477-2e62-47ea-b19c-5af6e91124c5</vt:lpwstr>
  </property>
  <property fmtid="{D5CDD505-2E9C-101B-9397-08002B2CF9AE}" pid="10" name="MediaServiceImageTags">
    <vt:lpwstr/>
  </property>
</Properties>
</file>