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8_{46F79349-48DF-489C-A85A-4FC7F52D1EE9}" xr6:coauthVersionLast="47" xr6:coauthVersionMax="47" xr10:uidLastSave="{00000000-0000-0000-0000-000000000000}"/>
  <bookViews>
    <workbookView xWindow="28680" yWindow="-120" windowWidth="29040" windowHeight="15840" tabRatio="700" xr2:uid="{00000000-000D-0000-FFFF-FFFF00000000}"/>
  </bookViews>
  <sheets>
    <sheet name="1. Guidance" sheetId="31" r:id="rId1"/>
    <sheet name="2. Cover" sheetId="2" r:id="rId2"/>
    <sheet name="Metrics backsheet" sheetId="32" state="hidden" r:id="rId3"/>
    <sheet name="I&amp;E backsheet" sheetId="30" state="hidden" r:id="rId4"/>
    <sheet name="7. ASC fee rates" sheetId="26" r:id="rId5"/>
    <sheet name="iBCF Backsheet" sheetId="47" state="hidden" r:id="rId6"/>
    <sheet name="Backsheet for muncher" sheetId="1"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_123Graph_A" hidden="1">'[1]Model inputs'!#REF!</definedName>
    <definedName name="__123Graph_ACHGSPD1" hidden="1">'[2]CHGSPD19.FIN'!$B$10:$B$20</definedName>
    <definedName name="__123Graph_ACHGSPD2" hidden="1">'[2]CHGSPD19.FIN'!$E$11:$E$20</definedName>
    <definedName name="__123Graph_AEFF" hidden="1">'[3]T3 Page 1'!#REF!</definedName>
    <definedName name="__123Graph_AGR14PBF1" hidden="1">'[4]HIS19FIN(A)'!$AF$70:$AF$81</definedName>
    <definedName name="__123Graph_ALBFFIN" hidden="1">'[3]FC Page 1'!#REF!</definedName>
    <definedName name="__123Graph_ALBFFIN2" hidden="1">'[4]HIS19FIN(A)'!$K$59:$Q$59</definedName>
    <definedName name="__123Graph_ALBFHIC2" hidden="1">'[4]HIS19FIN(A)'!$D$59:$J$59</definedName>
    <definedName name="__123Graph_ALCB" hidden="1">'[4]HIS19FIN(A)'!$D$83:$I$83</definedName>
    <definedName name="__123Graph_ANACFIN" hidden="1">'[4]HIS19FIN(A)'!$K$97:$Q$97</definedName>
    <definedName name="__123Graph_ANACHIC" hidden="1">'[4]HIS19FIN(A)'!$D$97:$J$97</definedName>
    <definedName name="__123Graph_APIC" hidden="1">'[3]T3 Page 1'!#REF!</definedName>
    <definedName name="__123Graph_B" hidden="1">'[1]Model inputs'!#REF!</definedName>
    <definedName name="__123Graph_BCHGSPD1" hidden="1">'[2]CHGSPD19.FIN'!$H$10:$H$25</definedName>
    <definedName name="__123Graph_BCHGSPD2" hidden="1">'[2]CHGSPD19.FIN'!$I$11:$I$25</definedName>
    <definedName name="__123Graph_BEFF" hidden="1">'[3]T3 Page 1'!#REF!</definedName>
    <definedName name="__123Graph_BLBF" hidden="1">'[3]T3 Page 1'!#REF!</definedName>
    <definedName name="__123Graph_BLBFFIN" hidden="1">'[3]FC Page 1'!#REF!</definedName>
    <definedName name="__123Graph_BLCB" hidden="1">'[4]HIS19FIN(A)'!$D$79:$I$79</definedName>
    <definedName name="__123Graph_BPIC" hidden="1">'[3]T3 Page 1'!#REF!</definedName>
    <definedName name="__123Graph_CACT13BUD" hidden="1">'[3]FC Page 1'!#REF!</definedName>
    <definedName name="__123Graph_CEFF" hidden="1">'[3]T3 Page 1'!#REF!</definedName>
    <definedName name="__123Graph_CGR14PBF1" hidden="1">'[4]HIS19FIN(A)'!$AK$70:$AK$81</definedName>
    <definedName name="__123Graph_CLBF" hidden="1">'[3]T3 Page 1'!#REF!</definedName>
    <definedName name="__123Graph_CPIC" hidden="1">'[3]T3 Page 1'!#REF!</definedName>
    <definedName name="__123Graph_DACT13BUD" hidden="1">'[3]FC Page 1'!#REF!</definedName>
    <definedName name="__123Graph_DEFF" hidden="1">'[3]T3 Page 1'!#REF!</definedName>
    <definedName name="__123Graph_DGR14PBF1" hidden="1">'[4]HIS19FIN(A)'!$AH$70:$AH$81</definedName>
    <definedName name="__123Graph_DLBF" hidden="1">'[3]T3 Page 1'!#REF!</definedName>
    <definedName name="__123Graph_DPIC" hidden="1">'[3]T3 Page 1'!#REF!</definedName>
    <definedName name="__123Graph_EACT13BUD" hidden="1">'[3]FC Page 1'!#REF!</definedName>
    <definedName name="__123Graph_EEFF" hidden="1">'[3]T3 Page 1'!#REF!</definedName>
    <definedName name="__123Graph_EEFFHIC" hidden="1">'[3]FC Page 1'!#REF!</definedName>
    <definedName name="__123Graph_EGR14PBF1" hidden="1">'[4]HIS19FIN(A)'!$AG$67:$AG$67</definedName>
    <definedName name="__123Graph_ELBF" hidden="1">'[3]T3 Page 1'!#REF!</definedName>
    <definedName name="__123Graph_EPIC" hidden="1">'[3]T3 Page 1'!#REF!</definedName>
    <definedName name="__123Graph_FACT13BUD" hidden="1">'[3]FC Page 1'!#REF!</definedName>
    <definedName name="__123Graph_FEFF" hidden="1">'[3]T3 Page 1'!#REF!</definedName>
    <definedName name="__123Graph_FEFFHIC" hidden="1">'[3]FC Page 1'!#REF!</definedName>
    <definedName name="__123Graph_FGR14PBF1" hidden="1">'[4]HIS19FIN(A)'!$AH$67:$AH$67</definedName>
    <definedName name="__123Graph_FLBF" hidden="1">'[3]T3 Page 1'!#REF!</definedName>
    <definedName name="__123Graph_FPIC" hidden="1">'[3]T3 Page 1'!#REF!</definedName>
    <definedName name="__123Graph_LBL_ARESID" hidden="1">'[4]HIS19FIN(A)'!$R$3:$W$3</definedName>
    <definedName name="__123Graph_LBL_BRESID" hidden="1">'[4]HIS19FIN(A)'!$R$3:$W$3</definedName>
    <definedName name="__123Graph_XACTHIC" hidden="1">'[3]FC Page 1'!#REF!</definedName>
    <definedName name="__123Graph_XCHGSPD1" hidden="1">'[2]CHGSPD19.FIN'!$A$10:$A$25</definedName>
    <definedName name="__123Graph_XCHGSPD2" hidden="1">'[2]CHGSPD19.FIN'!$A$11:$A$25</definedName>
    <definedName name="__123Graph_XEFF" hidden="1">'[3]T3 Page 1'!#REF!</definedName>
    <definedName name="__123Graph_XGR14PBF1" hidden="1">'[4]HIS19FIN(A)'!$AL$70:$AL$81</definedName>
    <definedName name="__123Graph_XLBF" hidden="1">'[3]T3 Page 1'!#REF!</definedName>
    <definedName name="__123Graph_XLBFFIN2" hidden="1">'[4]HIS19FIN(A)'!$K$61:$Q$61</definedName>
    <definedName name="__123Graph_XLBFHIC" hidden="1">'[4]HIS19FIN(A)'!$D$61:$J$61</definedName>
    <definedName name="__123Graph_XLBFHIC2" hidden="1">'[4]HIS19FIN(A)'!$D$61:$J$61</definedName>
    <definedName name="__123Graph_XLCB" hidden="1">'[4]HIS19FIN(A)'!$D$79:$I$79</definedName>
    <definedName name="__123Graph_XNACFIN" hidden="1">'[4]HIS19FIN(A)'!$K$95:$Q$95</definedName>
    <definedName name="__123Graph_XNACHIC" hidden="1">'[4]HIS19FIN(A)'!$D$95:$J$95</definedName>
    <definedName name="__123Graph_XPIC" hidden="1">'[3]T3 Page 1'!#REF!</definedName>
    <definedName name="_xlnm._FilterDatabase" localSheetId="4" hidden="1">'7. ASC fee rates'!$B$2:$B$3</definedName>
    <definedName name="_xlnm._FilterDatabase" localSheetId="3" hidden="1">'I&amp;E backsheet'!$A$4:$I$155</definedName>
    <definedName name="_xlnm._FilterDatabase" localSheetId="5" hidden="1">'iBCF Backsheet'!$A$6:$I$157</definedName>
    <definedName name="_xlnm._FilterDatabase" hidden="1">#REF!</definedName>
    <definedName name="_Order1" hidden="1">255</definedName>
    <definedName name="_Order2" hidden="1">0</definedName>
    <definedName name="_Regression_Out" hidden="1">#REF!</definedName>
    <definedName name="_Regression_X" hidden="1">#REF!</definedName>
    <definedName name="_Regression_Y" hidden="1">#REF!</definedName>
    <definedName name="a1_Integrated_Care_Planning_and_Navigation">#REF!</definedName>
    <definedName name="a10_Prevention___Early_Intervention">#REF!</definedName>
    <definedName name="a11_Carers_Services">#REF!</definedName>
    <definedName name="a12_Care_Act_Implementation_Related_Duties">#REF!</definedName>
    <definedName name="a13_Assistive_Technologies_and_Equipment">#REF!</definedName>
    <definedName name="a15_Personalised_Budgeting_and_Commissioning">#REF!</definedName>
    <definedName name="a2_Intermediate_Care_Services">#REF!</definedName>
    <definedName name="a4_High_Impact_Change_Model_for_Managing_Transfer_of_Care">#REF!</definedName>
    <definedName name="a6_DFG_Related_Schemes">#REF!</definedName>
    <definedName name="a8_Residential_Placements">#REF!</definedName>
    <definedName name="a9_Enablers_for_Integration">#REF!</definedName>
    <definedName name="asdas"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1_Beds">#REF!</definedName>
    <definedName name="b2_Packages_or_placements_or_hours_of_care">#REF!</definedName>
    <definedName name="b3_Planned_service">#REF!</definedName>
    <definedName name="b4_Residential_care_placements">#REF!</definedName>
    <definedName name="b5_Packages_or_Hours_of_care_or_Placements_or_No._of_beds_or_Planned_service_capacity">#REF!</definedName>
    <definedName name="BLPH1" hidden="1">'[5]4.6 ten year bonds'!$A$4</definedName>
    <definedName name="BLPH2" hidden="1">'[5]4.6 ten year bonds'!$D$4</definedName>
    <definedName name="BLPH3" hidden="1">'[5]4.6 ten year bonds'!$G$4</definedName>
    <definedName name="BLPH4" hidden="1">'[5]4.6 ten year bonds'!$J$4</definedName>
    <definedName name="BLPH5" hidden="1">'[5]4.6 ten year bonds'!$M$4</definedName>
    <definedName name="dgsgf" hidden="1">{#N/A,#N/A,FALSE,"TMCOMP96";#N/A,#N/A,FALSE,"MAT96";#N/A,#N/A,FALSE,"FANDA96";#N/A,#N/A,FALSE,"INTRAN96";#N/A,#N/A,FALSE,"NAA9697";#N/A,#N/A,FALSE,"ECWEBB";#N/A,#N/A,FALSE,"MFT96";#N/A,#N/A,FALSE,"CTrecon"}</definedName>
    <definedName name="Distribution" hidden="1">#REF!</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NewClass1" hidden="1">#REF!</definedName>
    <definedName name="Option2" hidden="1">{#N/A,#N/A,FALSE,"TMCOMP96";#N/A,#N/A,FALSE,"MAT96";#N/A,#N/A,FALSE,"FANDA96";#N/A,#N/A,FALSE,"INTRAN96";#N/A,#N/A,FALSE,"NAA9697";#N/A,#N/A,FALSE,"ECWEBB";#N/A,#N/A,FALSE,"MFT96";#N/A,#N/A,FALSE,"CTrecon"}</definedName>
    <definedName name="Pop" hidden="1">[6]Population!#REF!</definedName>
    <definedName name="Population" hidden="1">#REF!</definedName>
    <definedName name="_xlnm.Print_Area" localSheetId="1">'2. Cover'!$A$1:$K$191</definedName>
    <definedName name="Profiles" hidden="1">#REF!</definedName>
    <definedName name="Projections" hidden="1">#REF!</definedName>
    <definedName name="Results" hidden="1">[7]UK99!$A$1:$A$1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K9" i="1" l="1"/>
  <c r="BJ9" i="1"/>
  <c r="BI9" i="1"/>
  <c r="BH9" i="1"/>
  <c r="BG9" i="1"/>
  <c r="BF9" i="1"/>
  <c r="BE9" i="1"/>
  <c r="J24" i="26" l="1"/>
  <c r="J25" i="26"/>
  <c r="J23" i="26"/>
  <c r="L174" i="2" l="1"/>
  <c r="AH9" i="1" l="1"/>
  <c r="AG9" i="1"/>
  <c r="AF9" i="1"/>
  <c r="AE9" i="1"/>
  <c r="AD9" i="1"/>
  <c r="AC9" i="1"/>
  <c r="AB9" i="1"/>
  <c r="AA9" i="1"/>
  <c r="Z9" i="1"/>
  <c r="Y9" i="1"/>
  <c r="X9" i="1"/>
  <c r="W9" i="1"/>
  <c r="V9" i="1"/>
  <c r="U9" i="1"/>
  <c r="T9" i="1"/>
  <c r="S9" i="1" l="1"/>
  <c r="H9" i="1" l="1"/>
  <c r="I9" i="1"/>
  <c r="I174" i="2" l="1"/>
  <c r="E174" i="2"/>
  <c r="B2" i="31" l="1"/>
  <c r="L167" i="2" l="1"/>
  <c r="L169" i="2"/>
  <c r="L171" i="2"/>
  <c r="L173" i="2"/>
  <c r="L176" i="2"/>
  <c r="L177" i="2"/>
  <c r="B186" i="2"/>
  <c r="BD9" i="1" l="1"/>
  <c r="BC9" i="1"/>
  <c r="BB9" i="1"/>
  <c r="BA9" i="1"/>
  <c r="AZ9" i="1"/>
  <c r="AY9" i="1"/>
  <c r="AX9" i="1"/>
  <c r="AW9" i="1"/>
  <c r="AV9" i="1"/>
  <c r="AU9" i="1"/>
  <c r="AT9" i="1"/>
  <c r="AS9" i="1"/>
  <c r="AR9" i="1"/>
  <c r="AQ9" i="1"/>
  <c r="AP9" i="1"/>
  <c r="AO9" i="1"/>
  <c r="AN9" i="1"/>
  <c r="AM9" i="1"/>
  <c r="AL9" i="1"/>
  <c r="AK9" i="1"/>
  <c r="AJ9" i="1"/>
  <c r="AI9" i="1"/>
  <c r="R9" i="1" l="1"/>
  <c r="Q9" i="1"/>
  <c r="P9" i="1"/>
  <c r="O9" i="1"/>
  <c r="N9" i="1"/>
  <c r="M9" i="1"/>
  <c r="L9" i="1"/>
  <c r="B185" i="2" l="1"/>
  <c r="I177" i="2" l="1"/>
  <c r="I176" i="2"/>
  <c r="I173" i="2"/>
  <c r="F25" i="26" l="1"/>
  <c r="F23" i="26"/>
  <c r="N25" i="26"/>
  <c r="M25" i="26"/>
  <c r="N24" i="26"/>
  <c r="N23" i="26"/>
  <c r="M23" i="26"/>
  <c r="M24" i="26" l="1"/>
  <c r="F24" i="26"/>
  <c r="B2" i="26" l="1"/>
  <c r="L165" i="2" l="1"/>
  <c r="L162" i="2" l="1"/>
  <c r="L161" i="2"/>
  <c r="I171" i="2"/>
  <c r="I169" i="2"/>
  <c r="I167" i="2"/>
  <c r="I165" i="2"/>
  <c r="K9" i="1" l="1"/>
  <c r="J9" i="1"/>
  <c r="G9" i="1" l="1"/>
  <c r="F9" i="1"/>
  <c r="L160" i="2" l="1"/>
  <c r="L185" i="2" s="1"/>
  <c r="BL9" i="1" l="1"/>
  <c r="D9" i="1" l="1"/>
  <c r="E9" i="1"/>
  <c r="C5" i="26" l="1"/>
  <c r="C9" i="1"/>
  <c r="C25" i="26" s="1"/>
  <c r="C24" i="26" l="1"/>
  <c r="C23" i="26"/>
  <c r="O25" i="26"/>
  <c r="O24" i="26"/>
  <c r="O23" i="26"/>
  <c r="O26" i="26" l="1"/>
  <c r="M26" i="26" s="1"/>
  <c r="J26" i="26" s="1"/>
  <c r="G26" i="26" l="1"/>
  <c r="M5" i="26"/>
  <c r="M4" i="26"/>
  <c r="M3" i="26" l="1"/>
  <c r="L186" i="2" s="1"/>
  <c r="C186" i="2" s="1"/>
  <c r="C185" i="2"/>
  <c r="L189" i="2" l="1"/>
  <c r="B182" i="2" s="1"/>
</calcChain>
</file>

<file path=xl/sharedStrings.xml><?xml version="1.0" encoding="utf-8"?>
<sst xmlns="http://schemas.openxmlformats.org/spreadsheetml/2006/main" count="1986" uniqueCount="533">
  <si>
    <t>1. Guidance</t>
  </si>
  <si>
    <t>Overview</t>
  </si>
  <si>
    <t>The Better Care Fund (BCF) reporting requirements are set out in the BCF Planning Requirements document for 2021-22, which supports the aims of the BCF Policy Framework and the BCF programme; jointly led and developed by the national partners Department of Health (DHSC), Department for Levelling Up, Hosusing and Communities, NHS England (NHSE), Local Government Association (LGA), working with the Association of Directors of Adult Social Services (ADASS).</t>
  </si>
  <si>
    <t>The key purposes of BCF reporting are:</t>
  </si>
  <si>
    <t>1) To confirm the status of continued compliance against the requirements of the fund (BCF)</t>
  </si>
  <si>
    <t>2) To confirm actual income and expenditure in BCF plans at the end of the financial year</t>
  </si>
  <si>
    <t>3) To provide information from local areas on challenges, achievements and support needs in progressing the delivery of BCF plans</t>
  </si>
  <si>
    <t>4) To enable the use of this information for national partners to inform future direction and for local areas to inform improvements</t>
  </si>
  <si>
    <t>BCF quarterly reporting is likely to be used by local areas, alongside any other information to help inform HWBs on progress on integration and the BCF.  It is also intended to inform BCF national partners as well as those responsible for delivering the BCF plans at a local level (including clinical commissioning groups, local authorities and service providers) for the purposes noted above.</t>
  </si>
  <si>
    <t>BCF quarterly reports submitted by local areas are required to be signed off by HWBs as the accountable governance body for the BCF locally and these reports are therefore part of the official suite of HWB documents.</t>
  </si>
  <si>
    <t>The BCF quarterly reports in aggregated form will be shared with local areas prior to publication in order to support the aforementioned purposes of BCF reporting. In relation to this, the BCF Team will make the aggregated BCF quarterly reporting information in entirety available to local areas in a closed forum on the Better Care Exchange (BCEx) prior to publication.</t>
  </si>
  <si>
    <t>Note on entering information into this template</t>
  </si>
  <si>
    <t>Throughout the template, cells which are open for input have a yellow background and those that are pre-populated have a grey background, as below:</t>
  </si>
  <si>
    <t>Data needs inputting in the cell</t>
  </si>
  <si>
    <t>Pre-populated cells</t>
  </si>
  <si>
    <t>Note on viewing the sheets optimally</t>
  </si>
  <si>
    <t>To more optimally view each of the sheets and in particular the drop down lists clearly on screen, please change the zoom level between 90% - 100%. Most drop downs are also available to view as lists within the relevant sheet or in the guidance tab for readability if required.</t>
  </si>
  <si>
    <t>The details of each sheet within the template are outlined below.</t>
  </si>
  <si>
    <t>Checklist ( 2. Cover )</t>
  </si>
  <si>
    <t>1. This section helps identify the sheets that have not been completed. All fields that appear as incomplete should be complete before sending to the BCF Team.</t>
  </si>
  <si>
    <t>2. The checker column, which can be found on the individual sheets, updates automatically as questions are completed. It will appear 'Red' and contain the word 'No' if the information has not been completed. Once completed the checker column will change to 'Green' and contain the word 'Yes'</t>
  </si>
  <si>
    <t>3. The 'sheet completed' cell will update when all 'checker' values for the sheet are green containing the word 'Yes'.</t>
  </si>
  <si>
    <t>4. Once the checker column contains all cells marked 'Yes' the 'Incomplete Template' cell (below the title) will change to 'Template Complete'.</t>
  </si>
  <si>
    <t>5. Please ensure that all boxes on the checklist are green before submission.</t>
  </si>
  <si>
    <t>2. Cover</t>
  </si>
  <si>
    <t>1. The cover sheet provides essential information on the area for which the template is being completed, contacts and sign off.</t>
  </si>
  <si>
    <r>
      <t xml:space="preserve">2. Question completion tracks the number of questions that have been completed; when all the questions in each section of the template have been completed the cell will turn green. Only when all cells are green should the template be sent to:
</t>
    </r>
    <r>
      <rPr>
        <u/>
        <sz val="11"/>
        <color rgb="FF0070C0"/>
        <rFont val="Calibri"/>
        <family val="2"/>
        <scheme val="minor"/>
      </rPr>
      <t>england.bettercaresupport@nhs.net</t>
    </r>
    <r>
      <rPr>
        <sz val="11"/>
        <color theme="1"/>
        <rFont val="Calibri"/>
        <family val="2"/>
        <scheme val="minor"/>
      </rPr>
      <t xml:space="preserve">
(please also copy in your respective Better Care Manager)</t>
    </r>
  </si>
  <si>
    <t xml:space="preserve">3. Please note that in line with fair processing of personal data we request email addresses for individuals completing the reporting template in order to communicate with and resolve any issues arising during the reporting cycle. We remove these addresses from the supplied templates when they are collated and delete them when they are no longer needed. </t>
  </si>
  <si>
    <t>3. National Conditions</t>
  </si>
  <si>
    <t>4. Metrics</t>
  </si>
  <si>
    <t>6. Year End Feedback</t>
  </si>
  <si>
    <t>7. ASC fee rates</t>
  </si>
  <si>
    <t xml:space="preserve">This section collects data on average fees paid by the local authority for social care. </t>
  </si>
  <si>
    <t>Specific guidance on individual questions can be found on the relevant tab.</t>
  </si>
  <si>
    <t>&lt;Please select a Health and Wellbeing Board&gt;</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</si>
  <si>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</si>
  <si>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</si>
  <si>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</si>
  <si>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</si>
  <si>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</si>
  <si>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</si>
  <si>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</si>
  <si>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</si>
  <si>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</si>
  <si>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</si>
  <si>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</si>
  <si>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</si>
  <si>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</si>
  <si>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</si>
  <si>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</si>
  <si>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</si>
  <si>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</si>
  <si>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</si>
  <si>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</si>
  <si>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</si>
  <si>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</si>
  <si>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</si>
  <si>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</si>
  <si>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</si>
  <si>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</si>
  <si>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</si>
  <si>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</si>
  <si>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</si>
  <si>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</si>
  <si>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</si>
  <si>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</si>
  <si>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</si>
  <si>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</si>
  <si>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</si>
  <si>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E06000060</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</si>
  <si>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</si>
  <si>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</si>
  <si>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</si>
  <si>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</si>
  <si>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</si>
  <si>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</si>
  <si>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</si>
  <si>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</si>
  <si>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</si>
  <si>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</si>
  <si>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</si>
  <si>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</si>
  <si>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</si>
  <si>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</si>
  <si>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</si>
  <si>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E09000001</t>
  </si>
  <si>
    <t>City of London</t>
  </si>
  <si>
    <t>E06000052</t>
  </si>
  <si>
    <t>Cornwall &amp;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</si>
  <si>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</si>
  <si>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</si>
  <si>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</si>
  <si>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</si>
  <si>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</si>
  <si>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</si>
  <si>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</si>
  <si>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</si>
  <si>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</si>
  <si>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</si>
  <si>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</si>
  <si>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</si>
  <si>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</si>
  <si>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</si>
  <si>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</si>
  <si>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</si>
  <si>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</si>
  <si>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</si>
  <si>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</si>
  <si>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</si>
  <si>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</si>
  <si>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</si>
  <si>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</si>
  <si>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</si>
  <si>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</si>
  <si>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</si>
  <si>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</si>
  <si>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</si>
  <si>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</si>
  <si>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</si>
  <si>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</si>
  <si>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</si>
  <si>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</si>
  <si>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</si>
  <si>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</si>
  <si>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</si>
  <si>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</si>
  <si>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</si>
  <si>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E09000012</t>
  </si>
  <si>
    <t>Hackney</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</si>
  <si>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</si>
  <si>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</si>
  <si>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</si>
  <si>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</si>
  <si>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</si>
  <si>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</si>
  <si>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</si>
  <si>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</si>
  <si>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</si>
  <si>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</si>
  <si>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</si>
  <si>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</si>
  <si>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</si>
  <si>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</si>
  <si>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</si>
  <si>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</si>
  <si>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</si>
  <si>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</si>
  <si>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</si>
  <si>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</si>
  <si>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</si>
  <si>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</si>
  <si>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</si>
  <si>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</si>
  <si>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</si>
  <si>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</si>
  <si>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</si>
  <si>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</si>
  <si>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</si>
  <si>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</si>
  <si>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</si>
  <si>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</si>
  <si>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</si>
  <si>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</si>
  <si>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</si>
  <si>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</si>
  <si>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</si>
  <si>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</si>
  <si>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</si>
  <si>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</si>
  <si>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</si>
  <si>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</si>
  <si>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</si>
  <si>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</si>
  <si>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</si>
  <si>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</si>
  <si>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</si>
  <si>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</si>
  <si>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</si>
  <si>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</si>
  <si>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</si>
  <si>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</si>
  <si>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</si>
  <si>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</si>
  <si>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</si>
  <si>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</si>
  <si>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</si>
  <si>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</si>
  <si>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</si>
  <si>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</si>
  <si>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</si>
  <si>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</si>
  <si>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</si>
  <si>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</si>
  <si>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</si>
  <si>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</si>
  <si>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</si>
  <si>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</si>
  <si>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</si>
  <si>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</si>
  <si>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</si>
  <si>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</si>
  <si>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</si>
  <si>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</si>
  <si>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</si>
  <si>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</si>
  <si>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E06000061</t>
  </si>
  <si>
    <t>North Northamptonshire</t>
  </si>
  <si>
    <t>E06000024</t>
  </si>
  <si>
    <t>North Somerset</t>
  </si>
  <si>
    <t>E08000022</t>
  </si>
  <si>
    <t>North Tyneside</t>
  </si>
  <si>
    <t>E10000023</t>
  </si>
  <si>
    <t>North Yorkshire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</si>
  <si>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</si>
  <si>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</si>
  <si>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</si>
  <si>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</si>
  <si>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</si>
  <si>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</si>
  <si>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</si>
  <si>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</si>
  <si>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</si>
  <si>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</si>
  <si>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</si>
  <si>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</si>
  <si>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</si>
  <si>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</si>
  <si>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</si>
  <si>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</si>
  <si>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</si>
  <si>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</si>
  <si>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</si>
  <si>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</si>
  <si>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</si>
  <si>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</si>
  <si>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</si>
  <si>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</si>
  <si>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</si>
  <si>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</si>
  <si>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</si>
  <si>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</si>
  <si>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</si>
  <si>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</si>
  <si>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</si>
  <si>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</si>
  <si>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</si>
  <si>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</si>
  <si>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</si>
  <si>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</si>
  <si>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</si>
  <si>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</si>
  <si>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</si>
  <si>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</si>
  <si>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</si>
  <si>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</si>
  <si>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</si>
  <si>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</si>
  <si>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</si>
  <si>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</si>
  <si>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</si>
  <si>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</si>
  <si>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</si>
  <si>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</si>
  <si>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</si>
  <si>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</si>
  <si>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</si>
  <si>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</si>
  <si>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</si>
  <si>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</si>
  <si>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</si>
  <si>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</si>
  <si>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</si>
  <si>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</si>
  <si>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</si>
  <si>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</si>
  <si>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</si>
  <si>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</si>
  <si>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</si>
  <si>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</si>
  <si>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</si>
  <si>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</si>
  <si>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</si>
  <si>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</si>
  <si>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</si>
  <si>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</si>
  <si>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</si>
  <si>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</si>
  <si>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</si>
  <si>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</si>
  <si>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</si>
  <si>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</si>
  <si>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</si>
  <si>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</si>
  <si>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</si>
  <si>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</si>
  <si>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</si>
  <si>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</si>
  <si>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</si>
  <si>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</si>
  <si>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</si>
  <si>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</si>
  <si>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</si>
  <si>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</si>
  <si>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</si>
  <si>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</si>
  <si>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</si>
  <si>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</si>
  <si>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</si>
  <si>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</si>
  <si>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</si>
  <si>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</si>
  <si>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</si>
  <si>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</si>
  <si>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</si>
  <si>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</si>
  <si>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E06000062</t>
  </si>
  <si>
    <t>West Northamptonshire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</si>
  <si>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</si>
  <si>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</si>
  <si>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</si>
  <si>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</si>
  <si>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</si>
  <si>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</si>
  <si>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</si>
  <si>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</si>
  <si>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</si>
  <si>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</si>
  <si>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</si>
  <si>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</si>
  <si>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</si>
  <si>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</si>
  <si>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</si>
  <si>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</si>
  <si>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</si>
  <si>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</si>
  <si>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</si>
  <si>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</si>
  <si>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Better Care Fund 2021-22 Year-end Template</t>
  </si>
  <si>
    <t>&lt;Please Select&gt;</t>
  </si>
  <si>
    <t>&lt;Please select response&gt;</t>
  </si>
  <si>
    <t>Version 2.0</t>
  </si>
  <si>
    <t>Yes</t>
  </si>
  <si>
    <t>No</t>
  </si>
  <si>
    <t>No, subject to sign-off</t>
  </si>
  <si>
    <t>Please Note:</t>
  </si>
  <si>
    <t>- The BCF end of year reports are categorised as 'Management Information' and data from them will published in an aggregated form on the NHSE website. Narrative sections of the reports will not be published. However as with all information collected and stored by public bodies, all BCF information including any narrative is subject to Freedom of Information requests.</t>
  </si>
  <si>
    <t>- At a local level it is for the HWB to decide what information it needs to publish as part of wider local government reporting and transparency requirements. Until BCF information is published, recipients of BCF reporting information (including recipients who access any information placed on the BCE) are prohibited from making this information available on any public domain or providing this information for the purposes of journalism or research without prior consent from the HWB (where it concerns a single HWB) or the BCF national partners for the aggregated information.</t>
  </si>
  <si>
    <t>- All information, including that provided on local authority fee rates, will be supplied to BCF partners to inform policy development.</t>
  </si>
  <si>
    <t>- This template is password protected to ensure data integrity and accurate aggregation of collected information. A resubmission may be required if this is breached.</t>
  </si>
  <si>
    <t>Checklist</t>
  </si>
  <si>
    <t>Complete:</t>
  </si>
  <si>
    <t>Health and Wellbeing Board:</t>
  </si>
  <si>
    <t>Completed by:</t>
  </si>
  <si>
    <t>E-mail:</t>
  </si>
  <si>
    <t>Contact number:</t>
  </si>
  <si>
    <t>Has this report been signed off by (or on behalf of) the HWB at the time of submission?</t>
  </si>
  <si>
    <t>If no, please indicate when the report is expected to be signed off:</t>
  </si>
  <si>
    <t>&lt;&lt; Please enter using the format, DD/MM/YYYY</t>
  </si>
  <si>
    <t>Please indicate who is signing off the report for submission on behalf of the HWB (delegated authority is also accepted):</t>
  </si>
  <si>
    <t>Job Title:</t>
  </si>
  <si>
    <t>Name:</t>
  </si>
  <si>
    <r>
      <t xml:space="preserve">Question Completion - when all questions have been answered and the validation boxes below have turned green you should send the template to </t>
    </r>
    <r>
      <rPr>
        <b/>
        <u/>
        <sz val="11"/>
        <color theme="1"/>
        <rFont val="Calibri"/>
        <family val="2"/>
        <scheme val="minor"/>
      </rPr>
      <t>england.bettercarefundteam@nhs.net</t>
    </r>
    <r>
      <rPr>
        <b/>
        <sz val="11"/>
        <color theme="1"/>
        <rFont val="Calibri"/>
        <family val="2"/>
        <scheme val="minor"/>
      </rPr>
      <t xml:space="preserve"> saving the file as 'Name HWB' for example 'County Durham HWB'</t>
    </r>
  </si>
  <si>
    <t>&lt;&lt; Link to the Guidance sheet</t>
  </si>
  <si>
    <t>Total</t>
  </si>
  <si>
    <t>^^ Link back to top</t>
  </si>
  <si>
    <t>Selected Health and Wellbeing Board:</t>
  </si>
  <si>
    <t>3) Agreement to invest in NHS commissioned out of hospital services?</t>
  </si>
  <si>
    <t>Avoidable admissions</t>
  </si>
  <si>
    <t>Length of Stay</t>
  </si>
  <si>
    <t>Discharge to normal place of residence</t>
  </si>
  <si>
    <t>Reablement</t>
  </si>
  <si>
    <t>Residential Admissions</t>
  </si>
  <si>
    <t>Code</t>
  </si>
  <si>
    <t>Name</t>
  </si>
  <si>
    <t>Indicator value (21-22)</t>
  </si>
  <si>
    <t>14 days or more (Q3 21-22)</t>
  </si>
  <si>
    <t>14 days or more (Q4 21-22)</t>
  </si>
  <si>
    <t>21 days or more (Q3 21-22)</t>
  </si>
  <si>
    <t>21 days or more (Q4 21-22)</t>
  </si>
  <si>
    <t>21-22 Rate (%)</t>
  </si>
  <si>
    <t>65+ Population*</t>
  </si>
  <si>
    <t>21/22 Rate per 100k population</t>
  </si>
  <si>
    <t>Numerator</t>
  </si>
  <si>
    <t>Denominator</t>
  </si>
  <si>
    <t/>
  </si>
  <si>
    <t>Income</t>
  </si>
  <si>
    <t>Disabled Facilities Grant</t>
  </si>
  <si>
    <t>Improved Better Care Fund</t>
  </si>
  <si>
    <t>CCG Minimum Fund</t>
  </si>
  <si>
    <t>Planned</t>
  </si>
  <si>
    <t>CCG Add</t>
  </si>
  <si>
    <t>LA Add</t>
  </si>
  <si>
    <t>Expenditure</t>
  </si>
  <si>
    <t>Exp Planned</t>
  </si>
  <si>
    <t>lookup:</t>
  </si>
  <si>
    <t>HWB_Code</t>
  </si>
  <si>
    <t>HWB_Name</t>
  </si>
  <si>
    <t>Success 1</t>
  </si>
  <si>
    <t>Success 2</t>
  </si>
  <si>
    <t>Challenge 1</t>
  </si>
  <si>
    <t>Challenge 2</t>
  </si>
  <si>
    <t>Footnotes:</t>
  </si>
  <si>
    <t>The iBCF fee rate collection gives us better and more timely insight into the fee rates paid to external care providers, which is a key part of social care reform.</t>
  </si>
  <si>
    <t>Given the introduction of the Market Sustainability and Fair Cost of Care Fund in 2022-23, we are exploring where best to collect this data in future, but have chosen to collect 2021-22 data through the iBCF for consistency with previous years.</t>
  </si>
  <si>
    <r>
      <t xml:space="preserve">For information - your 2020-21 fee as reported in 2020-21 end of year reporting </t>
    </r>
    <r>
      <rPr>
        <sz val="11"/>
        <color rgb="FFFF0000"/>
        <rFont val="Calibri"/>
        <family val="2"/>
        <scheme val="minor"/>
      </rPr>
      <t>*</t>
    </r>
  </si>
  <si>
    <t>Average 2020/21 fee. If you have newer/better data than End of year 2020/21, enter it below and explain why it differs in the comments. Otherwise enter the end of year 2020-21 value</t>
  </si>
  <si>
    <t>What was your actual average fee rate per actual user for 2021/22?</t>
  </si>
  <si>
    <t>Implied Uplift: Actual 2021/22 rates compared to 2020/21 rates</t>
  </si>
  <si>
    <t>20/21 dif</t>
  </si>
  <si>
    <r>
      <rPr>
        <b/>
        <sz val="11"/>
        <color theme="0"/>
        <rFont val="Calibri"/>
        <family val="2"/>
        <scheme val="minor"/>
      </rPr>
      <t>1. Please provide the average amount that you paid to external providers for home care, calculated on a consistent basis.</t>
    </r>
    <r>
      <rPr>
        <sz val="11"/>
        <color theme="0"/>
        <rFont val="Calibri"/>
        <family val="2"/>
        <scheme val="minor"/>
      </rPr>
      <t xml:space="preserve">
(£ per contact hour, following the exclusions as in the instructions above)</t>
    </r>
  </si>
  <si>
    <r>
      <rPr>
        <b/>
        <sz val="11"/>
        <color theme="0"/>
        <rFont val="Calibri"/>
        <family val="2"/>
        <scheme val="minor"/>
      </rPr>
      <t>2. Please provide the average amount that you paid for external provider care homes without nursing for clients aged 65+, calculated on a consistent basis.</t>
    </r>
    <r>
      <rPr>
        <sz val="11"/>
        <color theme="0"/>
        <rFont val="Calibri"/>
        <family val="2"/>
        <scheme val="minor"/>
      </rPr>
      <t xml:space="preserve">
(£ per client per week, following the exclusions as in the instructions above)</t>
    </r>
  </si>
  <si>
    <r>
      <rPr>
        <b/>
        <sz val="11"/>
        <color theme="0"/>
        <rFont val="Calibri"/>
        <family val="2"/>
        <scheme val="minor"/>
      </rPr>
      <t>3. Please provide the average amount that you paid for external provider care homes with nursing for clients aged 65+, calculated on a consistent basis.</t>
    </r>
    <r>
      <rPr>
        <sz val="11"/>
        <color theme="0"/>
        <rFont val="Calibri"/>
        <family val="2"/>
        <scheme val="minor"/>
      </rPr>
      <t xml:space="preserve">
(£ per client per week, following the exclusions in the instructions above)</t>
    </r>
  </si>
  <si>
    <t>4. Please provide additional commentary if your 2020-21 fee is different from that reported in your 2020-21 end of year report.
Please do not use more than 250 characters.</t>
  </si>
  <si>
    <r>
      <rPr>
        <sz val="12"/>
        <color rgb="FFFF0000"/>
        <rFont val="Calibri"/>
        <family val="2"/>
        <scheme val="minor"/>
      </rPr>
      <t>*</t>
    </r>
    <r>
      <rPr>
        <sz val="11"/>
        <color theme="1"/>
        <rFont val="Calibri"/>
        <family val="2"/>
        <scheme val="minor"/>
      </rPr>
      <t xml:space="preserve"> ".." in the column C lookup means that no 2020-21 fee was reported by your council in the 2020-21 EoY report</t>
    </r>
  </si>
  <si>
    <r>
      <rPr>
        <sz val="12"/>
        <color rgb="FFFF0000"/>
        <rFont val="Calibri"/>
        <family val="2"/>
        <scheme val="minor"/>
      </rPr>
      <t>**</t>
    </r>
    <r>
      <rPr>
        <sz val="11"/>
        <color theme="1"/>
        <rFont val="Calibri"/>
        <family val="2"/>
        <scheme val="minor"/>
      </rPr>
      <t xml:space="preserve">  For column F, please calculate your fee rate as the expenditure during the year divided by the number of actual client weeks during the year. This will pick up any support that you have provided in terms of occupancy guarantees.
(Occupancy guarantees should result in a higher rate per actual user.)</t>
    </r>
  </si>
  <si>
    <r>
      <rPr>
        <sz val="12"/>
        <color rgb="FFFF0000"/>
        <rFont val="Calibri"/>
        <family val="2"/>
        <scheme val="minor"/>
      </rPr>
      <t xml:space="preserve">*** </t>
    </r>
    <r>
      <rPr>
        <sz val="12"/>
        <rFont val="Calibri"/>
        <family val="2"/>
        <scheme val="minor"/>
      </rPr>
      <t>Both North Northamptonshire &amp; West Northamptonshire will pull the same last year figures as reported by the former Northamptonshire County Council.</t>
    </r>
  </si>
  <si>
    <t>2020/21</t>
  </si>
  <si>
    <t>Health and Wellbeing Board</t>
  </si>
  <si>
    <t>1. Actual average fee rate per actual user for 2020-21</t>
  </si>
  <si>
    <t>2. Actual average fee rate for external provider care homes without nursing clients aged 65+ for 2020-21</t>
  </si>
  <si>
    <t>3. Actual average fee rate for external provider care homes with nursing clients aged 65+ for 2020-21</t>
  </si>
  <si>
    <t>1. Average amount paid to external providers for home care in 2019-20</t>
  </si>
  <si>
    <t>1. Anticipated average fee rate for 2020-21, if COVID-19 had not occurred</t>
  </si>
  <si>
    <t>2. Average amount paid for external provider care homes without nursing for clients aged 65+ in 2019-20</t>
  </si>
  <si>
    <t>2. Anticipated average fee rate for external provider care homes without nursing clients aged 65+ for 2020-21, if COVID-19 had not occurred</t>
  </si>
  <si>
    <t>3. Average amount paid for external provider care homes with nursing for clients aged 65+ in 2019-20</t>
  </si>
  <si>
    <t>3. Anticipated average fee rate for external provider care homes with nursing clients aged 65+ for 2020-21, if COVID-19 had not occurred</t>
  </si>
  <si>
    <t>Northamptonshire</t>
  </si>
  <si>
    <t>5. I&amp;E</t>
  </si>
  <si>
    <t>7. iBCF</t>
  </si>
  <si>
    <t>3. National Conditions &amp; s75</t>
  </si>
  <si>
    <t>D165</t>
  </si>
  <si>
    <t>D167</t>
  </si>
  <si>
    <t>D169</t>
  </si>
  <si>
    <t>D171</t>
  </si>
  <si>
    <t>D173</t>
  </si>
  <si>
    <t>D174</t>
  </si>
  <si>
    <t>D176</t>
  </si>
  <si>
    <t>D177</t>
  </si>
  <si>
    <t>C9</t>
  </si>
  <si>
    <t>C10</t>
  </si>
  <si>
    <t>C11</t>
  </si>
  <si>
    <t>C12</t>
  </si>
  <si>
    <t>D9</t>
  </si>
  <si>
    <t>D10</t>
  </si>
  <si>
    <t>D11</t>
  </si>
  <si>
    <t>D12</t>
  </si>
  <si>
    <t>H14</t>
  </si>
  <si>
    <t>H15</t>
  </si>
  <si>
    <t>H17</t>
  </si>
  <si>
    <t>H18</t>
  </si>
  <si>
    <t>H19</t>
  </si>
  <si>
    <t>I14</t>
  </si>
  <si>
    <t>I15</t>
  </si>
  <si>
    <t>I17</t>
  </si>
  <si>
    <t>I18</t>
  </si>
  <si>
    <t>I19</t>
  </si>
  <si>
    <t>J14</t>
  </si>
  <si>
    <t>J15</t>
  </si>
  <si>
    <t>J17</t>
  </si>
  <si>
    <t>J18</t>
  </si>
  <si>
    <t>J19</t>
  </si>
  <si>
    <t>H16</t>
  </si>
  <si>
    <t>I16</t>
  </si>
  <si>
    <t>E23</t>
  </si>
  <si>
    <t>F31</t>
  </si>
  <si>
    <t>D33</t>
  </si>
  <si>
    <t>E35</t>
  </si>
  <si>
    <t>C13</t>
  </si>
  <si>
    <t>C14</t>
  </si>
  <si>
    <t>D13</t>
  </si>
  <si>
    <t>D14</t>
  </si>
  <si>
    <t>C21</t>
  </si>
  <si>
    <t>C22</t>
  </si>
  <si>
    <t>D21</t>
  </si>
  <si>
    <t>D22</t>
  </si>
  <si>
    <t>C25</t>
  </si>
  <si>
    <t>C26</t>
  </si>
  <si>
    <t>D25</t>
  </si>
  <si>
    <t>D26</t>
  </si>
  <si>
    <t>D23</t>
  </si>
  <si>
    <t>D24</t>
  </si>
  <si>
    <t>E24</t>
  </si>
  <si>
    <t>E25</t>
  </si>
  <si>
    <t>B156</t>
  </si>
  <si>
    <t>1) Plans to be jointly agreed?</t>
  </si>
  <si>
    <t>2) Social care from CCG minimum contribution agreed in line with Planning Requirements?</t>
  </si>
  <si>
    <t>4) The CCG and LA have confirmed compliance with these conditions to the HWB?</t>
  </si>
  <si>
    <t>1) Plans to be jointly agreed? If no please detail</t>
  </si>
  <si>
    <t>2) Social care from CCG minimum contribution agreed in line with Planning Requirements? Detail</t>
  </si>
  <si>
    <t>3) Agreement to invest in NHS commissioned out of hospital services? If no please detail</t>
  </si>
  <si>
    <t>4) The CCG and LA have confirmed compliance with these conditions to the HWB? If no please detail</t>
  </si>
  <si>
    <t>Avoidable admissions performance target assesment</t>
  </si>
  <si>
    <t>Length of Stay performance target assesment</t>
  </si>
  <si>
    <t>Discharge to normal place of residence performance target assesment</t>
  </si>
  <si>
    <t>Res Admissions performance target assesment</t>
  </si>
  <si>
    <t>Reablement performance target assesment</t>
  </si>
  <si>
    <t>Avoidable admissions challenges and support needs</t>
  </si>
  <si>
    <t>Length of Stay challenges and support needs</t>
  </si>
  <si>
    <t>Discharge to normal place of residence challenges and support needs</t>
  </si>
  <si>
    <t>Res Admissions challenges and support needs</t>
  </si>
  <si>
    <t>Reablement challenges and support needs</t>
  </si>
  <si>
    <t>Avoidable admissions achievements</t>
  </si>
  <si>
    <t>Length of Stay achievements</t>
  </si>
  <si>
    <t>Discharge to normal place of residence achievements</t>
  </si>
  <si>
    <t>Res Admissions achievements</t>
  </si>
  <si>
    <t>Reablement achievements</t>
  </si>
  <si>
    <t>Do you wish to change the additional CCG funding?</t>
  </si>
  <si>
    <t>Do you wish to change the additional LA funding?</t>
  </si>
  <si>
    <t>Actual CCG Additional</t>
  </si>
  <si>
    <t>Actual LA Additional</t>
  </si>
  <si>
    <t>Income commentary</t>
  </si>
  <si>
    <t>Do you wish to change the expedniture?</t>
  </si>
  <si>
    <t>Actual Expenidture</t>
  </si>
  <si>
    <t>Expenditure commentary</t>
  </si>
  <si>
    <t>Statement 1: Delivery of the BCF has improved joint working between health and social care</t>
  </si>
  <si>
    <t>Statement 2: Our BCF schemes were implemented as planned in 2020-21</t>
  </si>
  <si>
    <t>Statement 3: Delivery of BCF plan had a positive impact on the integration of health and social care</t>
  </si>
  <si>
    <t>Statement 1 commentary</t>
  </si>
  <si>
    <t>Statement 2 commentary</t>
  </si>
  <si>
    <t>Statement 3 commentary</t>
  </si>
  <si>
    <t>Success 1 commentary</t>
  </si>
  <si>
    <t>Success 2 commentary</t>
  </si>
  <si>
    <t>Challenge 1 commentary</t>
  </si>
  <si>
    <t>Challenge 2 commentary</t>
  </si>
  <si>
    <t>1. Average amount paid to external providers for home care in 2020-21</t>
  </si>
  <si>
    <t>1. Actual average fee rate per actual user for 2021-22</t>
  </si>
  <si>
    <t>2. Average amount paid for external provider care homes without nursing for clients aged 65+ in 2020-21</t>
  </si>
  <si>
    <t>2. Actual average fee rate for external provider care homes without nursing clients aged 65+ for 2021-22</t>
  </si>
  <si>
    <t>3. Average amount paid for external provider care homes with nursing for clients aged 65+ in 2020-21</t>
  </si>
  <si>
    <t>3. Actual average fee rate for external provider care homes with nursing clients aged 65+ for 2021-22</t>
  </si>
  <si>
    <t>4. Additional commentary if your 2019-20 fee is different from that reported at Q2 2019-20</t>
  </si>
  <si>
    <t>HWB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</si>
</sst>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0%"/>
    <numFmt numFmtId="165" formatCode="&quot;£&quot;#,##0.00"/>
    <numFmt numFmtId="166" formatCode="0.0%;[Red]\-0.0%"/>
    <numFmt numFmtId="167" formatCode="#,##0\ &quot;characters remaining&quot;"/>
    <numFmt numFmtId="168" formatCode="ddd\ dd/mm/yyyy"/>
    <numFmt numFmtId="169" formatCode="#,##0.0"/>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i/>
      <sz val="11"/>
      <color theme="1"/>
      <name val="Calibri"/>
      <family val="2"/>
      <scheme val="minor"/>
    </font>
    <font>
      <b/>
      <sz val="14"/>
      <color theme="0"/>
      <name val="Calibri"/>
      <family val="2"/>
      <scheme val="minor"/>
    </font>
    <font>
      <u/>
      <sz val="11"/>
      <color theme="10"/>
      <name val="Calibri"/>
      <family val="2"/>
      <scheme val="minor"/>
    </font>
    <font>
      <sz val="11"/>
      <color theme="4" tint="-0.249977111117893"/>
      <name val="Calibri"/>
      <family val="2"/>
      <scheme val="minor"/>
    </font>
    <font>
      <sz val="11"/>
      <color rgb="FFFF0000"/>
      <name val="Calibri"/>
      <family val="2"/>
      <scheme val="minor"/>
    </font>
    <font>
      <sz val="12"/>
      <color rgb="FFFF0000"/>
      <name val="Calibri"/>
      <family val="2"/>
      <scheme val="minor"/>
    </font>
    <font>
      <i/>
      <u/>
      <sz val="11"/>
      <color theme="1"/>
      <name val="Calibri"/>
      <family val="2"/>
      <scheme val="minor"/>
    </font>
    <font>
      <b/>
      <u/>
      <sz val="11"/>
      <color theme="1"/>
      <name val="Calibri"/>
      <family val="2"/>
      <scheme val="minor"/>
    </font>
    <font>
      <sz val="8"/>
      <name val="Calibri"/>
      <family val="2"/>
      <scheme val="minor"/>
    </font>
    <font>
      <u/>
      <sz val="11"/>
      <color rgb="FF0070C0"/>
      <name val="Calibri"/>
      <family val="2"/>
      <scheme val="minor"/>
    </font>
    <font>
      <sz val="12"/>
      <name val="Calibri"/>
      <family val="2"/>
      <scheme val="minor"/>
    </font>
    <font>
      <sz val="12"/>
      <color theme="1"/>
      <name val="Calibri"/>
      <family val="2"/>
      <scheme val="minor"/>
    </font>
    <font>
      <sz val="11"/>
      <name val="Calibri"/>
      <family val="2"/>
      <scheme val="minor"/>
    </font>
  </fonts>
  <fills count="12">
    <fill>
      <patternFill patternType="none"/>
    </fill>
    <fill>
      <patternFill patternType="gray125"/>
    </fill>
    <fill>
      <patternFill patternType="solid">
        <fgColor rgb="FF0070C0"/>
        <bgColor indexed="64"/>
      </patternFill>
    </fill>
    <fill>
      <patternFill patternType="solid">
        <fgColor rgb="FFFBFFCD"/>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0" tint="-0.14999847407452621"/>
        <bgColor indexed="64"/>
      </patternFill>
    </fill>
    <fill>
      <patternFill patternType="solid">
        <fgColor rgb="FFCFDDED"/>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3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9" tint="0.59996337778862885"/>
      </left>
      <right/>
      <top style="thin">
        <color theme="9" tint="0.59996337778862885"/>
      </top>
      <bottom/>
      <diagonal/>
    </border>
    <border>
      <left/>
      <right/>
      <top style="thin">
        <color theme="9" tint="0.59996337778862885"/>
      </top>
      <bottom/>
      <diagonal/>
    </border>
    <border>
      <left/>
      <right style="thin">
        <color theme="9" tint="0.59996337778862885"/>
      </right>
      <top style="thin">
        <color theme="9" tint="0.59996337778862885"/>
      </top>
      <bottom/>
      <diagonal/>
    </border>
    <border>
      <left style="thin">
        <color theme="9" tint="0.59996337778862885"/>
      </left>
      <right/>
      <top/>
      <bottom/>
      <diagonal/>
    </border>
    <border>
      <left/>
      <right style="thin">
        <color theme="9" tint="0.59996337778862885"/>
      </right>
      <top/>
      <bottom/>
      <diagonal/>
    </border>
    <border>
      <left style="thin">
        <color theme="9" tint="0.59996337778862885"/>
      </left>
      <right/>
      <top/>
      <bottom style="thin">
        <color theme="9" tint="0.59996337778862885"/>
      </bottom>
      <diagonal/>
    </border>
    <border>
      <left/>
      <right/>
      <top/>
      <bottom style="thin">
        <color theme="9" tint="0.59996337778862885"/>
      </bottom>
      <diagonal/>
    </border>
    <border>
      <left/>
      <right style="thin">
        <color theme="9" tint="0.59996337778862885"/>
      </right>
      <top/>
      <bottom style="thin">
        <color theme="9" tint="0.59996337778862885"/>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8">
    <xf numFmtId="0" fontId="0" fillId="0" borderId="0"/>
    <xf numFmtId="9" fontId="1" fillId="0" borderId="0" applyFont="0" applyFill="0" applyBorder="0" applyAlignment="0" applyProtection="0"/>
    <xf numFmtId="0" fontId="5" fillId="0" borderId="0"/>
    <xf numFmtId="0" fontId="8" fillId="0" borderId="0" applyNumberForma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15">
    <xf numFmtId="0" fontId="0" fillId="0" borderId="0" xfId="0"/>
    <xf numFmtId="0" fontId="6" fillId="0" borderId="0" xfId="0" applyFont="1"/>
    <xf numFmtId="0" fontId="3" fillId="0" borderId="5" xfId="0" applyFont="1" applyBorder="1" applyAlignment="1">
      <alignment horizontal="center"/>
    </xf>
    <xf numFmtId="0" fontId="0" fillId="4" borderId="0" xfId="0" applyFill="1"/>
    <xf numFmtId="0" fontId="3" fillId="0" borderId="0" xfId="0" applyFont="1" applyAlignment="1">
      <alignment horizontal="center"/>
    </xf>
    <xf numFmtId="0" fontId="3" fillId="0" borderId="3" xfId="0" applyFont="1" applyBorder="1"/>
    <xf numFmtId="0" fontId="3" fillId="4" borderId="0" xfId="0" applyFont="1" applyFill="1"/>
    <xf numFmtId="0" fontId="3" fillId="7" borderId="7" xfId="0" applyFont="1" applyFill="1" applyBorder="1"/>
    <xf numFmtId="0" fontId="0" fillId="0" borderId="7" xfId="0" applyBorder="1" applyAlignment="1">
      <alignment wrapText="1"/>
    </xf>
    <xf numFmtId="0" fontId="0" fillId="3" borderId="7" xfId="0" applyFill="1" applyBorder="1"/>
    <xf numFmtId="0" fontId="0" fillId="8" borderId="7" xfId="0" applyFill="1" applyBorder="1"/>
    <xf numFmtId="0" fontId="0" fillId="0" borderId="7" xfId="0" applyBorder="1"/>
    <xf numFmtId="0" fontId="0" fillId="0" borderId="7" xfId="0" applyBorder="1" applyAlignment="1">
      <alignment vertical="top" wrapText="1"/>
    </xf>
    <xf numFmtId="0" fontId="2" fillId="2" borderId="3" xfId="0" applyFont="1" applyFill="1" applyBorder="1" applyAlignment="1">
      <alignment horizontal="left" vertical="top" wrapText="1"/>
    </xf>
    <xf numFmtId="0" fontId="3" fillId="0" borderId="0" xfId="0" applyFont="1"/>
    <xf numFmtId="0" fontId="0" fillId="0" borderId="0" xfId="0" applyAlignment="1">
      <alignment horizontal="center"/>
    </xf>
    <xf numFmtId="0" fontId="2" fillId="2" borderId="7" xfId="0" applyFont="1" applyFill="1" applyBorder="1"/>
    <xf numFmtId="0" fontId="9" fillId="0" borderId="16" xfId="3" applyFont="1" applyBorder="1" applyAlignment="1"/>
    <xf numFmtId="0" fontId="9" fillId="0" borderId="0" xfId="3" applyFont="1"/>
    <xf numFmtId="0" fontId="4" fillId="6" borderId="3" xfId="0" applyFont="1" applyFill="1" applyBorder="1" applyAlignment="1" applyProtection="1">
      <alignment horizontal="center"/>
      <protection hidden="1"/>
    </xf>
    <xf numFmtId="0" fontId="7" fillId="2" borderId="9" xfId="0" applyFont="1" applyFill="1" applyBorder="1" applyAlignment="1" applyProtection="1">
      <alignment horizontal="center"/>
      <protection hidden="1"/>
    </xf>
    <xf numFmtId="165" fontId="0" fillId="3" borderId="3" xfId="0" applyNumberFormat="1" applyFill="1" applyBorder="1" applyAlignment="1" applyProtection="1">
      <alignment horizontal="right" vertical="top" wrapText="1"/>
      <protection locked="0"/>
    </xf>
    <xf numFmtId="0" fontId="0" fillId="0" borderId="11" xfId="0" applyBorder="1" applyAlignment="1">
      <alignment horizontal="centerContinuous"/>
    </xf>
    <xf numFmtId="165" fontId="0" fillId="9" borderId="3" xfId="0" applyNumberFormat="1" applyFill="1" applyBorder="1" applyAlignment="1" applyProtection="1">
      <alignment horizontal="right" vertical="top" wrapText="1"/>
      <protection hidden="1"/>
    </xf>
    <xf numFmtId="166" fontId="0" fillId="9" borderId="3" xfId="0" applyNumberFormat="1" applyFill="1" applyBorder="1" applyAlignment="1" applyProtection="1">
      <alignment horizontal="right" vertical="top" wrapText="1"/>
      <protection hidden="1"/>
    </xf>
    <xf numFmtId="167" fontId="0" fillId="0" borderId="0" xfId="0" applyNumberFormat="1" applyProtection="1">
      <protection hidden="1"/>
    </xf>
    <xf numFmtId="0" fontId="3" fillId="0" borderId="0" xfId="0" applyFont="1" applyAlignment="1">
      <alignment horizontal="center" wrapText="1"/>
    </xf>
    <xf numFmtId="0" fontId="0" fillId="0" borderId="0" xfId="0" applyAlignment="1">
      <alignment wrapText="1"/>
    </xf>
    <xf numFmtId="0" fontId="4" fillId="2" borderId="3" xfId="0" applyFont="1" applyFill="1" applyBorder="1" applyAlignment="1">
      <alignment horizontal="right" wrapText="1"/>
    </xf>
    <xf numFmtId="0" fontId="4" fillId="2" borderId="3" xfId="0" applyFont="1" applyFill="1" applyBorder="1" applyAlignment="1">
      <alignment horizontal="left" vertical="top" wrapText="1"/>
    </xf>
    <xf numFmtId="0" fontId="0" fillId="0" borderId="0" xfId="0" applyAlignment="1">
      <alignment vertical="top" wrapText="1"/>
    </xf>
    <xf numFmtId="164" fontId="0" fillId="4" borderId="0" xfId="1" applyNumberFormat="1" applyFont="1" applyFill="1" applyProtection="1"/>
    <xf numFmtId="0" fontId="7" fillId="2" borderId="9" xfId="0" applyFont="1" applyFill="1" applyBorder="1" applyAlignment="1" applyProtection="1">
      <alignment horizontal="center" wrapText="1"/>
      <protection hidden="1"/>
    </xf>
    <xf numFmtId="0" fontId="12" fillId="0" borderId="0" xfId="0" applyFont="1"/>
    <xf numFmtId="0" fontId="4" fillId="6" borderId="20" xfId="0" applyFont="1" applyFill="1" applyBorder="1" applyAlignment="1" applyProtection="1">
      <alignment horizontal="center"/>
      <protection hidden="1"/>
    </xf>
    <xf numFmtId="0" fontId="0" fillId="10" borderId="21" xfId="0" applyFill="1" applyBorder="1"/>
    <xf numFmtId="0" fontId="13" fillId="10" borderId="22" xfId="0" applyFont="1" applyFill="1" applyBorder="1" applyAlignment="1">
      <alignment horizontal="center" vertical="top"/>
    </xf>
    <xf numFmtId="0" fontId="0" fillId="10" borderId="23" xfId="0" applyFill="1" applyBorder="1"/>
    <xf numFmtId="0" fontId="0" fillId="10" borderId="24" xfId="0" applyFill="1" applyBorder="1"/>
    <xf numFmtId="0" fontId="0" fillId="10" borderId="0" xfId="0" applyFill="1" applyAlignment="1">
      <alignment horizontal="center" vertical="center"/>
    </xf>
    <xf numFmtId="0" fontId="0" fillId="10" borderId="25" xfId="0" applyFill="1" applyBorder="1"/>
    <xf numFmtId="0" fontId="0" fillId="10" borderId="0" xfId="0" applyFill="1"/>
    <xf numFmtId="0" fontId="0" fillId="10" borderId="26" xfId="0" applyFill="1" applyBorder="1"/>
    <xf numFmtId="0" fontId="0" fillId="10" borderId="27" xfId="0" applyFill="1" applyBorder="1"/>
    <xf numFmtId="0" fontId="0" fillId="10" borderId="28" xfId="0" applyFill="1" applyBorder="1"/>
    <xf numFmtId="0" fontId="13" fillId="0" borderId="29" xfId="0" applyFont="1"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10" borderId="0" xfId="0" applyFill="1" applyAlignment="1">
      <alignment horizontal="center"/>
    </xf>
    <xf numFmtId="0" fontId="4" fillId="6" borderId="20" xfId="0" applyFont="1" applyFill="1" applyBorder="1" applyAlignment="1" applyProtection="1">
      <alignment horizontal="center" vertical="top"/>
      <protection hidden="1"/>
    </xf>
    <xf numFmtId="3" fontId="0" fillId="0" borderId="0" xfId="4" applyNumberFormat="1" applyFont="1"/>
    <xf numFmtId="0" fontId="0" fillId="0" borderId="0" xfId="0" applyAlignment="1">
      <alignment horizontal="right"/>
    </xf>
    <xf numFmtId="0" fontId="0" fillId="0" borderId="3" xfId="0" applyBorder="1" applyAlignment="1">
      <alignment horizontal="right"/>
    </xf>
    <xf numFmtId="0" fontId="0" fillId="0" borderId="3" xfId="0" applyBorder="1" applyAlignment="1">
      <alignment horizontal="centerContinuous"/>
    </xf>
    <xf numFmtId="0" fontId="3" fillId="7" borderId="5" xfId="0" applyFont="1" applyFill="1" applyBorder="1"/>
    <xf numFmtId="0" fontId="0" fillId="0" borderId="7" xfId="0" applyBorder="1" applyAlignment="1">
      <alignment horizontal="left" vertical="top" wrapText="1"/>
    </xf>
    <xf numFmtId="0" fontId="0" fillId="0" borderId="7" xfId="0" applyBorder="1" applyAlignment="1">
      <alignment vertical="top"/>
    </xf>
    <xf numFmtId="0" fontId="0" fillId="0" borderId="7" xfId="3" applyFont="1" applyBorder="1" applyAlignment="1">
      <alignment vertical="top" wrapText="1"/>
    </xf>
    <xf numFmtId="168" fontId="0" fillId="8" borderId="19" xfId="0" applyNumberFormat="1" applyFill="1" applyBorder="1" applyAlignment="1" applyProtection="1">
      <alignment horizontal="left"/>
      <protection locked="0"/>
    </xf>
    <xf numFmtId="3" fontId="0" fillId="0" borderId="0" xfId="0" applyNumberFormat="1"/>
    <xf numFmtId="169" fontId="0" fillId="0" borderId="0" xfId="0" applyNumberFormat="1"/>
    <xf numFmtId="164" fontId="0" fillId="0" borderId="0" xfId="0" applyNumberFormat="1"/>
    <xf numFmtId="0" fontId="3" fillId="0" borderId="0" xfId="0" applyFont="1" applyAlignment="1">
      <alignment horizontal="centerContinuous"/>
    </xf>
    <xf numFmtId="0" fontId="3" fillId="0" borderId="0" xfId="0" applyFont="1" applyAlignment="1">
      <alignment horizontal="right" wrapText="1"/>
    </xf>
    <xf numFmtId="0" fontId="3" fillId="11" borderId="0" xfId="0" applyFont="1" applyFill="1" applyAlignment="1">
      <alignment vertical="top" wrapText="1"/>
    </xf>
    <xf numFmtId="0" fontId="0" fillId="0" borderId="0" xfId="0" applyAlignment="1" applyProtection="1">
      <alignment wrapText="1"/>
      <protection hidden="1"/>
    </xf>
    <xf numFmtId="165" fontId="18" fillId="3" borderId="3" xfId="0" applyNumberFormat="1" applyFont="1" applyFill="1" applyBorder="1" applyAlignment="1" applyProtection="1">
      <alignment horizontal="right" vertical="top" wrapText="1"/>
      <protection locked="0"/>
    </xf>
    <xf numFmtId="0" fontId="0" fillId="0" borderId="0" xfId="0" applyAlignment="1">
      <alignment horizontal="left" vertical="top" wrapText="1"/>
    </xf>
    <xf numFmtId="0" fontId="18" fillId="0" borderId="19" xfId="0" applyFont="1" applyBorder="1" applyAlignment="1">
      <alignment horizontal="left" vertical="top" wrapText="1"/>
    </xf>
    <xf numFmtId="0" fontId="18" fillId="0" borderId="7" xfId="0" applyFont="1" applyBorder="1" applyAlignment="1">
      <alignment horizontal="left" vertical="top" wrapText="1"/>
    </xf>
    <xf numFmtId="0" fontId="7" fillId="2" borderId="1" xfId="0" applyFont="1" applyFill="1" applyBorder="1" applyAlignment="1" applyProtection="1">
      <alignment horizontal="center"/>
      <protection hidden="1"/>
    </xf>
    <xf numFmtId="0" fontId="7" fillId="2" borderId="2" xfId="0" applyFont="1" applyFill="1" applyBorder="1" applyAlignment="1" applyProtection="1">
      <alignment horizontal="center"/>
      <protection hidden="1"/>
    </xf>
    <xf numFmtId="0" fontId="3" fillId="0" borderId="6" xfId="0" applyFont="1" applyBorder="1" applyAlignment="1">
      <alignment horizontal="center"/>
    </xf>
    <xf numFmtId="0" fontId="0" fillId="3" borderId="3" xfId="0" applyFill="1" applyBorder="1" applyAlignment="1" applyProtection="1">
      <protection locked="0"/>
    </xf>
    <xf numFmtId="0" fontId="2" fillId="2" borderId="3" xfId="0" applyFont="1" applyFill="1" applyBorder="1" applyAlignment="1"/>
    <xf numFmtId="0" fontId="6" fillId="0" borderId="0" xfId="0" quotePrefix="1" applyFont="1" applyAlignment="1">
      <alignment horizontal="left" vertical="top" wrapText="1" indent="1"/>
    </xf>
    <xf numFmtId="0" fontId="0" fillId="3" borderId="16" xfId="0" applyFill="1" applyBorder="1" applyAlignment="1" applyProtection="1">
      <protection locked="0"/>
    </xf>
    <xf numFmtId="0" fontId="0" fillId="3" borderId="17" xfId="0" applyFill="1" applyBorder="1" applyAlignment="1" applyProtection="1">
      <protection locked="0"/>
    </xf>
    <xf numFmtId="0" fontId="0" fillId="3" borderId="18" xfId="0" applyFill="1" applyBorder="1" applyAlignment="1" applyProtection="1">
      <protection locked="0"/>
    </xf>
    <xf numFmtId="0" fontId="8" fillId="5" borderId="3" xfId="3" applyFill="1" applyBorder="1" applyAlignment="1">
      <alignment horizontal="center"/>
    </xf>
    <xf numFmtId="0" fontId="3" fillId="0" borderId="0" xfId="0" applyFont="1" applyAlignment="1">
      <alignment horizontal="center" wrapText="1"/>
    </xf>
    <xf numFmtId="0" fontId="2" fillId="6" borderId="0" xfId="0" applyFont="1" applyFill="1" applyAlignment="1">
      <alignment horizontal="center"/>
    </xf>
    <xf numFmtId="0" fontId="2" fillId="2" borderId="16" xfId="0" applyFont="1" applyFill="1" applyBorder="1" applyAlignment="1"/>
    <xf numFmtId="0" fontId="2" fillId="2" borderId="18" xfId="0" applyFont="1" applyFill="1" applyBorder="1" applyAlignment="1"/>
    <xf numFmtId="0" fontId="2" fillId="2" borderId="16" xfId="0" applyFont="1" applyFill="1" applyBorder="1" applyAlignment="1">
      <alignment wrapText="1"/>
    </xf>
    <xf numFmtId="0" fontId="2" fillId="2" borderId="18" xfId="0" applyFont="1" applyFill="1" applyBorder="1" applyAlignment="1">
      <alignment wrapText="1"/>
    </xf>
    <xf numFmtId="0" fontId="10" fillId="0" borderId="4" xfId="0" applyFont="1" applyBorder="1" applyAlignment="1">
      <alignment wrapText="1"/>
    </xf>
    <xf numFmtId="0" fontId="10" fillId="0" borderId="12" xfId="0" applyFont="1" applyBorder="1" applyAlignment="1">
      <alignment wrapText="1"/>
    </xf>
    <xf numFmtId="0" fontId="0" fillId="0" borderId="3" xfId="0" applyBorder="1" applyAlignment="1" applyProtection="1">
      <alignment wrapText="1"/>
      <protection hidden="1"/>
    </xf>
    <xf numFmtId="0" fontId="3" fillId="11" borderId="4" xfId="0" applyFont="1" applyFill="1" applyBorder="1" applyAlignment="1">
      <alignment vertical="top" wrapText="1"/>
    </xf>
    <xf numFmtId="0" fontId="3" fillId="11" borderId="12" xfId="0" applyFont="1" applyFill="1" applyBorder="1" applyAlignment="1">
      <alignment vertical="top" wrapText="1"/>
    </xf>
    <xf numFmtId="0" fontId="3" fillId="11" borderId="13" xfId="0" applyFont="1" applyFill="1" applyBorder="1" applyAlignment="1">
      <alignment vertical="top" wrapText="1"/>
    </xf>
    <xf numFmtId="0" fontId="0" fillId="11" borderId="8" xfId="0" quotePrefix="1" applyFill="1" applyBorder="1" applyAlignment="1">
      <alignment vertical="top" wrapText="1"/>
    </xf>
    <xf numFmtId="0" fontId="0" fillId="11" borderId="0" xfId="0" quotePrefix="1" applyFill="1" applyAlignment="1">
      <alignment vertical="top" wrapText="1"/>
    </xf>
    <xf numFmtId="0" fontId="0" fillId="11" borderId="14" xfId="0" quotePrefix="1" applyFill="1" applyBorder="1" applyAlignment="1">
      <alignment vertical="top" wrapText="1"/>
    </xf>
    <xf numFmtId="0" fontId="3" fillId="11" borderId="8" xfId="0" applyFont="1" applyFill="1" applyBorder="1" applyAlignment="1">
      <alignment vertical="top" wrapText="1"/>
    </xf>
    <xf numFmtId="0" fontId="3" fillId="11" borderId="0" xfId="0" applyFont="1" applyFill="1" applyAlignment="1">
      <alignment vertical="top" wrapText="1"/>
    </xf>
    <xf numFmtId="0" fontId="3" fillId="11" borderId="14" xfId="0" applyFont="1" applyFill="1" applyBorder="1" applyAlignment="1">
      <alignment vertical="top" wrapText="1"/>
    </xf>
    <xf numFmtId="0" fontId="0" fillId="0" borderId="0" xfId="0" applyAlignment="1">
      <alignment horizontal="left" wrapText="1"/>
    </xf>
    <xf numFmtId="0" fontId="0" fillId="0" borderId="0" xfId="0" applyAlignment="1">
      <alignment horizontal="left"/>
    </xf>
    <xf numFmtId="0" fontId="17" fillId="0" borderId="34" xfId="0" applyFont="1" applyBorder="1" applyAlignment="1">
      <alignment horizontal="left" vertical="top" wrapText="1" indent="1"/>
    </xf>
    <xf numFmtId="0" fontId="0" fillId="0" borderId="35" xfId="0" applyBorder="1" applyAlignment="1">
      <alignment horizontal="left" vertical="top" wrapText="1" indent="1"/>
    </xf>
    <xf numFmtId="0" fontId="0" fillId="0" borderId="36" xfId="0" applyBorder="1" applyAlignment="1">
      <alignment horizontal="left" vertical="top" wrapText="1" indent="1"/>
    </xf>
    <xf numFmtId="0" fontId="0" fillId="0" borderId="32" xfId="0" applyBorder="1" applyAlignment="1">
      <alignment horizontal="left" vertical="top" wrapText="1" indent="1"/>
    </xf>
    <xf numFmtId="0" fontId="0" fillId="0" borderId="0" xfId="0" applyAlignment="1">
      <alignment horizontal="left" vertical="top" wrapText="1" indent="1"/>
    </xf>
    <xf numFmtId="0" fontId="0" fillId="0" borderId="33" xfId="0" applyBorder="1" applyAlignment="1">
      <alignment horizontal="left" vertical="top" wrapText="1" indent="1"/>
    </xf>
    <xf numFmtId="0" fontId="0" fillId="11" borderId="8" xfId="0" applyFill="1" applyBorder="1" applyAlignment="1">
      <alignment vertical="top" wrapText="1"/>
    </xf>
    <xf numFmtId="0" fontId="0" fillId="11" borderId="0" xfId="0" applyFill="1" applyAlignment="1">
      <alignment vertical="top" wrapText="1"/>
    </xf>
    <xf numFmtId="0" fontId="0" fillId="11" borderId="14" xfId="0" applyFill="1" applyBorder="1" applyAlignment="1">
      <alignment vertical="top" wrapText="1"/>
    </xf>
    <xf numFmtId="0" fontId="3" fillId="11" borderId="10" xfId="0" applyFont="1" applyFill="1" applyBorder="1" applyAlignment="1">
      <alignment vertical="top" wrapText="1"/>
    </xf>
    <xf numFmtId="0" fontId="3" fillId="11" borderId="11" xfId="0" applyFont="1" applyFill="1" applyBorder="1" applyAlignment="1">
      <alignment vertical="top" wrapText="1"/>
    </xf>
    <xf numFmtId="0" fontId="3" fillId="11" borderId="15" xfId="0" applyFont="1" applyFill="1" applyBorder="1" applyAlignment="1">
      <alignment vertical="top" wrapText="1"/>
    </xf>
    <xf numFmtId="0" fontId="0" fillId="3" borderId="16" xfId="0" applyFill="1" applyBorder="1" applyAlignment="1" applyProtection="1">
      <alignment horizontal="center" vertical="top" wrapText="1"/>
      <protection locked="0"/>
    </xf>
    <xf numFmtId="0" fontId="0" fillId="3" borderId="17" xfId="0" applyFill="1" applyBorder="1" applyAlignment="1" applyProtection="1">
      <alignment horizontal="center" vertical="top" wrapText="1"/>
      <protection locked="0"/>
    </xf>
    <xf numFmtId="0" fontId="0" fillId="3" borderId="18" xfId="0" applyFill="1" applyBorder="1" applyAlignment="1" applyProtection="1">
      <alignment horizontal="center" vertical="top" wrapText="1"/>
      <protection locked="0"/>
    </xf>
  </cellXfs>
  <cellStyles count="8">
    <cellStyle name="Comma" xfId="4" builtinId="3"/>
    <cellStyle name="Comma 2" xfId="6" xr:uid="{8D4FA7FF-B5AC-4874-9EC5-41AC350CD751}"/>
    <cellStyle name="Currency 2" xfId="7" xr:uid="{C176A785-1031-4C01-B694-4F8BAD4B918E}"/>
    <cellStyle name="Hyperlink" xfId="3" builtinId="8"/>
    <cellStyle name="Normal" xfId="0" builtinId="0"/>
    <cellStyle name="Normal 2" xfId="2" xr:uid="{00000000-0005-0000-0000-000004000000}"/>
    <cellStyle name="Normal 2 2" xfId="5" xr:uid="{36046C00-6AB0-4658-8BF3-93757E2C7FAD}"/>
    <cellStyle name="Percent" xfId="1" builtinId="5"/>
  </cellStyles>
  <dxfs count="14">
    <dxf>
      <font>
        <color theme="0"/>
      </font>
      <fill>
        <patternFill>
          <bgColor rgb="FF00B050"/>
        </patternFill>
      </fill>
    </dxf>
    <dxf>
      <font>
        <color theme="0"/>
      </font>
      <fill>
        <patternFill>
          <bgColor rgb="FF00B050"/>
        </patternFill>
      </fill>
    </dxf>
    <dxf>
      <fill>
        <patternFill>
          <bgColor theme="4" tint="0.79998168889431442"/>
        </patternFill>
      </fill>
    </dxf>
    <dxf>
      <font>
        <color theme="0"/>
      </font>
      <fill>
        <patternFill>
          <bgColor rgb="FF00B050"/>
        </patternFill>
      </fill>
    </dxf>
    <dxf>
      <font>
        <color auto="1"/>
      </font>
      <fill>
        <patternFill>
          <bgColor rgb="FFFBFFCD"/>
        </patternFill>
      </fill>
    </dxf>
    <dxf>
      <font>
        <b/>
        <i val="0"/>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s>
  <tableStyles count="0" defaultTableStyle="TableStyleMedium2" defaultPivotStyle="PivotStyleLight16"/>
  <colors>
    <mruColors>
      <color rgb="FFFBFFCD"/>
      <color rgb="FFFFBEBE"/>
      <color rgb="FFFF8181"/>
      <color rgb="FFCFDDED"/>
      <color rgb="FFFFFB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1350645</xdr:colOff>
      <xdr:row>1</xdr:row>
      <xdr:rowOff>0</xdr:rowOff>
    </xdr:from>
    <xdr:to>
      <xdr:col>6</xdr:col>
      <xdr:colOff>0</xdr:colOff>
      <xdr:row>5</xdr:row>
      <xdr:rowOff>57150</xdr:rowOff>
    </xdr:to>
    <xdr:pic>
      <xdr:nvPicPr>
        <xdr:cNvPr id="2" name="Picture 1">
          <a:extLst>
            <a:ext uri="{FF2B5EF4-FFF2-40B4-BE49-F238E27FC236}">
              <a16:creationId xmlns:a16="http://schemas.microsoft.com/office/drawing/2014/main" id="{E0E0CD8C-D081-4C8E-8523-BADD28E0CA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4570" y="190500"/>
          <a:ext cx="2287905" cy="781050"/>
        </a:xfrm>
        <a:prstGeom prst="rect">
          <a:avLst/>
        </a:prstGeom>
      </xdr:spPr>
    </xdr:pic>
    <xdr:clientData/>
  </xdr:twoCellAnchor>
  <xdr:twoCellAnchor editAs="oneCell">
    <xdr:from>
      <xdr:col>8</xdr:col>
      <xdr:colOff>97155</xdr:colOff>
      <xdr:row>1</xdr:row>
      <xdr:rowOff>0</xdr:rowOff>
    </xdr:from>
    <xdr:to>
      <xdr:col>11</xdr:col>
      <xdr:colOff>0</xdr:colOff>
      <xdr:row>5</xdr:row>
      <xdr:rowOff>73292</xdr:rowOff>
    </xdr:to>
    <xdr:pic>
      <xdr:nvPicPr>
        <xdr:cNvPr id="3" name="Picture 2">
          <a:extLst>
            <a:ext uri="{FF2B5EF4-FFF2-40B4-BE49-F238E27FC236}">
              <a16:creationId xmlns:a16="http://schemas.microsoft.com/office/drawing/2014/main" id="{DFDB049C-6458-4C51-BA54-C038A3E5C6D8}"/>
            </a:ext>
          </a:extLst>
        </xdr:cNvPr>
        <xdr:cNvPicPr>
          <a:picLocks noChangeAspect="1"/>
        </xdr:cNvPicPr>
      </xdr:nvPicPr>
      <xdr:blipFill>
        <a:blip xmlns:r="http://schemas.openxmlformats.org/officeDocument/2006/relationships" r:embed="rId2"/>
        <a:srcRect l="77204" r="1379" b="17204"/>
        <a:stretch>
          <a:fillRect/>
        </a:stretch>
      </xdr:blipFill>
      <xdr:spPr>
        <a:xfrm>
          <a:off x="9946005" y="190500"/>
          <a:ext cx="1426845" cy="801002"/>
        </a:xfrm>
        <a:prstGeom prst="rect">
          <a:avLst/>
        </a:prstGeom>
        <a:noFill/>
        <a:ln cap="flat">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0</xdr:rowOff>
    </xdr:from>
    <xdr:to>
      <xdr:col>7</xdr:col>
      <xdr:colOff>0</xdr:colOff>
      <xdr:row>20</xdr:row>
      <xdr:rowOff>0</xdr:rowOff>
    </xdr:to>
    <xdr:sp macro="" textlink="">
      <xdr:nvSpPr>
        <xdr:cNvPr id="2" name="TextBox 1">
          <a:extLst>
            <a:ext uri="{FF2B5EF4-FFF2-40B4-BE49-F238E27FC236}">
              <a16:creationId xmlns:a16="http://schemas.microsoft.com/office/drawing/2014/main" id="{1F57F2C2-C6DF-458E-95CC-4B6A9107E909}"/>
            </a:ext>
          </a:extLst>
        </xdr:cNvPr>
        <xdr:cNvSpPr txBox="1"/>
      </xdr:nvSpPr>
      <xdr:spPr>
        <a:xfrm>
          <a:off x="321469" y="2381250"/>
          <a:ext cx="12203906" cy="582215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mn-lt"/>
              <a:ea typeface="+mn-ea"/>
              <a:cs typeface="+mn-cs"/>
            </a:rPr>
            <a:t>These questions cover average fees paid by your local authority (gross of client contributions/user charges) to external care providers for your local authority's eligible clients.</a:t>
          </a:r>
          <a:r>
            <a:rPr lang="en-GB" sz="1200"/>
            <a:t> </a:t>
          </a:r>
          <a:r>
            <a:rPr lang="en-GB" sz="1200" b="0" i="0" u="none" strike="noStrike">
              <a:solidFill>
                <a:schemeClr val="dk1"/>
              </a:solidFill>
              <a:effectLst/>
              <a:latin typeface="+mn-lt"/>
              <a:ea typeface="+mn-ea"/>
              <a:cs typeface="+mn-cs"/>
            </a:rPr>
            <a:t>The averages will likely need to be calculated from records of payments paid to social care providers and the number of client weeks they relate to, unless you already have suitable management information.</a:t>
          </a:r>
          <a:r>
            <a:rPr lang="en-GB" sz="1200"/>
            <a:t> </a:t>
          </a:r>
        </a:p>
        <a:p>
          <a:endParaRPr lang="en-GB" sz="1200" b="1" i="0" u="none" strike="noStrike">
            <a:solidFill>
              <a:schemeClr val="dk1"/>
            </a:solidFill>
            <a:effectLst/>
            <a:latin typeface="+mn-lt"/>
            <a:ea typeface="+mn-ea"/>
            <a:cs typeface="+mn-cs"/>
          </a:endParaRPr>
        </a:p>
        <a:p>
          <a:r>
            <a:rPr lang="en-GB" sz="1200" b="1" i="0" u="none" strike="noStrike">
              <a:solidFill>
                <a:schemeClr val="dk1"/>
              </a:solidFill>
              <a:effectLst/>
              <a:latin typeface="+mn-lt"/>
              <a:ea typeface="+mn-ea"/>
              <a:cs typeface="+mn-cs"/>
            </a:rPr>
            <a:t>We are interested ONLY in the average fees actually received by external care providers for your local authority's eligible supported clients (gross of client contributions/user charges), </a:t>
          </a:r>
          <a:r>
            <a:rPr lang="en-GB" sz="1100">
              <a:solidFill>
                <a:schemeClr val="dk1"/>
              </a:solidFill>
              <a:effectLst/>
              <a:latin typeface="+mn-lt"/>
              <a:ea typeface="+mn-ea"/>
              <a:cs typeface="+mn-cs"/>
            </a:rPr>
            <a:t>reflecting what your local authority is able to afford.</a:t>
          </a:r>
          <a:endParaRPr lang="en-GB" sz="1200" b="1" i="0" u="none" strike="noStrike">
            <a:solidFill>
              <a:schemeClr val="dk1"/>
            </a:solidFill>
            <a:effectLst/>
            <a:latin typeface="+mn-lt"/>
            <a:ea typeface="+mn-ea"/>
            <a:cs typeface="+mn-cs"/>
          </a:endParaRPr>
        </a:p>
        <a:p>
          <a:endParaRPr lang="en-GB" sz="12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In 2020-21, areas were asked to provide actual average </a:t>
          </a:r>
          <a:r>
            <a:rPr lang="en-GB" sz="1100" b="0" i="0">
              <a:solidFill>
                <a:schemeClr val="dk1"/>
              </a:solidFill>
              <a:effectLst/>
              <a:latin typeface="+mn-lt"/>
              <a:ea typeface="+mn-ea"/>
              <a:cs typeface="+mn-cs"/>
            </a:rPr>
            <a:t> rates (excluding whole market support such as the Infection Control Fund but otherwise</a:t>
          </a:r>
          <a:r>
            <a:rPr lang="en-GB" sz="1100" b="0" i="0" strike="sngStrike">
              <a:solidFill>
                <a:schemeClr val="dk1"/>
              </a:solidFill>
              <a:effectLst/>
              <a:latin typeface="+mn-lt"/>
              <a:ea typeface="+mn-ea"/>
              <a:cs typeface="+mn-cs"/>
            </a:rPr>
            <a:t>,</a:t>
          </a:r>
          <a:r>
            <a:rPr lang="en-GB" sz="1100" b="0" i="0">
              <a:solidFill>
                <a:schemeClr val="dk1"/>
              </a:solidFill>
              <a:effectLst/>
              <a:latin typeface="+mn-lt"/>
              <a:ea typeface="+mn-ea"/>
              <a:cs typeface="+mn-cs"/>
            </a:rPr>
            <a:t> including additional funding</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to cover cost pressures related to management of the COVID-19 pandemic),</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as well as a ‘counterfactual’ rate that would have been paid had the pandemic not occurred. This counterfactual calculation was intended to provide data on the long term costs of providing care to inform policymaking. In 2021-22, areas are only asked to provide the actual rate paid to providers (not the counterfactual), subject to than the exclusions set out below.</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1" i="0" u="none" strike="noStrike">
            <a:solidFill>
              <a:schemeClr val="dk1"/>
            </a:solidFill>
            <a:effectLst/>
            <a:latin typeface="+mn-lt"/>
            <a:ea typeface="+mn-ea"/>
            <a:cs typeface="+mn-cs"/>
          </a:endParaRPr>
        </a:p>
        <a:p>
          <a:r>
            <a:rPr lang="en-GB" sz="1200" b="1" i="0" u="none" strike="noStrike">
              <a:solidFill>
                <a:schemeClr val="dk1"/>
              </a:solidFill>
              <a:effectLst/>
              <a:latin typeface="+mn-lt"/>
              <a:ea typeface="+mn-ea"/>
              <a:cs typeface="+mn-cs"/>
            </a:rPr>
            <a:t> Specifically the averages SHOULD therefore:</a:t>
          </a:r>
          <a:r>
            <a:rPr lang="en-GB" sz="1200"/>
            <a:t> </a:t>
          </a:r>
        </a:p>
        <a:p>
          <a:r>
            <a:rPr lang="en-GB" sz="1200" b="0" i="0" u="none" strike="noStrike">
              <a:solidFill>
                <a:schemeClr val="dk1"/>
              </a:solidFill>
              <a:effectLst/>
              <a:latin typeface="+mn-lt"/>
              <a:ea typeface="+mn-ea"/>
              <a:cs typeface="+mn-cs"/>
            </a:rPr>
            <a:t>- </a:t>
          </a:r>
          <a:r>
            <a:rPr lang="en-GB" sz="1100">
              <a:solidFill>
                <a:schemeClr val="dk1"/>
              </a:solidFill>
              <a:effectLst/>
              <a:latin typeface="+mn-lt"/>
              <a:ea typeface="+mn-ea"/>
              <a:cs typeface="+mn-cs"/>
            </a:rPr>
            <a:t>EXCLUDE/BE NET OF a</a:t>
          </a:r>
          <a:r>
            <a:rPr lang="en-GB" sz="1200" b="0" i="0" u="none" strike="noStrike">
              <a:solidFill>
                <a:schemeClr val="dk1"/>
              </a:solidFill>
              <a:effectLst/>
              <a:latin typeface="+mn-lt"/>
              <a:ea typeface="+mn-ea"/>
              <a:cs typeface="+mn-cs"/>
            </a:rPr>
            <a:t>ny amounts that you usually include in reported fee rates but are not paid to care providers e.g. your local authority's own staff costs in managing the commissioning of places.</a:t>
          </a:r>
          <a:br>
            <a:rPr lang="en-GB" sz="1200" b="0" i="0" u="none" strike="noStrike">
              <a:solidFill>
                <a:schemeClr val="dk1"/>
              </a:solidFill>
              <a:effectLst/>
              <a:latin typeface="+mn-lt"/>
              <a:ea typeface="+mn-ea"/>
              <a:cs typeface="+mn-cs"/>
            </a:rPr>
          </a:br>
          <a:r>
            <a:rPr lang="en-GB" sz="1200" b="0" i="0" u="none" strike="noStrike">
              <a:solidFill>
                <a:schemeClr val="dk1"/>
              </a:solidFill>
              <a:effectLst/>
              <a:latin typeface="+mn-lt"/>
              <a:ea typeface="+mn-ea"/>
              <a:cs typeface="+mn-cs"/>
            </a:rPr>
            <a:t>- </a:t>
          </a:r>
          <a:r>
            <a:rPr lang="en-GB" sz="1100">
              <a:solidFill>
                <a:schemeClr val="dk1"/>
              </a:solidFill>
              <a:effectLst/>
              <a:latin typeface="+mn-lt"/>
              <a:ea typeface="+mn-ea"/>
              <a:cs typeface="+mn-cs"/>
            </a:rPr>
            <a:t>EXCLUDE/BE NET OF a</a:t>
          </a:r>
          <a:r>
            <a:rPr lang="en-GB" sz="1200" b="0" i="0" u="none" strike="noStrike">
              <a:solidFill>
                <a:schemeClr val="dk1"/>
              </a:solidFill>
              <a:effectLst/>
              <a:latin typeface="+mn-lt"/>
              <a:ea typeface="+mn-ea"/>
              <a:cs typeface="+mn-cs"/>
            </a:rPr>
            <a:t>ny amounts that are paid from sources other than eligible local authority funding and client contributions/user charges, i.e. you should EXCLUDE third party top-ups, NHS Funded Nursing Care and full cost paying clients.</a:t>
          </a:r>
          <a:r>
            <a:rPr lang="en-GB" sz="1200"/>
            <a:t> </a:t>
          </a:r>
        </a:p>
        <a:p>
          <a:r>
            <a:rPr lang="en-GB" sz="1200"/>
            <a:t>-</a:t>
          </a:r>
          <a:r>
            <a:rPr lang="en-GB" sz="1100">
              <a:solidFill>
                <a:schemeClr val="dk1"/>
              </a:solidFill>
              <a:effectLst/>
              <a:latin typeface="+mn-lt"/>
              <a:ea typeface="+mn-ea"/>
              <a:cs typeface="+mn-cs"/>
            </a:rPr>
            <a:t> EXCLUDE/BE NET OF whole-market COVID-19 support such as Infection Control Fund payments.</a:t>
          </a:r>
          <a:endParaRPr lang="en-GB" sz="1200"/>
        </a:p>
        <a:p>
          <a:r>
            <a:rPr lang="en-GB" sz="1200" b="0" i="0" u="none" strike="noStrike">
              <a:solidFill>
                <a:schemeClr val="dk1"/>
              </a:solidFill>
              <a:effectLst/>
              <a:latin typeface="+mn-lt"/>
              <a:ea typeface="+mn-ea"/>
              <a:cs typeface="+mn-cs"/>
            </a:rPr>
            <a:t>- INCLUDE/BE GROSS</a:t>
          </a:r>
          <a:r>
            <a:rPr lang="en-GB" sz="1200" b="0" i="0" u="none" strike="noStrike" baseline="0">
              <a:solidFill>
                <a:schemeClr val="dk1"/>
              </a:solidFill>
              <a:effectLst/>
              <a:latin typeface="+mn-lt"/>
              <a:ea typeface="+mn-ea"/>
              <a:cs typeface="+mn-cs"/>
            </a:rPr>
            <a:t> OF c</a:t>
          </a:r>
          <a:r>
            <a:rPr lang="en-GB" sz="1200" b="0" i="0" u="none" strike="noStrike">
              <a:solidFill>
                <a:schemeClr val="dk1"/>
              </a:solidFill>
              <a:effectLst/>
              <a:latin typeface="+mn-lt"/>
              <a:ea typeface="+mn-ea"/>
              <a:cs typeface="+mn-cs"/>
            </a:rPr>
            <a:t>lient contributions /user charges.</a:t>
          </a:r>
          <a:br>
            <a:rPr lang="en-GB" sz="1200" b="0" i="0" u="none" strike="noStrike">
              <a:solidFill>
                <a:schemeClr val="dk1"/>
              </a:solidFill>
              <a:effectLst/>
              <a:latin typeface="+mn-lt"/>
              <a:ea typeface="+mn-ea"/>
              <a:cs typeface="+mn-cs"/>
            </a:rPr>
          </a:br>
          <a:r>
            <a:rPr lang="en-GB" sz="1200" b="0" i="0" u="none" strike="noStrike">
              <a:solidFill>
                <a:schemeClr val="dk1"/>
              </a:solidFill>
              <a:effectLst/>
              <a:latin typeface="+mn-lt"/>
              <a:ea typeface="+mn-ea"/>
              <a:cs typeface="+mn-cs"/>
            </a:rPr>
            <a:t>- INCLUDE fees paid under spot and block contracts, fees paid under a dynamic purchasing system, payments for travel time in home care, any allowances for external provider staff training, fees directly commissioned by your local authority and fees commissioned by your local authority as part of a Managed Personal Budget.</a:t>
          </a:r>
        </a:p>
        <a:p>
          <a:r>
            <a:rPr lang="en-GB" sz="1200" b="0" i="0" u="none" strike="noStrike">
              <a:solidFill>
                <a:schemeClr val="dk1"/>
              </a:solidFill>
              <a:effectLst/>
              <a:latin typeface="+mn-lt"/>
              <a:ea typeface="+mn-ea"/>
              <a:cs typeface="+mn-cs"/>
            </a:rPr>
            <a:t>- EXCLUDE</a:t>
          </a:r>
          <a:r>
            <a:rPr lang="en-GB" sz="1200" b="0" i="0">
              <a:solidFill>
                <a:schemeClr val="dk1"/>
              </a:solidFill>
              <a:effectLst/>
              <a:latin typeface="+mn-lt"/>
              <a:ea typeface="+mn-ea"/>
              <a:cs typeface="+mn-cs"/>
            </a:rPr>
            <a:t> care packages which are part funded by Continuing Health Care funding.</a:t>
          </a:r>
          <a:br>
            <a:rPr lang="en-GB" sz="1200" b="0" i="0" u="none" strike="noStrike">
              <a:solidFill>
                <a:schemeClr val="dk1"/>
              </a:solidFill>
              <a:effectLst/>
              <a:latin typeface="+mn-lt"/>
              <a:ea typeface="+mn-ea"/>
              <a:cs typeface="+mn-cs"/>
            </a:rPr>
          </a:br>
          <a:r>
            <a:rPr lang="en-GB" sz="1200" b="0" i="0" u="none" strike="noStrike">
              <a:solidFill>
                <a:schemeClr val="dk1"/>
              </a:solidFill>
              <a:effectLst/>
              <a:latin typeface="+mn-lt"/>
              <a:ea typeface="+mn-ea"/>
              <a:cs typeface="+mn-cs"/>
            </a:rPr>
            <a:t> </a:t>
          </a:r>
          <a:r>
            <a:rPr lang="en-GB" sz="1200"/>
            <a:t> </a:t>
          </a:r>
        </a:p>
        <a:p>
          <a:endParaRPr lang="en-GB" sz="1200" b="0" i="0" u="none" strike="noStrike">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If you only have average fees at a more detailed breakdown level than the three service types of home care, 65+ residential and 65+ nursing requested below (e.g. you have the more detailed categories of 65+ residential without dementia, 65+ residential with dementia) </a:t>
          </a:r>
          <a:r>
            <a:rPr lang="en-GB" sz="1200" b="1" i="0" u="none" strike="noStrike">
              <a:solidFill>
                <a:schemeClr val="dk1"/>
              </a:solidFill>
              <a:effectLst/>
              <a:latin typeface="+mn-lt"/>
              <a:ea typeface="+mn-ea"/>
              <a:cs typeface="+mn-cs"/>
            </a:rPr>
            <a:t>please calculate for each of the three service types an average weighted by the proportion of clients that receive each detailed category:</a:t>
          </a:r>
          <a:r>
            <a:rPr lang="en-GB" sz="1200"/>
            <a:t> </a:t>
          </a:r>
          <a:r>
            <a:rPr lang="en-GB" sz="1200" b="0" i="0" u="none" strike="noStrike">
              <a:solidFill>
                <a:schemeClr val="dk1"/>
              </a:solidFill>
              <a:effectLst/>
              <a:latin typeface="+mn-lt"/>
              <a:ea typeface="+mn-ea"/>
              <a:cs typeface="+mn-cs"/>
            </a:rPr>
            <a:t>1. Take the number of clients receiving the service for each detailed category.</a:t>
          </a:r>
          <a:br>
            <a:rPr lang="en-GB" sz="1200" b="0" i="0" u="none" strike="noStrike">
              <a:solidFill>
                <a:schemeClr val="dk1"/>
              </a:solidFill>
              <a:effectLst/>
              <a:latin typeface="+mn-lt"/>
              <a:ea typeface="+mn-ea"/>
              <a:cs typeface="+mn-cs"/>
            </a:rPr>
          </a:br>
          <a:r>
            <a:rPr lang="en-GB" sz="1200" b="0" i="0" u="none" strike="noStrike">
              <a:solidFill>
                <a:schemeClr val="dk1"/>
              </a:solidFill>
              <a:effectLst/>
              <a:latin typeface="+mn-lt"/>
              <a:ea typeface="+mn-ea"/>
              <a:cs typeface="+mn-cs"/>
            </a:rPr>
            <a:t>2. Divide the number of clients receiving the service for each detailed category (e.g. age 65+ residential without dementia, age 65+ residential with dementia) by the total number of clients receiving the relevant service (e.g. age 65+ residential).</a:t>
          </a:r>
          <a:br>
            <a:rPr lang="en-GB" sz="1200" b="0" i="0" u="none" strike="noStrike">
              <a:solidFill>
                <a:schemeClr val="dk1"/>
              </a:solidFill>
              <a:effectLst/>
              <a:latin typeface="+mn-lt"/>
              <a:ea typeface="+mn-ea"/>
              <a:cs typeface="+mn-cs"/>
            </a:rPr>
          </a:br>
          <a:r>
            <a:rPr lang="en-GB" sz="1200" b="0" i="0" u="none" strike="noStrike">
              <a:solidFill>
                <a:schemeClr val="dk1"/>
              </a:solidFill>
              <a:effectLst/>
              <a:latin typeface="+mn-lt"/>
              <a:ea typeface="+mn-ea"/>
              <a:cs typeface="+mn-cs"/>
            </a:rPr>
            <a:t>3. Multiply the resultant proportions from Step 2 by the corresponding fee paid for each detailed category.</a:t>
          </a:r>
          <a:br>
            <a:rPr lang="en-GB" sz="1200" b="0" i="0" u="none" strike="noStrike">
              <a:solidFill>
                <a:schemeClr val="dk1"/>
              </a:solidFill>
              <a:effectLst/>
              <a:latin typeface="+mn-lt"/>
              <a:ea typeface="+mn-ea"/>
              <a:cs typeface="+mn-cs"/>
            </a:rPr>
          </a:br>
          <a:r>
            <a:rPr lang="en-GB" sz="1200" b="0" i="0" u="none" strike="noStrike">
              <a:solidFill>
                <a:schemeClr val="dk1"/>
              </a:solidFill>
              <a:effectLst/>
              <a:latin typeface="+mn-lt"/>
              <a:ea typeface="+mn-ea"/>
              <a:cs typeface="+mn-cs"/>
            </a:rPr>
            <a:t>4. For each service type, sum the resultant detailed category figures from Step 3.</a:t>
          </a:r>
          <a:r>
            <a:rPr lang="en-GB" sz="1200"/>
            <a:t> </a:t>
          </a:r>
        </a:p>
        <a:p>
          <a:endParaRPr lang="en-GB" sz="1200" b="1" i="0" u="none" strike="noStrike">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Please leave any missing data cells as blank e.g. do not attempt to enter '0' or 'N/A'.</a:t>
          </a:r>
          <a:r>
            <a:rPr lang="en-GB" sz="1200"/>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gov.uk/rkyv/CheckOut/Long-term%20model%202009%7bdb5-doc3966101-ma1-mi14%7d.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Data"/>
      <sheetName val="CHGSPD19_FIN1"/>
      <sheetName val="CHGSPD19_FIN2"/>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 sheetId="3">
        <row r="10">
          <cell r="A10">
            <v>1982</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 val="T3 Page 1"/>
      <sheetName val="FC Page 1"/>
      <sheetName val="4.6 ten year bonds"/>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bettercaresupport@nhs.ne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FD7CC-FE8B-4B61-9DCD-758485A222CB}">
  <sheetPr codeName="Sheet1"/>
  <dimension ref="A1:C114"/>
  <sheetViews>
    <sheetView showGridLines="0" showRowColHeaders="0" tabSelected="1" workbookViewId="0"/>
  </sheetViews>
  <sheetFormatPr defaultColWidth="0" defaultRowHeight="14.5" zeroHeight="1" x14ac:dyDescent="0.35"/>
  <cols>
    <col min="1" max="1" width="4.6328125" customWidth="1"/>
    <col min="2" max="2" width="125.6328125" customWidth="1"/>
    <col min="3" max="3" width="4.6328125" customWidth="1"/>
    <col min="4" max="16384" width="8.90625" hidden="1"/>
  </cols>
  <sheetData>
    <row r="1" spans="2:2" ht="15" thickBot="1" x14ac:dyDescent="0.4"/>
    <row r="2" spans="2:2" ht="19" thickBot="1" x14ac:dyDescent="0.5">
      <c r="B2" s="20" t="str">
        <f>'2. Cover'!B154</f>
        <v>Better Care Fund 2021-22 Year-end Template</v>
      </c>
    </row>
    <row r="3" spans="2:2" x14ac:dyDescent="0.35">
      <c r="B3" s="4" t="s">
        <v>0</v>
      </c>
    </row>
    <row r="4" spans="2:2" x14ac:dyDescent="0.35"/>
    <row r="5" spans="2:2" x14ac:dyDescent="0.35">
      <c r="B5" s="54" t="s">
        <v>1</v>
      </c>
    </row>
    <row r="6" spans="2:2" ht="58" x14ac:dyDescent="0.35">
      <c r="B6" s="55" t="s">
        <v>2</v>
      </c>
    </row>
    <row r="7" spans="2:2" x14ac:dyDescent="0.35">
      <c r="B7" s="11"/>
    </row>
    <row r="8" spans="2:2" x14ac:dyDescent="0.35">
      <c r="B8" s="55" t="s">
        <v>3</v>
      </c>
    </row>
    <row r="9" spans="2:2" x14ac:dyDescent="0.35">
      <c r="B9" s="55" t="s">
        <v>4</v>
      </c>
    </row>
    <row r="10" spans="2:2" x14ac:dyDescent="0.35">
      <c r="B10" s="55" t="s">
        <v>5</v>
      </c>
    </row>
    <row r="11" spans="2:2" x14ac:dyDescent="0.35">
      <c r="B11" s="55" t="s">
        <v>6</v>
      </c>
    </row>
    <row r="12" spans="2:2" x14ac:dyDescent="0.35">
      <c r="B12" s="55" t="s">
        <v>7</v>
      </c>
    </row>
    <row r="13" spans="2:2" x14ac:dyDescent="0.35">
      <c r="B13" s="11"/>
    </row>
    <row r="14" spans="2:2" ht="43.5" x14ac:dyDescent="0.35">
      <c r="B14" s="55" t="s">
        <v>8</v>
      </c>
    </row>
    <row r="15" spans="2:2" x14ac:dyDescent="0.35">
      <c r="B15" s="11"/>
    </row>
    <row r="16" spans="2:2" ht="29" x14ac:dyDescent="0.35">
      <c r="B16" s="55" t="s">
        <v>9</v>
      </c>
    </row>
    <row r="17" spans="2:2" x14ac:dyDescent="0.35">
      <c r="B17" s="11"/>
    </row>
    <row r="18" spans="2:2" ht="43.5" x14ac:dyDescent="0.35">
      <c r="B18" s="55" t="s">
        <v>10</v>
      </c>
    </row>
    <row r="19" spans="2:2" x14ac:dyDescent="0.35">
      <c r="B19" s="11"/>
    </row>
    <row r="20" spans="2:2" x14ac:dyDescent="0.35">
      <c r="B20" s="8"/>
    </row>
    <row r="21" spans="2:2" x14ac:dyDescent="0.35">
      <c r="B21" s="11"/>
    </row>
    <row r="22" spans="2:2" x14ac:dyDescent="0.35">
      <c r="B22" s="55"/>
    </row>
    <row r="23" spans="2:2" x14ac:dyDescent="0.35">
      <c r="B23" s="7" t="s">
        <v>11</v>
      </c>
    </row>
    <row r="24" spans="2:2" ht="29" x14ac:dyDescent="0.35">
      <c r="B24" s="55" t="s">
        <v>12</v>
      </c>
    </row>
    <row r="25" spans="2:2" x14ac:dyDescent="0.35">
      <c r="B25" s="9" t="s">
        <v>13</v>
      </c>
    </row>
    <row r="26" spans="2:2" x14ac:dyDescent="0.35">
      <c r="B26" s="10" t="s">
        <v>14</v>
      </c>
    </row>
    <row r="27" spans="2:2" x14ac:dyDescent="0.35">
      <c r="B27" s="7" t="s">
        <v>15</v>
      </c>
    </row>
    <row r="28" spans="2:2" ht="30" customHeight="1" x14ac:dyDescent="0.35">
      <c r="B28" s="12" t="s">
        <v>16</v>
      </c>
    </row>
    <row r="29" spans="2:2" x14ac:dyDescent="0.35">
      <c r="B29" s="11"/>
    </row>
    <row r="30" spans="2:2" x14ac:dyDescent="0.35">
      <c r="B30" s="11" t="s">
        <v>17</v>
      </c>
    </row>
    <row r="31" spans="2:2" x14ac:dyDescent="0.35">
      <c r="B31" s="16" t="s">
        <v>18</v>
      </c>
    </row>
    <row r="32" spans="2:2" ht="29" x14ac:dyDescent="0.35">
      <c r="B32" s="12" t="s">
        <v>19</v>
      </c>
    </row>
    <row r="33" spans="2:2" ht="43.5" x14ac:dyDescent="0.35">
      <c r="B33" s="12" t="s">
        <v>20</v>
      </c>
    </row>
    <row r="34" spans="2:2" x14ac:dyDescent="0.35">
      <c r="B34" s="56" t="s">
        <v>21</v>
      </c>
    </row>
    <row r="35" spans="2:2" x14ac:dyDescent="0.35">
      <c r="B35" s="56" t="s">
        <v>22</v>
      </c>
    </row>
    <row r="36" spans="2:2" x14ac:dyDescent="0.35">
      <c r="B36" s="56" t="s">
        <v>23</v>
      </c>
    </row>
    <row r="37" spans="2:2" x14ac:dyDescent="0.35">
      <c r="B37" s="16" t="s">
        <v>24</v>
      </c>
    </row>
    <row r="38" spans="2:2" x14ac:dyDescent="0.35">
      <c r="B38" s="56" t="s">
        <v>25</v>
      </c>
    </row>
    <row r="39" spans="2:2" ht="58" x14ac:dyDescent="0.35">
      <c r="B39" s="57" t="s">
        <v>26</v>
      </c>
    </row>
    <row r="40" spans="2:2" ht="43.5" x14ac:dyDescent="0.35">
      <c r="B40" s="12" t="s">
        <v>27</v>
      </c>
    </row>
    <row r="41" spans="2:2" ht="15" customHeight="1" x14ac:dyDescent="0.35">
      <c r="B41" s="16" t="s">
        <v>31</v>
      </c>
    </row>
    <row r="42" spans="2:2" ht="20" customHeight="1" x14ac:dyDescent="0.35">
      <c r="B42" s="69" t="s">
        <v>32</v>
      </c>
    </row>
    <row r="43" spans="2:2" ht="20" customHeight="1" x14ac:dyDescent="0.35">
      <c r="B43" s="68" t="s">
        <v>33</v>
      </c>
    </row>
    <row r="44" spans="2:2" ht="20" customHeight="1" x14ac:dyDescent="0.35">
      <c r="B44" s="67"/>
    </row>
    <row r="45" spans="2:2" ht="20" customHeight="1" x14ac:dyDescent="0.35">
      <c r="B45" s="67"/>
    </row>
    <row r="46" spans="2:2" x14ac:dyDescent="0.35"/>
    <row r="47" spans="2:2" x14ac:dyDescent="0.35"/>
    <row r="48" spans="2:2"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sheetData>
  <sheetProtection algorithmName="SHA-512" hashValue="/Oh+xDpVxk8D900XQHKY0TubtFWH5rIUVhRLx1T7CXOl9539JcSaJA1kw6u0VdpI1GusBwcn9XkYWEvy5I5kwQ==" saltValue="4T3FqQXlGTpcatWl49ewsw==" spinCount="100000" sheet="1" formatColumns="0" formatRows="0" autoFilter="0"/>
  <hyperlinks>
    <hyperlink ref="B31" location="'2. Cover'!A33" display="Checklist ( 2. Cover )" xr:uid="{B5887FBE-C28B-45ED-AF06-170A77AC1318}"/>
    <hyperlink ref="B37" location="'2. Cover'!A1" display="2. Cover" xr:uid="{4CDC7819-E972-458B-863F-214F51688994}"/>
    <hyperlink ref="B39" r:id="rId1" display="2. Question completion tracks the number of questions that have been completed; when all the questions in each section of the template have been completed the cell will turn green. Only when all cells are green should the template be sent to england.bettercaresupport@nhs.net" xr:uid="{786CECE8-3255-4588-8242-4696646A4C2E}"/>
    <hyperlink ref="B41" location="'10. CCG-HWB Mapping'!A1" display="10. CCG-HWB Mapping (click to go to sheet)" xr:uid="{EBA261CF-9ED2-424E-9D9B-3A3632F21855}"/>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1048572"/>
  <sheetViews>
    <sheetView showGridLines="0" showRowColHeaders="0" zoomScaleNormal="100" workbookViewId="0"/>
  </sheetViews>
  <sheetFormatPr defaultColWidth="0" defaultRowHeight="14.5" zeroHeight="1" x14ac:dyDescent="0.35"/>
  <cols>
    <col min="1" max="1" width="4.6328125" customWidth="1"/>
    <col min="2" max="2" width="30.6328125" customWidth="1"/>
    <col min="3" max="3" width="33.6328125" customWidth="1"/>
    <col min="4" max="4" width="21.6328125" customWidth="1"/>
    <col min="5" max="5" width="14.6328125" customWidth="1"/>
    <col min="6" max="6" width="16.6328125" customWidth="1"/>
    <col min="7" max="7" width="20.6328125" customWidth="1"/>
    <col min="8" max="8" width="0.90625" customWidth="1"/>
    <col min="9" max="9" width="16.6328125" customWidth="1"/>
    <col min="10" max="10" width="0.90625" customWidth="1"/>
    <col min="11" max="11" width="4.6328125" customWidth="1"/>
    <col min="12" max="15" width="9.08984375" hidden="1" customWidth="1"/>
    <col min="16" max="16" width="10.90625" hidden="1" customWidth="1"/>
    <col min="17" max="17" width="9.08984375" hidden="1" customWidth="1"/>
    <col min="18" max="18" width="4.6328125" customWidth="1"/>
    <col min="19" max="16384" width="9.08984375" hidden="1"/>
  </cols>
  <sheetData>
    <row r="1" spans="12:17" x14ac:dyDescent="0.35">
      <c r="L1" s="3"/>
      <c r="M1" s="3"/>
      <c r="N1" s="3"/>
      <c r="O1" s="3"/>
      <c r="P1" s="3"/>
      <c r="Q1" s="3"/>
    </row>
    <row r="2" spans="12:17" x14ac:dyDescent="0.35">
      <c r="L2" s="3"/>
      <c r="M2" s="3"/>
      <c r="N2" s="3"/>
      <c r="O2" s="3"/>
      <c r="P2" s="3"/>
      <c r="Q2" s="3" t="s">
        <v>34</v>
      </c>
    </row>
    <row r="3" spans="12:17" x14ac:dyDescent="0.35">
      <c r="L3" s="3"/>
      <c r="M3" s="3"/>
      <c r="N3" s="3"/>
      <c r="O3" s="3"/>
      <c r="P3" s="3" t="s">
        <v>35</v>
      </c>
      <c r="Q3" s="3" t="s">
        <v>36</v>
      </c>
    </row>
    <row r="4" spans="12:17" x14ac:dyDescent="0.35">
      <c r="L4" s="3"/>
      <c r="M4" s="3"/>
      <c r="N4" s="3"/>
      <c r="O4" s="3"/>
      <c r="P4" s="3" t="s">
        <v>37</v>
      </c>
      <c r="Q4" s="3" t="s">
        <v>38</v>
      </c>
    </row>
    <row r="5" spans="12:17" x14ac:dyDescent="0.35">
      <c r="L5" s="3"/>
      <c r="M5" s="3"/>
      <c r="N5" s="3"/>
      <c r="O5" s="3"/>
      <c r="P5" s="3" t="s">
        <v>39</v>
      </c>
      <c r="Q5" s="3" t="s">
        <v>40</v>
      </c>
    </row>
    <row r="6" spans="12:17" x14ac:dyDescent="0.35">
      <c r="L6" s="3"/>
      <c r="M6" s="3"/>
      <c r="N6" s="3"/>
      <c r="O6" s="3"/>
      <c r="P6" s="3" t="s">
        <v>41</v>
      </c>
      <c r="Q6" s="3" t="s">
        <v>42</v>
      </c>
    </row>
    <row r="7" spans="12:17" hidden="1" x14ac:dyDescent="0.35">
      <c r="L7" s="3"/>
      <c r="M7" s="3"/>
      <c r="N7" s="3"/>
      <c r="O7" s="3"/>
      <c r="P7" s="3" t="s">
        <v>43</v>
      </c>
      <c r="Q7" s="3" t="s">
        <v>44</v>
      </c>
    </row>
    <row r="8" spans="12:17" hidden="1" x14ac:dyDescent="0.35">
      <c r="L8" s="3"/>
      <c r="M8" s="3"/>
      <c r="N8" s="3"/>
      <c r="O8" s="3"/>
      <c r="P8" s="3" t="s">
        <v>45</v>
      </c>
      <c r="Q8" s="3" t="s">
        <v>46</v>
      </c>
    </row>
    <row r="9" spans="12:17" hidden="1" x14ac:dyDescent="0.35">
      <c r="L9" s="3"/>
      <c r="M9" s="3"/>
      <c r="N9" s="3"/>
      <c r="O9" s="3"/>
      <c r="P9" s="3" t="s">
        <v>47</v>
      </c>
      <c r="Q9" s="3" t="s">
        <v>48</v>
      </c>
    </row>
    <row r="10" spans="12:17" hidden="1" x14ac:dyDescent="0.35">
      <c r="L10" s="3"/>
      <c r="M10" s="3"/>
      <c r="N10" s="3"/>
      <c r="O10" s="3"/>
      <c r="P10" s="3" t="s">
        <v>49</v>
      </c>
      <c r="Q10" s="3" t="s">
        <v>50</v>
      </c>
    </row>
    <row r="11" spans="12:17" hidden="1" x14ac:dyDescent="0.35">
      <c r="L11" s="3"/>
      <c r="M11" s="3"/>
      <c r="N11" s="3"/>
      <c r="O11" s="3"/>
      <c r="P11" s="3" t="s">
        <v>51</v>
      </c>
      <c r="Q11" s="3" t="s">
        <v>52</v>
      </c>
    </row>
    <row r="12" spans="12:17" hidden="1" x14ac:dyDescent="0.35">
      <c r="L12" s="3"/>
      <c r="M12" s="3"/>
      <c r="N12" s="3"/>
      <c r="O12" s="3"/>
      <c r="P12" s="3" t="s">
        <v>53</v>
      </c>
      <c r="Q12" s="3" t="s">
        <v>54</v>
      </c>
    </row>
    <row r="13" spans="12:17" hidden="1" x14ac:dyDescent="0.35">
      <c r="L13" s="3"/>
      <c r="M13" s="3"/>
      <c r="N13" s="3"/>
      <c r="O13" s="3"/>
      <c r="P13" s="3" t="s">
        <v>55</v>
      </c>
      <c r="Q13" s="3" t="s">
        <v>56</v>
      </c>
    </row>
    <row r="14" spans="12:17" hidden="1" x14ac:dyDescent="0.35">
      <c r="L14" s="3"/>
      <c r="M14" s="3"/>
      <c r="N14" s="3"/>
      <c r="O14" s="3"/>
      <c r="P14" s="3" t="s">
        <v>57</v>
      </c>
      <c r="Q14" s="3" t="s">
        <v>58</v>
      </c>
    </row>
    <row r="15" spans="12:17" hidden="1" x14ac:dyDescent="0.35">
      <c r="L15" s="3"/>
      <c r="M15" s="3"/>
      <c r="N15" s="3"/>
      <c r="O15" s="3"/>
      <c r="P15" s="3" t="s">
        <v>59</v>
      </c>
      <c r="Q15" s="3" t="s">
        <v>60</v>
      </c>
    </row>
    <row r="16" spans="12:17" hidden="1" x14ac:dyDescent="0.35">
      <c r="L16" s="3"/>
      <c r="M16" s="3"/>
      <c r="N16" s="3"/>
      <c r="O16" s="3"/>
      <c r="P16" s="3" t="s">
        <v>61</v>
      </c>
      <c r="Q16" s="3" t="s">
        <v>62</v>
      </c>
    </row>
    <row r="17" spans="12:17" hidden="1" x14ac:dyDescent="0.35">
      <c r="L17" s="3"/>
      <c r="M17" s="3"/>
      <c r="N17" s="3"/>
      <c r="O17" s="3"/>
      <c r="P17" s="3" t="s">
        <v>63</v>
      </c>
      <c r="Q17" s="3" t="s">
        <v>64</v>
      </c>
    </row>
    <row r="18" spans="12:17" hidden="1" x14ac:dyDescent="0.35">
      <c r="L18" s="3"/>
      <c r="M18" s="3"/>
      <c r="N18" s="3"/>
      <c r="O18" s="3"/>
      <c r="P18" s="3" t="s">
        <v>65</v>
      </c>
      <c r="Q18" s="3" t="s">
        <v>66</v>
      </c>
    </row>
    <row r="19" spans="12:17" hidden="1" x14ac:dyDescent="0.35">
      <c r="L19" s="3"/>
      <c r="M19" s="3"/>
      <c r="N19" s="3"/>
      <c r="O19" s="3"/>
      <c r="P19" s="3" t="s">
        <v>67</v>
      </c>
      <c r="Q19" s="3" t="s">
        <v>68</v>
      </c>
    </row>
    <row r="20" spans="12:17" hidden="1" x14ac:dyDescent="0.35">
      <c r="L20" s="3"/>
      <c r="M20" s="3"/>
      <c r="N20" s="3"/>
      <c r="O20" s="3"/>
      <c r="P20" s="3" t="s">
        <v>69</v>
      </c>
      <c r="Q20" s="3" t="s">
        <v>70</v>
      </c>
    </row>
    <row r="21" spans="12:17" hidden="1" x14ac:dyDescent="0.35">
      <c r="L21" s="3"/>
      <c r="M21" s="3"/>
      <c r="N21" s="3"/>
      <c r="O21" s="3"/>
      <c r="P21" s="3" t="s">
        <v>71</v>
      </c>
      <c r="Q21" s="3" t="s">
        <v>72</v>
      </c>
    </row>
    <row r="22" spans="12:17" hidden="1" x14ac:dyDescent="0.35">
      <c r="L22" s="3"/>
      <c r="M22" s="3"/>
      <c r="N22" s="3"/>
      <c r="O22" s="3"/>
      <c r="P22" s="3" t="s">
        <v>73</v>
      </c>
      <c r="Q22" s="3" t="s">
        <v>74</v>
      </c>
    </row>
    <row r="23" spans="12:17" hidden="1" x14ac:dyDescent="0.35">
      <c r="L23" s="3"/>
      <c r="M23" s="3"/>
      <c r="N23" s="3"/>
      <c r="O23" s="3"/>
      <c r="P23" s="3" t="s">
        <v>75</v>
      </c>
      <c r="Q23" s="3" t="s">
        <v>76</v>
      </c>
    </row>
    <row r="24" spans="12:17" hidden="1" x14ac:dyDescent="0.35">
      <c r="L24" s="3"/>
      <c r="M24" s="3"/>
      <c r="N24" s="3"/>
      <c r="O24" s="3"/>
      <c r="P24" s="3" t="s">
        <v>77</v>
      </c>
      <c r="Q24" s="3" t="s">
        <v>78</v>
      </c>
    </row>
    <row r="25" spans="12:17" hidden="1" x14ac:dyDescent="0.35">
      <c r="L25" s="3"/>
      <c r="M25" s="3"/>
      <c r="N25" s="3"/>
      <c r="O25" s="3"/>
      <c r="P25" s="3" t="s">
        <v>79</v>
      </c>
      <c r="Q25" s="3" t="s">
        <v>80</v>
      </c>
    </row>
    <row r="26" spans="12:17" hidden="1" x14ac:dyDescent="0.35">
      <c r="L26" s="3"/>
      <c r="M26" s="3"/>
      <c r="N26" s="3"/>
      <c r="O26" s="3"/>
      <c r="P26" s="3" t="s">
        <v>81</v>
      </c>
      <c r="Q26" s="3" t="s">
        <v>82</v>
      </c>
    </row>
    <row r="27" spans="12:17" hidden="1" x14ac:dyDescent="0.35">
      <c r="L27" s="3"/>
      <c r="M27" s="3"/>
      <c r="N27" s="3"/>
      <c r="O27" s="3"/>
      <c r="P27" s="3" t="s">
        <v>83</v>
      </c>
      <c r="Q27" s="3" t="s">
        <v>84</v>
      </c>
    </row>
    <row r="28" spans="12:17" hidden="1" x14ac:dyDescent="0.35">
      <c r="L28" s="3"/>
      <c r="M28" s="3"/>
      <c r="N28" s="3"/>
      <c r="O28" s="3"/>
      <c r="P28" s="3" t="s">
        <v>85</v>
      </c>
      <c r="Q28" s="3" t="s">
        <v>86</v>
      </c>
    </row>
    <row r="29" spans="12:17" hidden="1" x14ac:dyDescent="0.35">
      <c r="L29" s="3"/>
      <c r="M29" s="3"/>
      <c r="N29" s="3"/>
      <c r="O29" s="3"/>
      <c r="P29" s="3" t="s">
        <v>87</v>
      </c>
      <c r="Q29" s="3" t="s">
        <v>88</v>
      </c>
    </row>
    <row r="30" spans="12:17" hidden="1" x14ac:dyDescent="0.35">
      <c r="L30" s="3"/>
      <c r="M30" s="3"/>
      <c r="N30" s="3"/>
      <c r="O30" s="3"/>
      <c r="P30" s="3" t="s">
        <v>89</v>
      </c>
      <c r="Q30" s="3" t="s">
        <v>90</v>
      </c>
    </row>
    <row r="31" spans="12:17" hidden="1" x14ac:dyDescent="0.35">
      <c r="L31" s="3"/>
      <c r="M31" s="3"/>
      <c r="N31" s="3"/>
      <c r="O31" s="3"/>
      <c r="P31" s="3" t="s">
        <v>91</v>
      </c>
      <c r="Q31" s="3" t="s">
        <v>92</v>
      </c>
    </row>
    <row r="32" spans="12:17" hidden="1" x14ac:dyDescent="0.35">
      <c r="L32" s="3"/>
      <c r="M32" s="3"/>
      <c r="N32" s="3"/>
      <c r="O32" s="3"/>
      <c r="P32" s="3" t="s">
        <v>93</v>
      </c>
      <c r="Q32" s="3" t="s">
        <v>94</v>
      </c>
    </row>
    <row r="33" spans="12:17" hidden="1" x14ac:dyDescent="0.35">
      <c r="L33" s="3"/>
      <c r="M33" s="3"/>
      <c r="N33" s="3"/>
      <c r="O33" s="3"/>
      <c r="P33" s="3" t="s">
        <v>95</v>
      </c>
      <c r="Q33" s="3" t="s">
        <v>96</v>
      </c>
    </row>
    <row r="34" spans="12:17" hidden="1" x14ac:dyDescent="0.35">
      <c r="L34" s="3"/>
      <c r="M34" s="3"/>
      <c r="N34" s="3"/>
      <c r="O34" s="3"/>
      <c r="P34" s="3" t="s">
        <v>97</v>
      </c>
      <c r="Q34" s="3" t="s">
        <v>98</v>
      </c>
    </row>
    <row r="35" spans="12:17" hidden="1" x14ac:dyDescent="0.35">
      <c r="L35" s="3"/>
      <c r="M35" s="3"/>
      <c r="N35" s="3"/>
      <c r="O35" s="3"/>
      <c r="P35" s="3" t="s">
        <v>99</v>
      </c>
      <c r="Q35" s="3" t="s">
        <v>100</v>
      </c>
    </row>
    <row r="36" spans="12:17" hidden="1" x14ac:dyDescent="0.35">
      <c r="L36" s="3"/>
      <c r="M36" s="3"/>
      <c r="N36" s="3"/>
      <c r="O36" s="3"/>
      <c r="P36" s="3" t="s">
        <v>101</v>
      </c>
      <c r="Q36" s="3" t="s">
        <v>102</v>
      </c>
    </row>
    <row r="37" spans="12:17" hidden="1" x14ac:dyDescent="0.35">
      <c r="L37" s="3"/>
      <c r="M37" s="3"/>
      <c r="N37" s="3"/>
      <c r="O37" s="3"/>
      <c r="P37" s="3" t="s">
        <v>103</v>
      </c>
      <c r="Q37" s="3" t="s">
        <v>104</v>
      </c>
    </row>
    <row r="38" spans="12:17" hidden="1" x14ac:dyDescent="0.35">
      <c r="L38" s="3"/>
      <c r="M38" s="3"/>
      <c r="N38" s="3"/>
      <c r="O38" s="3"/>
      <c r="P38" s="3" t="s">
        <v>105</v>
      </c>
      <c r="Q38" s="3" t="s">
        <v>106</v>
      </c>
    </row>
    <row r="39" spans="12:17" hidden="1" x14ac:dyDescent="0.35">
      <c r="L39" s="3"/>
      <c r="M39" s="3"/>
      <c r="N39" s="3"/>
      <c r="O39" s="3"/>
      <c r="P39" s="3" t="s">
        <v>107</v>
      </c>
      <c r="Q39" s="3" t="s">
        <v>108</v>
      </c>
    </row>
    <row r="40" spans="12:17" hidden="1" x14ac:dyDescent="0.35">
      <c r="L40" s="3"/>
      <c r="M40" s="3"/>
      <c r="N40" s="3"/>
      <c r="O40" s="3"/>
      <c r="P40" s="3" t="s">
        <v>109</v>
      </c>
      <c r="Q40" s="3" t="s">
        <v>110</v>
      </c>
    </row>
    <row r="41" spans="12:17" hidden="1" x14ac:dyDescent="0.35">
      <c r="L41" s="3"/>
      <c r="M41" s="3"/>
      <c r="N41" s="3"/>
      <c r="O41" s="3"/>
      <c r="P41" s="3" t="s">
        <v>111</v>
      </c>
      <c r="Q41" s="3" t="s">
        <v>112</v>
      </c>
    </row>
    <row r="42" spans="12:17" hidden="1" x14ac:dyDescent="0.35">
      <c r="L42" s="3"/>
      <c r="M42" s="3"/>
      <c r="N42" s="3"/>
      <c r="O42" s="3"/>
      <c r="P42" s="3" t="s">
        <v>113</v>
      </c>
      <c r="Q42" s="3" t="s">
        <v>114</v>
      </c>
    </row>
    <row r="43" spans="12:17" hidden="1" x14ac:dyDescent="0.35">
      <c r="L43" s="3"/>
      <c r="M43" s="3"/>
      <c r="N43" s="3"/>
      <c r="O43" s="3"/>
      <c r="P43" s="3" t="s">
        <v>115</v>
      </c>
      <c r="Q43" s="3" t="s">
        <v>116</v>
      </c>
    </row>
    <row r="44" spans="12:17" hidden="1" x14ac:dyDescent="0.35">
      <c r="L44" s="3"/>
      <c r="M44" s="3"/>
      <c r="N44" s="3"/>
      <c r="O44" s="3"/>
      <c r="P44" s="3" t="s">
        <v>117</v>
      </c>
      <c r="Q44" s="3" t="s">
        <v>118</v>
      </c>
    </row>
    <row r="45" spans="12:17" hidden="1" x14ac:dyDescent="0.35">
      <c r="L45" s="3"/>
      <c r="M45" s="3"/>
      <c r="N45" s="3"/>
      <c r="O45" s="3"/>
      <c r="P45" s="3" t="s">
        <v>119</v>
      </c>
      <c r="Q45" s="3" t="s">
        <v>120</v>
      </c>
    </row>
    <row r="46" spans="12:17" hidden="1" x14ac:dyDescent="0.35">
      <c r="L46" s="3"/>
      <c r="M46" s="3"/>
      <c r="N46" s="3"/>
      <c r="O46" s="3"/>
      <c r="P46" s="3" t="s">
        <v>121</v>
      </c>
      <c r="Q46" s="3" t="s">
        <v>122</v>
      </c>
    </row>
    <row r="47" spans="12:17" hidden="1" x14ac:dyDescent="0.35">
      <c r="L47" s="3"/>
      <c r="M47" s="3"/>
      <c r="N47" s="3"/>
      <c r="O47" s="3"/>
      <c r="P47" s="3" t="s">
        <v>123</v>
      </c>
      <c r="Q47" s="3" t="s">
        <v>124</v>
      </c>
    </row>
    <row r="48" spans="12:17" hidden="1" x14ac:dyDescent="0.35">
      <c r="L48" s="3"/>
      <c r="M48" s="3"/>
      <c r="N48" s="3"/>
      <c r="O48" s="3"/>
      <c r="P48" s="3" t="s">
        <v>125</v>
      </c>
      <c r="Q48" s="3" t="s">
        <v>126</v>
      </c>
    </row>
    <row r="49" spans="12:17" hidden="1" x14ac:dyDescent="0.35">
      <c r="L49" s="3"/>
      <c r="M49" s="3"/>
      <c r="N49" s="3"/>
      <c r="O49" s="3"/>
      <c r="P49" s="3" t="s">
        <v>127</v>
      </c>
      <c r="Q49" s="3" t="s">
        <v>128</v>
      </c>
    </row>
    <row r="50" spans="12:17" hidden="1" x14ac:dyDescent="0.35">
      <c r="L50" s="3"/>
      <c r="M50" s="3"/>
      <c r="N50" s="3"/>
      <c r="O50" s="3"/>
      <c r="P50" s="3" t="s">
        <v>129</v>
      </c>
      <c r="Q50" s="3" t="s">
        <v>130</v>
      </c>
    </row>
    <row r="51" spans="12:17" hidden="1" x14ac:dyDescent="0.35">
      <c r="L51" s="3"/>
      <c r="M51" s="3"/>
      <c r="N51" s="3"/>
      <c r="O51" s="3"/>
      <c r="P51" s="3" t="s">
        <v>131</v>
      </c>
      <c r="Q51" s="3" t="s">
        <v>132</v>
      </c>
    </row>
    <row r="52" spans="12:17" hidden="1" x14ac:dyDescent="0.35">
      <c r="L52" s="3"/>
      <c r="M52" s="3"/>
      <c r="N52" s="3"/>
      <c r="O52" s="3"/>
      <c r="P52" s="3" t="s">
        <v>133</v>
      </c>
      <c r="Q52" s="3" t="s">
        <v>134</v>
      </c>
    </row>
    <row r="53" spans="12:17" hidden="1" x14ac:dyDescent="0.35">
      <c r="L53" s="3"/>
      <c r="M53" s="3"/>
      <c r="N53" s="3"/>
      <c r="O53" s="3"/>
      <c r="P53" s="3" t="s">
        <v>135</v>
      </c>
      <c r="Q53" s="3" t="s">
        <v>136</v>
      </c>
    </row>
    <row r="54" spans="12:17" hidden="1" x14ac:dyDescent="0.35">
      <c r="L54" s="3"/>
      <c r="M54" s="3"/>
      <c r="N54" s="3"/>
      <c r="O54" s="3"/>
      <c r="P54" s="3" t="s">
        <v>137</v>
      </c>
      <c r="Q54" s="3" t="s">
        <v>138</v>
      </c>
    </row>
    <row r="55" spans="12:17" hidden="1" x14ac:dyDescent="0.35">
      <c r="L55" s="3"/>
      <c r="M55" s="3"/>
      <c r="N55" s="3"/>
      <c r="O55" s="3"/>
      <c r="P55" s="3" t="s">
        <v>139</v>
      </c>
      <c r="Q55" s="3" t="s">
        <v>140</v>
      </c>
    </row>
    <row r="56" spans="12:17" hidden="1" x14ac:dyDescent="0.35">
      <c r="L56" s="3"/>
      <c r="M56" s="3"/>
      <c r="N56" s="3"/>
      <c r="O56" s="3"/>
      <c r="P56" s="3" t="s">
        <v>141</v>
      </c>
      <c r="Q56" s="3" t="s">
        <v>142</v>
      </c>
    </row>
    <row r="57" spans="12:17" hidden="1" x14ac:dyDescent="0.35">
      <c r="L57" s="3"/>
      <c r="M57" s="3"/>
      <c r="N57" s="3"/>
      <c r="O57" s="3"/>
      <c r="P57" s="3" t="s">
        <v>143</v>
      </c>
      <c r="Q57" s="3" t="s">
        <v>144</v>
      </c>
    </row>
    <row r="58" spans="12:17" hidden="1" x14ac:dyDescent="0.35">
      <c r="L58" s="3"/>
      <c r="M58" s="3"/>
      <c r="N58" s="3"/>
      <c r="O58" s="3"/>
      <c r="P58" s="3" t="s">
        <v>145</v>
      </c>
      <c r="Q58" s="3" t="s">
        <v>146</v>
      </c>
    </row>
    <row r="59" spans="12:17" hidden="1" x14ac:dyDescent="0.35">
      <c r="L59" s="3"/>
      <c r="M59" s="3"/>
      <c r="N59" s="3"/>
      <c r="O59" s="3"/>
      <c r="P59" s="3" t="s">
        <v>147</v>
      </c>
      <c r="Q59" s="3" t="s">
        <v>148</v>
      </c>
    </row>
    <row r="60" spans="12:17" hidden="1" x14ac:dyDescent="0.35">
      <c r="L60" s="3"/>
      <c r="M60" s="3"/>
      <c r="N60" s="3"/>
      <c r="O60" s="3"/>
      <c r="P60" s="3" t="s">
        <v>149</v>
      </c>
      <c r="Q60" s="3" t="s">
        <v>150</v>
      </c>
    </row>
    <row r="61" spans="12:17" hidden="1" x14ac:dyDescent="0.35">
      <c r="L61" s="3"/>
      <c r="M61" s="3"/>
      <c r="N61" s="3"/>
      <c r="O61" s="3"/>
      <c r="P61" s="3" t="s">
        <v>151</v>
      </c>
      <c r="Q61" s="3" t="s">
        <v>152</v>
      </c>
    </row>
    <row r="62" spans="12:17" hidden="1" x14ac:dyDescent="0.35">
      <c r="L62" s="3"/>
      <c r="M62" s="3"/>
      <c r="N62" s="3"/>
      <c r="O62" s="3"/>
      <c r="P62" s="3" t="s">
        <v>153</v>
      </c>
      <c r="Q62" s="3" t="s">
        <v>154</v>
      </c>
    </row>
    <row r="63" spans="12:17" hidden="1" x14ac:dyDescent="0.35">
      <c r="L63" s="3"/>
      <c r="M63" s="3"/>
      <c r="N63" s="3"/>
      <c r="O63" s="3"/>
      <c r="P63" s="3" t="s">
        <v>155</v>
      </c>
      <c r="Q63" s="3" t="s">
        <v>156</v>
      </c>
    </row>
    <row r="64" spans="12:17" hidden="1" x14ac:dyDescent="0.35">
      <c r="L64" s="3"/>
      <c r="M64" s="3"/>
      <c r="N64" s="3"/>
      <c r="O64" s="3"/>
      <c r="P64" s="3" t="s">
        <v>157</v>
      </c>
      <c r="Q64" s="3" t="s">
        <v>158</v>
      </c>
    </row>
    <row r="65" spans="12:17" hidden="1" x14ac:dyDescent="0.35">
      <c r="L65" s="3"/>
      <c r="M65" s="3"/>
      <c r="N65" s="3"/>
      <c r="O65" s="3"/>
      <c r="P65" s="3" t="s">
        <v>159</v>
      </c>
      <c r="Q65" s="3" t="s">
        <v>160</v>
      </c>
    </row>
    <row r="66" spans="12:17" hidden="1" x14ac:dyDescent="0.35">
      <c r="L66" s="3"/>
      <c r="M66" s="3"/>
      <c r="N66" s="3"/>
      <c r="O66" s="3"/>
      <c r="P66" s="3" t="s">
        <v>161</v>
      </c>
      <c r="Q66" s="3" t="s">
        <v>162</v>
      </c>
    </row>
    <row r="67" spans="12:17" hidden="1" x14ac:dyDescent="0.35">
      <c r="L67" s="3"/>
      <c r="M67" s="3"/>
      <c r="N67" s="3"/>
      <c r="O67" s="3"/>
      <c r="P67" s="3" t="s">
        <v>163</v>
      </c>
      <c r="Q67" s="3" t="s">
        <v>164</v>
      </c>
    </row>
    <row r="68" spans="12:17" hidden="1" x14ac:dyDescent="0.35">
      <c r="L68" s="3"/>
      <c r="M68" s="3"/>
      <c r="N68" s="3"/>
      <c r="O68" s="3"/>
      <c r="P68" s="3" t="s">
        <v>165</v>
      </c>
      <c r="Q68" s="3" t="s">
        <v>166</v>
      </c>
    </row>
    <row r="69" spans="12:17" hidden="1" x14ac:dyDescent="0.35">
      <c r="L69" s="3"/>
      <c r="M69" s="3"/>
      <c r="N69" s="3"/>
      <c r="O69" s="3"/>
      <c r="P69" s="3" t="s">
        <v>167</v>
      </c>
      <c r="Q69" s="3" t="s">
        <v>168</v>
      </c>
    </row>
    <row r="70" spans="12:17" hidden="1" x14ac:dyDescent="0.35">
      <c r="L70" s="3"/>
      <c r="M70" s="3"/>
      <c r="N70" s="3"/>
      <c r="O70" s="3"/>
      <c r="P70" s="3" t="s">
        <v>169</v>
      </c>
      <c r="Q70" s="3" t="s">
        <v>170</v>
      </c>
    </row>
    <row r="71" spans="12:17" hidden="1" x14ac:dyDescent="0.35">
      <c r="L71" s="3"/>
      <c r="M71" s="3"/>
      <c r="N71" s="3"/>
      <c r="O71" s="3"/>
      <c r="P71" s="3" t="s">
        <v>171</v>
      </c>
      <c r="Q71" s="3" t="s">
        <v>172</v>
      </c>
    </row>
    <row r="72" spans="12:17" hidden="1" x14ac:dyDescent="0.35">
      <c r="L72" s="3"/>
      <c r="M72" s="3"/>
      <c r="N72" s="3"/>
      <c r="O72" s="3"/>
      <c r="P72" s="3" t="s">
        <v>173</v>
      </c>
      <c r="Q72" s="3" t="s">
        <v>174</v>
      </c>
    </row>
    <row r="73" spans="12:17" hidden="1" x14ac:dyDescent="0.35">
      <c r="L73" s="3"/>
      <c r="M73" s="3"/>
      <c r="N73" s="3"/>
      <c r="O73" s="3"/>
      <c r="P73" s="3" t="s">
        <v>175</v>
      </c>
      <c r="Q73" s="3" t="s">
        <v>176</v>
      </c>
    </row>
    <row r="74" spans="12:17" hidden="1" x14ac:dyDescent="0.35">
      <c r="L74" s="3"/>
      <c r="M74" s="3"/>
      <c r="N74" s="3"/>
      <c r="O74" s="3"/>
      <c r="P74" s="3" t="s">
        <v>177</v>
      </c>
      <c r="Q74" s="3" t="s">
        <v>178</v>
      </c>
    </row>
    <row r="75" spans="12:17" hidden="1" x14ac:dyDescent="0.35">
      <c r="L75" s="3"/>
      <c r="M75" s="3"/>
      <c r="N75" s="3"/>
      <c r="O75" s="3"/>
      <c r="P75" s="3" t="s">
        <v>179</v>
      </c>
      <c r="Q75" s="3" t="s">
        <v>180</v>
      </c>
    </row>
    <row r="76" spans="12:17" hidden="1" x14ac:dyDescent="0.35">
      <c r="L76" s="3"/>
      <c r="M76" s="3"/>
      <c r="N76" s="3"/>
      <c r="O76" s="3"/>
      <c r="P76" s="3" t="s">
        <v>181</v>
      </c>
      <c r="Q76" s="3" t="s">
        <v>182</v>
      </c>
    </row>
    <row r="77" spans="12:17" hidden="1" x14ac:dyDescent="0.35">
      <c r="L77" s="3"/>
      <c r="M77" s="3"/>
      <c r="N77" s="3"/>
      <c r="O77" s="3"/>
      <c r="P77" s="3" t="s">
        <v>183</v>
      </c>
      <c r="Q77" s="3" t="s">
        <v>184</v>
      </c>
    </row>
    <row r="78" spans="12:17" hidden="1" x14ac:dyDescent="0.35">
      <c r="L78" s="3"/>
      <c r="M78" s="3"/>
      <c r="N78" s="3"/>
      <c r="O78" s="3"/>
      <c r="P78" s="3" t="s">
        <v>185</v>
      </c>
      <c r="Q78" s="3" t="s">
        <v>186</v>
      </c>
    </row>
    <row r="79" spans="12:17" hidden="1" x14ac:dyDescent="0.35">
      <c r="L79" s="3"/>
      <c r="M79" s="3"/>
      <c r="N79" s="3"/>
      <c r="O79" s="3"/>
      <c r="P79" s="3" t="s">
        <v>187</v>
      </c>
      <c r="Q79" s="3" t="s">
        <v>188</v>
      </c>
    </row>
    <row r="80" spans="12:17" hidden="1" x14ac:dyDescent="0.35">
      <c r="L80" s="3"/>
      <c r="M80" s="3"/>
      <c r="N80" s="3"/>
      <c r="O80" s="3"/>
      <c r="P80" s="3" t="s">
        <v>189</v>
      </c>
      <c r="Q80" s="3" t="s">
        <v>190</v>
      </c>
    </row>
    <row r="81" spans="12:17" hidden="1" x14ac:dyDescent="0.35">
      <c r="L81" s="3"/>
      <c r="M81" s="3"/>
      <c r="N81" s="3"/>
      <c r="O81" s="3"/>
      <c r="P81" s="3" t="s">
        <v>191</v>
      </c>
      <c r="Q81" s="3" t="s">
        <v>192</v>
      </c>
    </row>
    <row r="82" spans="12:17" hidden="1" x14ac:dyDescent="0.35">
      <c r="L82" s="3"/>
      <c r="M82" s="3"/>
      <c r="N82" s="3"/>
      <c r="O82" s="3"/>
      <c r="P82" s="3" t="s">
        <v>193</v>
      </c>
      <c r="Q82" s="3" t="s">
        <v>194</v>
      </c>
    </row>
    <row r="83" spans="12:17" hidden="1" x14ac:dyDescent="0.35">
      <c r="L83" s="3"/>
      <c r="M83" s="3"/>
      <c r="N83" s="3"/>
      <c r="O83" s="3"/>
      <c r="P83" s="3" t="s">
        <v>195</v>
      </c>
      <c r="Q83" s="3" t="s">
        <v>196</v>
      </c>
    </row>
    <row r="84" spans="12:17" hidden="1" x14ac:dyDescent="0.35">
      <c r="L84" s="3"/>
      <c r="M84" s="3"/>
      <c r="N84" s="3"/>
      <c r="O84" s="3"/>
      <c r="P84" s="3" t="s">
        <v>197</v>
      </c>
      <c r="Q84" s="3" t="s">
        <v>198</v>
      </c>
    </row>
    <row r="85" spans="12:17" hidden="1" x14ac:dyDescent="0.35">
      <c r="L85" s="3"/>
      <c r="M85" s="3"/>
      <c r="N85" s="3"/>
      <c r="O85" s="3"/>
      <c r="P85" s="3" t="s">
        <v>199</v>
      </c>
      <c r="Q85" s="3" t="s">
        <v>200</v>
      </c>
    </row>
    <row r="86" spans="12:17" hidden="1" x14ac:dyDescent="0.35">
      <c r="L86" s="3"/>
      <c r="M86" s="3"/>
      <c r="N86" s="3"/>
      <c r="O86" s="3"/>
      <c r="P86" s="3" t="s">
        <v>201</v>
      </c>
      <c r="Q86" s="3" t="s">
        <v>202</v>
      </c>
    </row>
    <row r="87" spans="12:17" hidden="1" x14ac:dyDescent="0.35">
      <c r="L87" s="3"/>
      <c r="M87" s="3"/>
      <c r="N87" s="3"/>
      <c r="O87" s="3"/>
      <c r="P87" s="3" t="s">
        <v>203</v>
      </c>
      <c r="Q87" s="3" t="s">
        <v>204</v>
      </c>
    </row>
    <row r="88" spans="12:17" hidden="1" x14ac:dyDescent="0.35">
      <c r="L88" s="3"/>
      <c r="M88" s="3"/>
      <c r="N88" s="3"/>
      <c r="O88" s="3"/>
      <c r="P88" s="3" t="s">
        <v>205</v>
      </c>
      <c r="Q88" s="3" t="s">
        <v>206</v>
      </c>
    </row>
    <row r="89" spans="12:17" hidden="1" x14ac:dyDescent="0.35">
      <c r="L89" s="3"/>
      <c r="M89" s="3"/>
      <c r="N89" s="3"/>
      <c r="O89" s="3"/>
      <c r="P89" s="3" t="s">
        <v>207</v>
      </c>
      <c r="Q89" s="3" t="s">
        <v>208</v>
      </c>
    </row>
    <row r="90" spans="12:17" hidden="1" x14ac:dyDescent="0.35">
      <c r="L90" s="3"/>
      <c r="M90" s="3"/>
      <c r="N90" s="3"/>
      <c r="O90" s="3"/>
      <c r="P90" s="3" t="s">
        <v>209</v>
      </c>
      <c r="Q90" s="3" t="s">
        <v>210</v>
      </c>
    </row>
    <row r="91" spans="12:17" hidden="1" x14ac:dyDescent="0.35">
      <c r="L91" s="3"/>
      <c r="M91" s="3"/>
      <c r="N91" s="3"/>
      <c r="O91" s="3"/>
      <c r="P91" s="3" t="s">
        <v>211</v>
      </c>
      <c r="Q91" s="3" t="s">
        <v>212</v>
      </c>
    </row>
    <row r="92" spans="12:17" hidden="1" x14ac:dyDescent="0.35">
      <c r="L92" s="3"/>
      <c r="M92" s="3"/>
      <c r="N92" s="3"/>
      <c r="O92" s="3"/>
      <c r="P92" s="3" t="s">
        <v>213</v>
      </c>
      <c r="Q92" s="3" t="s">
        <v>214</v>
      </c>
    </row>
    <row r="93" spans="12:17" hidden="1" x14ac:dyDescent="0.35">
      <c r="L93" s="3"/>
      <c r="M93" s="3"/>
      <c r="N93" s="3"/>
      <c r="O93" s="3"/>
      <c r="P93" s="3" t="s">
        <v>215</v>
      </c>
      <c r="Q93" s="3" t="s">
        <v>216</v>
      </c>
    </row>
    <row r="94" spans="12:17" hidden="1" x14ac:dyDescent="0.35">
      <c r="L94" s="3"/>
      <c r="M94" s="3"/>
      <c r="N94" s="3"/>
      <c r="O94" s="3"/>
      <c r="P94" s="3" t="s">
        <v>217</v>
      </c>
      <c r="Q94" s="3" t="s">
        <v>218</v>
      </c>
    </row>
    <row r="95" spans="12:17" hidden="1" x14ac:dyDescent="0.35">
      <c r="L95" s="3"/>
      <c r="M95" s="3"/>
      <c r="N95" s="3"/>
      <c r="O95" s="3"/>
      <c r="P95" s="3" t="s">
        <v>219</v>
      </c>
      <c r="Q95" s="3" t="s">
        <v>220</v>
      </c>
    </row>
    <row r="96" spans="12:17" hidden="1" x14ac:dyDescent="0.35">
      <c r="L96" s="3"/>
      <c r="M96" s="3"/>
      <c r="N96" s="3"/>
      <c r="O96" s="3"/>
      <c r="P96" s="3" t="s">
        <v>221</v>
      </c>
      <c r="Q96" s="3" t="s">
        <v>222</v>
      </c>
    </row>
    <row r="97" spans="12:17" hidden="1" x14ac:dyDescent="0.35">
      <c r="L97" s="3"/>
      <c r="M97" s="3"/>
      <c r="N97" s="3"/>
      <c r="O97" s="3"/>
      <c r="P97" s="3" t="s">
        <v>223</v>
      </c>
      <c r="Q97" s="3" t="s">
        <v>224</v>
      </c>
    </row>
    <row r="98" spans="12:17" hidden="1" x14ac:dyDescent="0.35">
      <c r="L98" s="3"/>
      <c r="M98" s="3"/>
      <c r="N98" s="3"/>
      <c r="O98" s="3"/>
      <c r="P98" s="3" t="s">
        <v>225</v>
      </c>
      <c r="Q98" s="3" t="s">
        <v>226</v>
      </c>
    </row>
    <row r="99" spans="12:17" hidden="1" x14ac:dyDescent="0.35">
      <c r="L99" s="3"/>
      <c r="M99" s="3"/>
      <c r="N99" s="3"/>
      <c r="O99" s="3"/>
      <c r="P99" s="3" t="s">
        <v>227</v>
      </c>
      <c r="Q99" s="3" t="s">
        <v>228</v>
      </c>
    </row>
    <row r="100" spans="12:17" hidden="1" x14ac:dyDescent="0.35">
      <c r="L100" s="3"/>
      <c r="M100" s="3"/>
      <c r="N100" s="3"/>
      <c r="O100" s="3"/>
      <c r="P100" s="3" t="s">
        <v>229</v>
      </c>
      <c r="Q100" s="3" t="s">
        <v>230</v>
      </c>
    </row>
    <row r="101" spans="12:17" hidden="1" x14ac:dyDescent="0.35">
      <c r="L101" s="3"/>
      <c r="M101" s="3"/>
      <c r="N101" s="3"/>
      <c r="O101" s="3"/>
      <c r="P101" s="3" t="s">
        <v>231</v>
      </c>
      <c r="Q101" s="3" t="s">
        <v>232</v>
      </c>
    </row>
    <row r="102" spans="12:17" hidden="1" x14ac:dyDescent="0.35">
      <c r="L102" s="3"/>
      <c r="M102" s="3"/>
      <c r="N102" s="3"/>
      <c r="O102" s="3"/>
      <c r="P102" s="3" t="s">
        <v>233</v>
      </c>
      <c r="Q102" s="3" t="s">
        <v>234</v>
      </c>
    </row>
    <row r="103" spans="12:17" hidden="1" x14ac:dyDescent="0.35">
      <c r="L103" s="3"/>
      <c r="M103" s="3"/>
      <c r="N103" s="3"/>
      <c r="O103" s="3"/>
      <c r="P103" s="3" t="s">
        <v>235</v>
      </c>
      <c r="Q103" s="3" t="s">
        <v>236</v>
      </c>
    </row>
    <row r="104" spans="12:17" hidden="1" x14ac:dyDescent="0.35">
      <c r="L104" s="3"/>
      <c r="M104" s="3"/>
      <c r="N104" s="3"/>
      <c r="O104" s="3"/>
      <c r="P104" s="3" t="s">
        <v>237</v>
      </c>
      <c r="Q104" s="3" t="s">
        <v>238</v>
      </c>
    </row>
    <row r="105" spans="12:17" hidden="1" x14ac:dyDescent="0.35">
      <c r="L105" s="3"/>
      <c r="M105" s="3"/>
      <c r="N105" s="3"/>
      <c r="O105" s="3"/>
      <c r="P105" s="3" t="s">
        <v>239</v>
      </c>
      <c r="Q105" s="3" t="s">
        <v>240</v>
      </c>
    </row>
    <row r="106" spans="12:17" hidden="1" x14ac:dyDescent="0.35">
      <c r="L106" s="3"/>
      <c r="M106" s="3"/>
      <c r="N106" s="3"/>
      <c r="O106" s="3"/>
      <c r="P106" s="3" t="s">
        <v>241</v>
      </c>
      <c r="Q106" s="3" t="s">
        <v>242</v>
      </c>
    </row>
    <row r="107" spans="12:17" hidden="1" x14ac:dyDescent="0.35">
      <c r="L107" s="3"/>
      <c r="M107" s="3"/>
      <c r="N107" s="3"/>
      <c r="O107" s="3"/>
      <c r="P107" s="3" t="s">
        <v>243</v>
      </c>
      <c r="Q107" s="3" t="s">
        <v>244</v>
      </c>
    </row>
    <row r="108" spans="12:17" hidden="1" x14ac:dyDescent="0.35">
      <c r="L108" s="3"/>
      <c r="M108" s="3"/>
      <c r="N108" s="3"/>
      <c r="O108" s="3"/>
      <c r="P108" s="3" t="s">
        <v>245</v>
      </c>
      <c r="Q108" s="3" t="s">
        <v>246</v>
      </c>
    </row>
    <row r="109" spans="12:17" hidden="1" x14ac:dyDescent="0.35">
      <c r="L109" s="3"/>
      <c r="M109" s="3"/>
      <c r="N109" s="3"/>
      <c r="O109" s="3"/>
      <c r="P109" s="3" t="s">
        <v>247</v>
      </c>
      <c r="Q109" s="3" t="s">
        <v>248</v>
      </c>
    </row>
    <row r="110" spans="12:17" hidden="1" x14ac:dyDescent="0.35">
      <c r="L110" s="3"/>
      <c r="M110" s="3"/>
      <c r="N110" s="3"/>
      <c r="O110" s="3"/>
      <c r="P110" s="3" t="s">
        <v>249</v>
      </c>
      <c r="Q110" s="3" t="s">
        <v>250</v>
      </c>
    </row>
    <row r="111" spans="12:17" hidden="1" x14ac:dyDescent="0.35">
      <c r="L111" s="3"/>
      <c r="M111" s="3"/>
      <c r="N111" s="3"/>
      <c r="O111" s="3"/>
      <c r="P111" s="3" t="s">
        <v>251</v>
      </c>
      <c r="Q111" s="3" t="s">
        <v>252</v>
      </c>
    </row>
    <row r="112" spans="12:17" hidden="1" x14ac:dyDescent="0.35">
      <c r="L112" s="3"/>
      <c r="M112" s="3"/>
      <c r="N112" s="3"/>
      <c r="O112" s="3"/>
      <c r="P112" s="3" t="s">
        <v>253</v>
      </c>
      <c r="Q112" s="3" t="s">
        <v>254</v>
      </c>
    </row>
    <row r="113" spans="12:17" hidden="1" x14ac:dyDescent="0.35">
      <c r="L113" s="3"/>
      <c r="M113" s="3"/>
      <c r="N113" s="3"/>
      <c r="O113" s="3"/>
      <c r="P113" s="3" t="s">
        <v>255</v>
      </c>
      <c r="Q113" s="3" t="s">
        <v>256</v>
      </c>
    </row>
    <row r="114" spans="12:17" hidden="1" x14ac:dyDescent="0.35">
      <c r="L114" s="3"/>
      <c r="M114" s="3"/>
      <c r="N114" s="3"/>
      <c r="O114" s="3"/>
      <c r="P114" s="3" t="s">
        <v>257</v>
      </c>
      <c r="Q114" s="3" t="s">
        <v>258</v>
      </c>
    </row>
    <row r="115" spans="12:17" hidden="1" x14ac:dyDescent="0.35">
      <c r="L115" s="3"/>
      <c r="M115" s="3"/>
      <c r="N115" s="3"/>
      <c r="O115" s="3"/>
      <c r="P115" s="3" t="s">
        <v>259</v>
      </c>
      <c r="Q115" s="3" t="s">
        <v>260</v>
      </c>
    </row>
    <row r="116" spans="12:17" hidden="1" x14ac:dyDescent="0.35">
      <c r="L116" s="3"/>
      <c r="M116" s="3"/>
      <c r="N116" s="3"/>
      <c r="O116" s="3"/>
      <c r="P116" s="3" t="s">
        <v>261</v>
      </c>
      <c r="Q116" s="3" t="s">
        <v>262</v>
      </c>
    </row>
    <row r="117" spans="12:17" hidden="1" x14ac:dyDescent="0.35">
      <c r="L117" s="3"/>
      <c r="M117" s="3"/>
      <c r="N117" s="3"/>
      <c r="O117" s="3"/>
      <c r="P117" s="3" t="s">
        <v>263</v>
      </c>
      <c r="Q117" s="3" t="s">
        <v>264</v>
      </c>
    </row>
    <row r="118" spans="12:17" hidden="1" x14ac:dyDescent="0.35">
      <c r="L118" s="3"/>
      <c r="M118" s="3"/>
      <c r="N118" s="3"/>
      <c r="O118" s="3"/>
      <c r="P118" s="3" t="s">
        <v>265</v>
      </c>
      <c r="Q118" s="3" t="s">
        <v>266</v>
      </c>
    </row>
    <row r="119" spans="12:17" hidden="1" x14ac:dyDescent="0.35">
      <c r="L119" s="3"/>
      <c r="M119" s="3"/>
      <c r="N119" s="3"/>
      <c r="O119" s="3"/>
      <c r="P119" s="3" t="s">
        <v>267</v>
      </c>
      <c r="Q119" s="3" t="s">
        <v>268</v>
      </c>
    </row>
    <row r="120" spans="12:17" hidden="1" x14ac:dyDescent="0.35">
      <c r="L120" s="3"/>
      <c r="M120" s="3"/>
      <c r="N120" s="3"/>
      <c r="O120" s="3"/>
      <c r="P120" s="3" t="s">
        <v>269</v>
      </c>
      <c r="Q120" s="3" t="s">
        <v>270</v>
      </c>
    </row>
    <row r="121" spans="12:17" hidden="1" x14ac:dyDescent="0.35">
      <c r="L121" s="3"/>
      <c r="M121" s="3"/>
      <c r="N121" s="3"/>
      <c r="O121" s="3"/>
      <c r="P121" s="3" t="s">
        <v>271</v>
      </c>
      <c r="Q121" s="3" t="s">
        <v>272</v>
      </c>
    </row>
    <row r="122" spans="12:17" hidden="1" x14ac:dyDescent="0.35">
      <c r="L122" s="3"/>
      <c r="M122" s="3"/>
      <c r="N122" s="3"/>
      <c r="O122" s="3"/>
      <c r="P122" s="3" t="s">
        <v>273</v>
      </c>
      <c r="Q122" s="3" t="s">
        <v>274</v>
      </c>
    </row>
    <row r="123" spans="12:17" hidden="1" x14ac:dyDescent="0.35">
      <c r="L123" s="3"/>
      <c r="M123" s="3"/>
      <c r="N123" s="3"/>
      <c r="O123" s="3"/>
      <c r="P123" s="3" t="s">
        <v>275</v>
      </c>
      <c r="Q123" s="3" t="s">
        <v>276</v>
      </c>
    </row>
    <row r="124" spans="12:17" hidden="1" x14ac:dyDescent="0.35">
      <c r="L124" s="3"/>
      <c r="M124" s="3"/>
      <c r="N124" s="3"/>
      <c r="O124" s="3"/>
      <c r="P124" s="3" t="s">
        <v>277</v>
      </c>
      <c r="Q124" s="3" t="s">
        <v>278</v>
      </c>
    </row>
    <row r="125" spans="12:17" hidden="1" x14ac:dyDescent="0.35">
      <c r="L125" s="3"/>
      <c r="M125" s="3"/>
      <c r="N125" s="3"/>
      <c r="O125" s="3"/>
      <c r="P125" s="3" t="s">
        <v>279</v>
      </c>
      <c r="Q125" s="3" t="s">
        <v>280</v>
      </c>
    </row>
    <row r="126" spans="12:17" hidden="1" x14ac:dyDescent="0.35">
      <c r="L126" s="3"/>
      <c r="M126" s="3"/>
      <c r="N126" s="3"/>
      <c r="O126" s="3"/>
      <c r="P126" s="3" t="s">
        <v>281</v>
      </c>
      <c r="Q126" s="3" t="s">
        <v>282</v>
      </c>
    </row>
    <row r="127" spans="12:17" hidden="1" x14ac:dyDescent="0.35">
      <c r="L127" s="3"/>
      <c r="M127" s="3"/>
      <c r="N127" s="3"/>
      <c r="O127" s="3"/>
      <c r="P127" s="3" t="s">
        <v>283</v>
      </c>
      <c r="Q127" s="3" t="s">
        <v>284</v>
      </c>
    </row>
    <row r="128" spans="12:17" hidden="1" x14ac:dyDescent="0.35">
      <c r="L128" s="3"/>
      <c r="M128" s="3"/>
      <c r="N128" s="3"/>
      <c r="O128" s="3"/>
      <c r="P128" s="3" t="s">
        <v>285</v>
      </c>
      <c r="Q128" s="3" t="s">
        <v>286</v>
      </c>
    </row>
    <row r="129" spans="12:17" hidden="1" x14ac:dyDescent="0.35">
      <c r="L129" s="3"/>
      <c r="M129" s="3"/>
      <c r="N129" s="3"/>
      <c r="O129" s="3"/>
      <c r="P129" s="3" t="s">
        <v>287</v>
      </c>
      <c r="Q129" s="3" t="s">
        <v>288</v>
      </c>
    </row>
    <row r="130" spans="12:17" hidden="1" x14ac:dyDescent="0.35">
      <c r="L130" s="3"/>
      <c r="M130" s="3"/>
      <c r="N130" s="3"/>
      <c r="O130" s="3"/>
      <c r="P130" s="3" t="s">
        <v>289</v>
      </c>
      <c r="Q130" s="3" t="s">
        <v>290</v>
      </c>
    </row>
    <row r="131" spans="12:17" hidden="1" x14ac:dyDescent="0.35">
      <c r="L131" s="3"/>
      <c r="M131" s="3"/>
      <c r="N131" s="3"/>
      <c r="O131" s="3"/>
      <c r="P131" s="3" t="s">
        <v>291</v>
      </c>
      <c r="Q131" s="3" t="s">
        <v>292</v>
      </c>
    </row>
    <row r="132" spans="12:17" hidden="1" x14ac:dyDescent="0.35">
      <c r="L132" s="3"/>
      <c r="M132" s="3"/>
      <c r="N132" s="3"/>
      <c r="O132" s="3"/>
      <c r="P132" s="3" t="s">
        <v>293</v>
      </c>
      <c r="Q132" s="3" t="s">
        <v>294</v>
      </c>
    </row>
    <row r="133" spans="12:17" hidden="1" x14ac:dyDescent="0.35">
      <c r="L133" s="3"/>
      <c r="M133" s="3"/>
      <c r="N133" s="3"/>
      <c r="O133" s="3"/>
      <c r="P133" s="3" t="s">
        <v>295</v>
      </c>
      <c r="Q133" s="3" t="s">
        <v>296</v>
      </c>
    </row>
    <row r="134" spans="12:17" hidden="1" x14ac:dyDescent="0.35">
      <c r="L134" s="3"/>
      <c r="M134" s="3"/>
      <c r="N134" s="3"/>
      <c r="O134" s="3"/>
      <c r="P134" s="3" t="s">
        <v>297</v>
      </c>
      <c r="Q134" s="3" t="s">
        <v>298</v>
      </c>
    </row>
    <row r="135" spans="12:17" hidden="1" x14ac:dyDescent="0.35">
      <c r="L135" s="3"/>
      <c r="M135" s="3"/>
      <c r="N135" s="3"/>
      <c r="O135" s="3"/>
      <c r="P135" s="3" t="s">
        <v>299</v>
      </c>
      <c r="Q135" s="3" t="s">
        <v>300</v>
      </c>
    </row>
    <row r="136" spans="12:17" hidden="1" x14ac:dyDescent="0.35">
      <c r="L136" s="3"/>
      <c r="M136" s="3"/>
      <c r="N136" s="3"/>
      <c r="O136" s="3"/>
      <c r="P136" s="3" t="s">
        <v>301</v>
      </c>
      <c r="Q136" s="3" t="s">
        <v>302</v>
      </c>
    </row>
    <row r="137" spans="12:17" hidden="1" x14ac:dyDescent="0.35">
      <c r="L137" s="3"/>
      <c r="M137" s="3"/>
      <c r="N137" s="3"/>
      <c r="O137" s="3"/>
      <c r="P137" s="3" t="s">
        <v>303</v>
      </c>
      <c r="Q137" s="3" t="s">
        <v>304</v>
      </c>
    </row>
    <row r="138" spans="12:17" hidden="1" x14ac:dyDescent="0.35">
      <c r="L138" s="3"/>
      <c r="M138" s="3"/>
      <c r="N138" s="3"/>
      <c r="O138" s="3"/>
      <c r="P138" s="3" t="s">
        <v>305</v>
      </c>
      <c r="Q138" s="3" t="s">
        <v>306</v>
      </c>
    </row>
    <row r="139" spans="12:17" hidden="1" x14ac:dyDescent="0.35">
      <c r="L139" s="3"/>
      <c r="M139" s="3"/>
      <c r="N139" s="3"/>
      <c r="O139" s="3"/>
      <c r="P139" s="3" t="s">
        <v>307</v>
      </c>
      <c r="Q139" s="3" t="s">
        <v>308</v>
      </c>
    </row>
    <row r="140" spans="12:17" hidden="1" x14ac:dyDescent="0.35">
      <c r="L140" s="3"/>
      <c r="M140" s="3"/>
      <c r="N140" s="3"/>
      <c r="O140" s="3"/>
      <c r="P140" s="3" t="s">
        <v>309</v>
      </c>
      <c r="Q140" s="3" t="s">
        <v>310</v>
      </c>
    </row>
    <row r="141" spans="12:17" hidden="1" x14ac:dyDescent="0.35">
      <c r="L141" s="3"/>
      <c r="M141" s="3"/>
      <c r="N141" s="3"/>
      <c r="O141" s="3"/>
      <c r="P141" s="3" t="s">
        <v>311</v>
      </c>
      <c r="Q141" s="3" t="s">
        <v>312</v>
      </c>
    </row>
    <row r="142" spans="12:17" hidden="1" x14ac:dyDescent="0.35">
      <c r="L142" s="3"/>
      <c r="M142" s="3"/>
      <c r="N142" s="3"/>
      <c r="O142" s="3"/>
      <c r="P142" s="3" t="s">
        <v>313</v>
      </c>
      <c r="Q142" s="3" t="s">
        <v>314</v>
      </c>
    </row>
    <row r="143" spans="12:17" hidden="1" x14ac:dyDescent="0.35">
      <c r="L143" s="3"/>
      <c r="M143" s="3"/>
      <c r="N143" s="3"/>
      <c r="O143" s="3"/>
      <c r="P143" s="3" t="s">
        <v>315</v>
      </c>
      <c r="Q143" s="3" t="s">
        <v>316</v>
      </c>
    </row>
    <row r="144" spans="12:17" hidden="1" x14ac:dyDescent="0.35">
      <c r="L144" s="3"/>
      <c r="M144" s="3"/>
      <c r="N144" s="3"/>
      <c r="O144" s="3"/>
      <c r="P144" s="3" t="s">
        <v>317</v>
      </c>
      <c r="Q144" s="3" t="s">
        <v>318</v>
      </c>
    </row>
    <row r="145" spans="2:17" hidden="1" x14ac:dyDescent="0.35">
      <c r="L145" s="3"/>
      <c r="M145" s="3"/>
      <c r="N145" s="3"/>
      <c r="O145" s="3"/>
      <c r="P145" s="3" t="s">
        <v>319</v>
      </c>
      <c r="Q145" s="3" t="s">
        <v>320</v>
      </c>
    </row>
    <row r="146" spans="2:17" hidden="1" x14ac:dyDescent="0.35">
      <c r="L146" s="3"/>
      <c r="M146" s="3"/>
      <c r="N146" s="3"/>
      <c r="O146" s="3"/>
      <c r="P146" s="3" t="s">
        <v>321</v>
      </c>
      <c r="Q146" s="3" t="s">
        <v>322</v>
      </c>
    </row>
    <row r="147" spans="2:17" hidden="1" x14ac:dyDescent="0.35">
      <c r="L147" s="3"/>
      <c r="M147" s="3"/>
      <c r="N147" s="3"/>
      <c r="O147" s="3"/>
      <c r="P147" s="3" t="s">
        <v>323</v>
      </c>
      <c r="Q147" s="3" t="s">
        <v>324</v>
      </c>
    </row>
    <row r="148" spans="2:17" hidden="1" x14ac:dyDescent="0.35">
      <c r="L148" s="3"/>
      <c r="M148" s="3"/>
      <c r="N148" s="3"/>
      <c r="O148" s="3"/>
      <c r="P148" s="3" t="s">
        <v>325</v>
      </c>
      <c r="Q148" s="3" t="s">
        <v>326</v>
      </c>
    </row>
    <row r="149" spans="2:17" hidden="1" x14ac:dyDescent="0.35">
      <c r="L149" s="3"/>
      <c r="M149" s="3"/>
      <c r="N149" s="3"/>
      <c r="O149" s="3"/>
      <c r="P149" s="3" t="s">
        <v>327</v>
      </c>
      <c r="Q149" s="3" t="s">
        <v>328</v>
      </c>
    </row>
    <row r="150" spans="2:17" hidden="1" x14ac:dyDescent="0.35">
      <c r="L150" s="3"/>
      <c r="M150" s="3"/>
      <c r="N150" s="3"/>
      <c r="O150" s="3"/>
      <c r="P150" s="3" t="s">
        <v>329</v>
      </c>
      <c r="Q150" s="3" t="s">
        <v>330</v>
      </c>
    </row>
    <row r="151" spans="2:17" hidden="1" x14ac:dyDescent="0.35">
      <c r="L151" s="3"/>
      <c r="M151" s="3"/>
      <c r="N151" s="3"/>
      <c r="O151" s="3"/>
      <c r="P151" s="3" t="s">
        <v>331</v>
      </c>
      <c r="Q151" s="3" t="s">
        <v>332</v>
      </c>
    </row>
    <row r="152" spans="2:17" hidden="1" x14ac:dyDescent="0.35">
      <c r="L152" s="3"/>
      <c r="M152" s="3"/>
      <c r="N152" s="3"/>
      <c r="O152" s="3"/>
      <c r="P152" s="3" t="s">
        <v>333</v>
      </c>
      <c r="Q152" s="3" t="s">
        <v>334</v>
      </c>
    </row>
    <row r="153" spans="2:17" ht="15" thickBot="1" x14ac:dyDescent="0.4">
      <c r="L153" s="3"/>
      <c r="M153" s="3"/>
      <c r="N153" s="3"/>
      <c r="O153" s="3"/>
      <c r="P153" s="3" t="s">
        <v>335</v>
      </c>
      <c r="Q153" s="3" t="s">
        <v>336</v>
      </c>
    </row>
    <row r="154" spans="2:17" ht="19" thickBot="1" x14ac:dyDescent="0.5">
      <c r="B154" s="70" t="s">
        <v>337</v>
      </c>
      <c r="C154" s="71"/>
      <c r="D154" s="4"/>
      <c r="E154" s="4"/>
      <c r="F154" s="4"/>
      <c r="L154" s="3"/>
      <c r="M154" s="3"/>
      <c r="N154" s="3"/>
      <c r="O154" s="3"/>
      <c r="P154" s="3"/>
      <c r="Q154" s="3"/>
    </row>
    <row r="155" spans="2:17" x14ac:dyDescent="0.35">
      <c r="B155" s="72" t="s">
        <v>24</v>
      </c>
      <c r="C155" s="72"/>
      <c r="D155" s="4"/>
      <c r="E155" s="4"/>
      <c r="F155" s="4"/>
      <c r="L155" s="3"/>
      <c r="M155" s="3"/>
      <c r="N155" s="3"/>
      <c r="O155" s="3"/>
      <c r="P155" s="3"/>
      <c r="Q155" s="3"/>
    </row>
    <row r="156" spans="2:17" x14ac:dyDescent="0.35">
      <c r="B156" s="4"/>
      <c r="C156" s="4"/>
      <c r="D156" s="15"/>
      <c r="E156" s="4"/>
      <c r="F156" s="4"/>
      <c r="L156" s="3" t="s">
        <v>338</v>
      </c>
      <c r="M156" s="3" t="s">
        <v>339</v>
      </c>
      <c r="N156" s="3"/>
      <c r="O156" s="3"/>
      <c r="P156" s="3"/>
      <c r="Q156" s="3"/>
    </row>
    <row r="157" spans="2:17" x14ac:dyDescent="0.35">
      <c r="B157" s="5" t="s">
        <v>340</v>
      </c>
      <c r="C157" s="14"/>
      <c r="D157" s="4"/>
      <c r="E157" s="4"/>
      <c r="F157" s="4"/>
      <c r="L157" s="3" t="s">
        <v>341</v>
      </c>
      <c r="M157" s="3" t="s">
        <v>341</v>
      </c>
      <c r="N157" s="3"/>
      <c r="O157" s="3"/>
      <c r="P157" s="3"/>
      <c r="Q157" s="3"/>
    </row>
    <row r="158" spans="2:17" x14ac:dyDescent="0.35">
      <c r="L158" s="3" t="s">
        <v>342</v>
      </c>
      <c r="M158" s="3" t="s">
        <v>343</v>
      </c>
      <c r="N158" s="3"/>
      <c r="O158" s="3"/>
      <c r="P158" s="3"/>
      <c r="Q158" s="3"/>
    </row>
    <row r="159" spans="2:17" x14ac:dyDescent="0.35">
      <c r="B159" s="33" t="s">
        <v>344</v>
      </c>
      <c r="C159" s="1"/>
      <c r="L159" s="3"/>
      <c r="M159" s="3"/>
      <c r="N159" s="3"/>
      <c r="O159" s="3"/>
      <c r="P159" s="3"/>
      <c r="Q159" s="3"/>
    </row>
    <row r="160" spans="2:17" ht="45" customHeight="1" x14ac:dyDescent="0.35">
      <c r="B160" s="75" t="s">
        <v>345</v>
      </c>
      <c r="C160" s="75"/>
      <c r="D160" s="75"/>
      <c r="E160" s="75"/>
      <c r="F160" s="75"/>
      <c r="G160" s="75"/>
      <c r="L160" s="6">
        <f>L161-L162</f>
        <v>8</v>
      </c>
      <c r="M160" s="6"/>
      <c r="N160" s="6"/>
      <c r="O160" s="6"/>
      <c r="P160" s="3"/>
      <c r="Q160" s="3"/>
    </row>
    <row r="161" spans="2:17" ht="60" customHeight="1" x14ac:dyDescent="0.35">
      <c r="B161" s="75" t="s">
        <v>346</v>
      </c>
      <c r="C161" s="75"/>
      <c r="D161" s="75"/>
      <c r="E161" s="75"/>
      <c r="F161" s="75"/>
      <c r="G161" s="75"/>
      <c r="L161" s="3">
        <f>COUNTA(L165:L178)</f>
        <v>8</v>
      </c>
      <c r="M161" s="3"/>
      <c r="N161" s="3"/>
      <c r="O161" s="3"/>
      <c r="P161" s="3"/>
      <c r="Q161" s="3"/>
    </row>
    <row r="162" spans="2:17" ht="15" customHeight="1" x14ac:dyDescent="0.35">
      <c r="B162" s="75" t="s">
        <v>347</v>
      </c>
      <c r="C162" s="75"/>
      <c r="D162" s="75"/>
      <c r="E162" s="75"/>
      <c r="F162" s="75"/>
      <c r="G162" s="75"/>
      <c r="L162" s="3">
        <f>SUM(L165:L178)</f>
        <v>0</v>
      </c>
      <c r="M162" s="3"/>
      <c r="N162" s="3"/>
      <c r="O162" s="3"/>
      <c r="P162" s="3"/>
      <c r="Q162" s="3"/>
    </row>
    <row r="163" spans="2:17" ht="30" customHeight="1" x14ac:dyDescent="0.35">
      <c r="B163" s="75" t="s">
        <v>348</v>
      </c>
      <c r="C163" s="75"/>
      <c r="D163" s="75"/>
      <c r="E163" s="75"/>
      <c r="F163" s="75"/>
      <c r="G163" s="75"/>
      <c r="H163" s="35"/>
      <c r="I163" s="36" t="s">
        <v>349</v>
      </c>
      <c r="J163" s="37"/>
      <c r="L163" s="3"/>
      <c r="M163" s="3"/>
      <c r="N163" s="3"/>
      <c r="O163" s="3"/>
      <c r="P163" s="3"/>
      <c r="Q163" s="3"/>
    </row>
    <row r="164" spans="2:17" ht="20" customHeight="1" x14ac:dyDescent="0.35">
      <c r="H164" s="38"/>
      <c r="I164" s="39" t="s">
        <v>350</v>
      </c>
      <c r="J164" s="40"/>
      <c r="L164" s="3"/>
      <c r="M164" s="3"/>
      <c r="N164" s="3"/>
      <c r="O164" s="3"/>
      <c r="P164" s="3"/>
      <c r="Q164" s="3"/>
    </row>
    <row r="165" spans="2:17" x14ac:dyDescent="0.35">
      <c r="B165" s="74" t="s">
        <v>351</v>
      </c>
      <c r="C165" s="74"/>
      <c r="D165" s="76" t="s">
        <v>34</v>
      </c>
      <c r="E165" s="77"/>
      <c r="F165" s="78"/>
      <c r="H165" s="38"/>
      <c r="I165" s="34" t="str">
        <f>IF(L165=1,"Yes","No")</f>
        <v>No</v>
      </c>
      <c r="J165" s="40"/>
      <c r="L165" s="3">
        <f>IF(OR(D165="",D165="&lt;Please select a Health and Wellbeing Board&gt;"),0,1)</f>
        <v>0</v>
      </c>
      <c r="M165" s="3"/>
      <c r="N165" s="3"/>
      <c r="O165" s="3"/>
      <c r="P165" s="3"/>
      <c r="Q165" s="3"/>
    </row>
    <row r="166" spans="2:17" x14ac:dyDescent="0.35">
      <c r="H166" s="38"/>
      <c r="I166" s="41"/>
      <c r="J166" s="40"/>
      <c r="L166" s="3"/>
      <c r="M166" s="3"/>
      <c r="N166" s="3"/>
      <c r="O166" s="3"/>
      <c r="P166" s="3"/>
      <c r="Q166" s="3"/>
    </row>
    <row r="167" spans="2:17" x14ac:dyDescent="0.35">
      <c r="B167" s="74" t="s">
        <v>352</v>
      </c>
      <c r="C167" s="74"/>
      <c r="D167" s="73"/>
      <c r="E167" s="73"/>
      <c r="F167" s="73"/>
      <c r="H167" s="38"/>
      <c r="I167" s="34" t="str">
        <f>IF(L167=1,"Yes","No")</f>
        <v>No</v>
      </c>
      <c r="J167" s="40"/>
      <c r="L167" s="3">
        <f>IF(D167="",0,1)</f>
        <v>0</v>
      </c>
      <c r="M167" s="3"/>
      <c r="N167" s="3"/>
      <c r="O167" s="3"/>
      <c r="P167" s="3"/>
      <c r="Q167" s="3"/>
    </row>
    <row r="168" spans="2:17" x14ac:dyDescent="0.35">
      <c r="H168" s="38"/>
      <c r="I168" s="41"/>
      <c r="J168" s="40"/>
      <c r="L168" s="3"/>
      <c r="M168" s="3"/>
      <c r="N168" s="3"/>
      <c r="O168" s="3"/>
      <c r="P168" s="3"/>
      <c r="Q168" s="3"/>
    </row>
    <row r="169" spans="2:17" x14ac:dyDescent="0.35">
      <c r="B169" s="74" t="s">
        <v>353</v>
      </c>
      <c r="C169" s="74"/>
      <c r="D169" s="73"/>
      <c r="E169" s="73"/>
      <c r="F169" s="73"/>
      <c r="H169" s="38"/>
      <c r="I169" s="34" t="str">
        <f>IF(L169=1,"Yes","No")</f>
        <v>No</v>
      </c>
      <c r="J169" s="40"/>
      <c r="L169" s="3">
        <f>IF(D169="",0,(COUNTIF(D169,"*@*")))</f>
        <v>0</v>
      </c>
      <c r="M169" s="3"/>
      <c r="N169" s="3"/>
      <c r="O169" s="3"/>
      <c r="P169" s="3"/>
      <c r="Q169" s="3"/>
    </row>
    <row r="170" spans="2:17" x14ac:dyDescent="0.35">
      <c r="H170" s="38"/>
      <c r="I170" s="41"/>
      <c r="J170" s="40"/>
      <c r="L170" s="3"/>
      <c r="M170" s="3"/>
      <c r="N170" s="3"/>
      <c r="O170" s="3"/>
      <c r="P170" s="3"/>
      <c r="Q170" s="3"/>
    </row>
    <row r="171" spans="2:17" x14ac:dyDescent="0.35">
      <c r="B171" s="74" t="s">
        <v>354</v>
      </c>
      <c r="C171" s="74"/>
      <c r="D171" s="73"/>
      <c r="E171" s="73"/>
      <c r="F171" s="73"/>
      <c r="H171" s="38"/>
      <c r="I171" s="34" t="str">
        <f>IF(L171=1,"Yes","No")</f>
        <v>No</v>
      </c>
      <c r="J171" s="40"/>
      <c r="L171" s="3">
        <f>IF(D171="",0,1)</f>
        <v>0</v>
      </c>
      <c r="M171" s="3"/>
      <c r="N171" s="3"/>
      <c r="O171" s="3"/>
      <c r="P171" s="3"/>
      <c r="Q171" s="3"/>
    </row>
    <row r="172" spans="2:17" x14ac:dyDescent="0.35">
      <c r="H172" s="38"/>
      <c r="I172" s="41"/>
      <c r="J172" s="40"/>
      <c r="L172" s="3"/>
      <c r="M172" s="3"/>
      <c r="N172" s="3"/>
      <c r="O172" s="3"/>
      <c r="P172" s="3"/>
      <c r="Q172" s="3"/>
    </row>
    <row r="173" spans="2:17" ht="30" customHeight="1" x14ac:dyDescent="0.35">
      <c r="B173" s="84" t="s">
        <v>355</v>
      </c>
      <c r="C173" s="85"/>
      <c r="D173" s="76" t="s">
        <v>339</v>
      </c>
      <c r="E173" s="77"/>
      <c r="F173" s="78"/>
      <c r="H173" s="38"/>
      <c r="I173" s="34" t="str">
        <f>IF(L173=1,"Yes","No")</f>
        <v>No</v>
      </c>
      <c r="J173" s="40"/>
      <c r="L173" s="3">
        <f>IF(OR(D173="",D173=M156),0,1)</f>
        <v>0</v>
      </c>
      <c r="M173" s="3"/>
      <c r="N173" s="3"/>
      <c r="O173" s="3"/>
      <c r="P173" s="3"/>
      <c r="Q173" s="3"/>
    </row>
    <row r="174" spans="2:17" ht="30" customHeight="1" x14ac:dyDescent="0.35">
      <c r="B174" s="82" t="s">
        <v>356</v>
      </c>
      <c r="C174" s="83"/>
      <c r="D174" s="58"/>
      <c r="E174" s="86" t="str">
        <f>IF(D173=M158,M174,"")</f>
        <v/>
      </c>
      <c r="F174" s="87"/>
      <c r="H174" s="38"/>
      <c r="I174" s="34" t="str">
        <f>IF(L174=1,"Yes","No")</f>
        <v>No</v>
      </c>
      <c r="J174" s="40"/>
      <c r="L174" s="3">
        <f>IF(D173=M157,1,
IF(AND(D173=M158,D174=""),0,
IF(ISNUMBER(D174),1,
0)))</f>
        <v>0</v>
      </c>
      <c r="M174" s="3" t="s">
        <v>357</v>
      </c>
      <c r="N174" s="3"/>
      <c r="O174" s="3"/>
      <c r="P174" s="3"/>
      <c r="Q174" s="3"/>
    </row>
    <row r="175" spans="2:17" ht="20" customHeight="1" x14ac:dyDescent="0.35">
      <c r="B175" s="14" t="s">
        <v>358</v>
      </c>
      <c r="H175" s="38"/>
      <c r="I175" s="41"/>
      <c r="J175" s="40"/>
      <c r="L175" s="3"/>
      <c r="M175" s="3"/>
      <c r="N175" s="3"/>
      <c r="O175" s="3"/>
      <c r="P175" s="3"/>
      <c r="Q175" s="3"/>
    </row>
    <row r="176" spans="2:17" x14ac:dyDescent="0.35">
      <c r="B176" s="82" t="s">
        <v>359</v>
      </c>
      <c r="C176" s="83"/>
      <c r="D176" s="73"/>
      <c r="E176" s="73"/>
      <c r="F176" s="73"/>
      <c r="H176" s="38"/>
      <c r="I176" s="34" t="str">
        <f>IF(L176=1,"Yes","No")</f>
        <v>No</v>
      </c>
      <c r="J176" s="40"/>
      <c r="L176" s="3">
        <f t="shared" ref="L176:L177" si="0">IF(D176="",0,1)</f>
        <v>0</v>
      </c>
      <c r="M176" s="3"/>
      <c r="N176" s="3"/>
      <c r="O176" s="3"/>
      <c r="P176" s="3"/>
      <c r="Q176" s="3"/>
    </row>
    <row r="177" spans="2:17" x14ac:dyDescent="0.35">
      <c r="B177" s="82" t="s">
        <v>360</v>
      </c>
      <c r="C177" s="83"/>
      <c r="D177" s="73"/>
      <c r="E177" s="73"/>
      <c r="F177" s="73"/>
      <c r="H177" s="38"/>
      <c r="I177" s="34" t="str">
        <f>IF(L177=1,"Yes","No")</f>
        <v>No</v>
      </c>
      <c r="J177" s="40"/>
      <c r="L177" s="3">
        <f t="shared" si="0"/>
        <v>0</v>
      </c>
      <c r="M177" s="3"/>
      <c r="N177" s="3"/>
      <c r="O177" s="3"/>
      <c r="P177" s="3"/>
      <c r="Q177" s="3"/>
    </row>
    <row r="178" spans="2:17" x14ac:dyDescent="0.35">
      <c r="H178" s="42"/>
      <c r="I178" s="43"/>
      <c r="J178" s="44"/>
      <c r="L178" s="3"/>
      <c r="M178" s="3"/>
      <c r="N178" s="3"/>
      <c r="O178" s="3"/>
      <c r="P178" s="3"/>
      <c r="Q178" s="3"/>
    </row>
    <row r="179" spans="2:17" x14ac:dyDescent="0.35">
      <c r="L179" s="3"/>
      <c r="M179" s="3"/>
      <c r="N179" s="3"/>
      <c r="O179" s="3"/>
      <c r="P179" s="3"/>
      <c r="Q179" s="3"/>
    </row>
    <row r="180" spans="2:17" ht="30" customHeight="1" x14ac:dyDescent="0.35">
      <c r="B180" s="80" t="s">
        <v>361</v>
      </c>
      <c r="C180" s="80"/>
      <c r="D180" s="80"/>
      <c r="E180" s="80"/>
      <c r="F180" s="80"/>
      <c r="L180" s="3"/>
      <c r="M180" s="3"/>
      <c r="N180" s="3"/>
      <c r="O180" s="3"/>
      <c r="P180" s="3"/>
      <c r="Q180" s="3"/>
    </row>
    <row r="181" spans="2:17" ht="15" customHeight="1" x14ac:dyDescent="0.35">
      <c r="L181" s="3"/>
      <c r="M181" s="3"/>
      <c r="N181" s="3"/>
      <c r="O181" s="3"/>
      <c r="P181" s="3"/>
      <c r="Q181" s="3"/>
    </row>
    <row r="182" spans="2:17" x14ac:dyDescent="0.35">
      <c r="B182" s="81" t="str">
        <f t="shared" ref="B182" si="1">IF(L189=0,"Complete","Please see the Checklist on each sheet for further details on incomplete fields")</f>
        <v>Please see the Checklist on each sheet for further details on incomplete fields</v>
      </c>
      <c r="C182" s="81"/>
      <c r="D182" s="81"/>
      <c r="L182" s="3"/>
      <c r="M182" s="6"/>
      <c r="N182" s="6"/>
      <c r="O182" s="6"/>
      <c r="P182" s="3"/>
      <c r="Q182" s="3"/>
    </row>
    <row r="183" spans="2:17" x14ac:dyDescent="0.35">
      <c r="L183" s="3"/>
      <c r="M183" s="3"/>
      <c r="N183" s="3"/>
      <c r="O183" s="3"/>
      <c r="P183" s="3"/>
      <c r="Q183" s="3"/>
    </row>
    <row r="184" spans="2:17" x14ac:dyDescent="0.35">
      <c r="C184" s="2" t="s">
        <v>350</v>
      </c>
      <c r="E184" s="4"/>
      <c r="L184" s="3"/>
      <c r="M184" s="3"/>
      <c r="N184" s="3"/>
      <c r="O184" s="3"/>
      <c r="P184" s="3"/>
      <c r="Q184" s="3"/>
    </row>
    <row r="185" spans="2:17" x14ac:dyDescent="0.35">
      <c r="B185" s="17" t="str">
        <f>B155</f>
        <v>2. Cover</v>
      </c>
      <c r="C185" s="19" t="str">
        <f t="shared" ref="C185:C186" si="2">IF(L185=0,"Yes","No")</f>
        <v>No</v>
      </c>
      <c r="L185" s="3">
        <f>L160</f>
        <v>8</v>
      </c>
      <c r="M185" s="3"/>
      <c r="N185" s="3"/>
      <c r="O185" s="3"/>
      <c r="P185" s="3"/>
      <c r="Q185" s="3"/>
    </row>
    <row r="186" spans="2:17" x14ac:dyDescent="0.35">
      <c r="B186" s="17" t="str">
        <f>'7. ASC fee rates'!B3</f>
        <v>7. ASC fee rates</v>
      </c>
      <c r="C186" s="19" t="str">
        <f t="shared" si="2"/>
        <v>No</v>
      </c>
      <c r="L186" s="3">
        <f>'7. ASC fee rates'!M3</f>
        <v>6</v>
      </c>
      <c r="M186" s="3"/>
      <c r="N186" s="3"/>
      <c r="O186" s="3"/>
      <c r="P186" s="3"/>
      <c r="Q186" s="3"/>
    </row>
    <row r="187" spans="2:17" x14ac:dyDescent="0.35">
      <c r="L187" s="3"/>
      <c r="M187" s="3"/>
      <c r="N187" s="3"/>
      <c r="O187" s="3"/>
      <c r="P187" s="3"/>
      <c r="Q187" s="3"/>
    </row>
    <row r="188" spans="2:17" x14ac:dyDescent="0.35">
      <c r="B188" s="79" t="s">
        <v>362</v>
      </c>
      <c r="C188" s="79"/>
      <c r="D188" s="79"/>
      <c r="L188" s="6" t="s">
        <v>363</v>
      </c>
      <c r="M188" s="3"/>
      <c r="N188" s="3"/>
      <c r="O188" s="3"/>
      <c r="P188" s="3"/>
      <c r="Q188" s="3"/>
    </row>
    <row r="189" spans="2:17" x14ac:dyDescent="0.35">
      <c r="L189" s="3">
        <f>SUM(L185:L186)</f>
        <v>14</v>
      </c>
      <c r="M189" s="3"/>
      <c r="N189" s="3"/>
      <c r="O189" s="3"/>
      <c r="P189" s="3"/>
      <c r="Q189" s="3"/>
    </row>
    <row r="190" spans="2:17" x14ac:dyDescent="0.35">
      <c r="D190" s="18" t="s">
        <v>364</v>
      </c>
      <c r="L190" s="3"/>
      <c r="M190" s="3"/>
      <c r="N190" s="3"/>
      <c r="O190" s="3"/>
      <c r="P190" s="3"/>
      <c r="Q190" s="3"/>
    </row>
    <row r="191" spans="2:17" x14ac:dyDescent="0.35">
      <c r="L191" s="3"/>
      <c r="M191" s="3"/>
      <c r="N191" s="3"/>
      <c r="O191" s="3"/>
      <c r="P191" s="3"/>
      <c r="Q191" s="3"/>
    </row>
    <row r="192" spans="2:17" x14ac:dyDescent="0.35">
      <c r="L192" s="3"/>
      <c r="M192" s="3"/>
      <c r="N192" s="3"/>
      <c r="O192" s="3"/>
      <c r="P192" s="3"/>
      <c r="Q192" s="3"/>
    </row>
    <row r="205" x14ac:dyDescent="0.35"/>
    <row r="206" x14ac:dyDescent="0.35"/>
    <row r="207" x14ac:dyDescent="0.35"/>
    <row r="208" x14ac:dyDescent="0.35"/>
    <row r="1048572" x14ac:dyDescent="0.35"/>
  </sheetData>
  <sheetProtection algorithmName="SHA-512" hashValue="ApKv9+hyjw86iP53uKwp8AeYJz8ReNRh0YXI7KOx+Hm4OAmteGfR0PUiVNC98IX6zGMfsodJDeLEe4wQIlFn5g==" saltValue="V+e2PsxdmjqUTIi/rkQkEQ==" spinCount="100000" sheet="1" formatColumns="0" formatRows="0" autoFilter="0"/>
  <mergeCells count="25">
    <mergeCell ref="B188:D188"/>
    <mergeCell ref="B180:F180"/>
    <mergeCell ref="D173:F173"/>
    <mergeCell ref="B182:D182"/>
    <mergeCell ref="B176:C176"/>
    <mergeCell ref="B177:C177"/>
    <mergeCell ref="D176:F176"/>
    <mergeCell ref="D177:F177"/>
    <mergeCell ref="B173:C173"/>
    <mergeCell ref="B174:C174"/>
    <mergeCell ref="E174:F174"/>
    <mergeCell ref="B154:C154"/>
    <mergeCell ref="B155:C155"/>
    <mergeCell ref="D167:F167"/>
    <mergeCell ref="D169:F169"/>
    <mergeCell ref="D171:F171"/>
    <mergeCell ref="B165:C165"/>
    <mergeCell ref="B167:C167"/>
    <mergeCell ref="B169:C169"/>
    <mergeCell ref="B171:C171"/>
    <mergeCell ref="B160:G160"/>
    <mergeCell ref="B161:G161"/>
    <mergeCell ref="B162:G162"/>
    <mergeCell ref="B163:G163"/>
    <mergeCell ref="D165:F165"/>
  </mergeCells>
  <conditionalFormatting sqref="C185:C186">
    <cfRule type="cellIs" dxfId="13" priority="12" operator="equal">
      <formula>"Yes"</formula>
    </cfRule>
  </conditionalFormatting>
  <conditionalFormatting sqref="I165">
    <cfRule type="cellIs" dxfId="12" priority="9" operator="equal">
      <formula>"Yes"</formula>
    </cfRule>
  </conditionalFormatting>
  <conditionalFormatting sqref="I167">
    <cfRule type="cellIs" dxfId="11" priority="8" operator="equal">
      <formula>"Yes"</formula>
    </cfRule>
  </conditionalFormatting>
  <conditionalFormatting sqref="I169">
    <cfRule type="cellIs" dxfId="10" priority="7" operator="equal">
      <formula>"Yes"</formula>
    </cfRule>
  </conditionalFormatting>
  <conditionalFormatting sqref="I171">
    <cfRule type="cellIs" dxfId="9" priority="6" operator="equal">
      <formula>"Yes"</formula>
    </cfRule>
  </conditionalFormatting>
  <conditionalFormatting sqref="I173">
    <cfRule type="cellIs" dxfId="8" priority="5" operator="equal">
      <formula>"Yes"</formula>
    </cfRule>
  </conditionalFormatting>
  <conditionalFormatting sqref="I176">
    <cfRule type="cellIs" dxfId="7" priority="4" operator="equal">
      <formula>"Yes"</formula>
    </cfRule>
  </conditionalFormatting>
  <conditionalFormatting sqref="I177">
    <cfRule type="cellIs" dxfId="6" priority="3" operator="equal">
      <formula>"Yes"</formula>
    </cfRule>
  </conditionalFormatting>
  <conditionalFormatting sqref="B182:D182">
    <cfRule type="expression" dxfId="5" priority="73">
      <formula>$L$189=0</formula>
    </cfRule>
  </conditionalFormatting>
  <conditionalFormatting sqref="D174">
    <cfRule type="expression" dxfId="4" priority="2">
      <formula>$D$173=$M$158</formula>
    </cfRule>
  </conditionalFormatting>
  <conditionalFormatting sqref="I174">
    <cfRule type="cellIs" dxfId="3" priority="1" operator="equal">
      <formula>"Yes"</formula>
    </cfRule>
  </conditionalFormatting>
  <dataValidations count="2">
    <dataValidation type="list" allowBlank="1" showInputMessage="1" showErrorMessage="1" error="Please select a Health and Wellbeing Board from the drop-down list" sqref="D165" xr:uid="{00000000-0002-0000-0100-000000000000}">
      <formula1>$Q$2:$Q$153</formula1>
    </dataValidation>
    <dataValidation type="list" allowBlank="1" showInputMessage="1" showErrorMessage="1" sqref="D173" xr:uid="{7080FED6-19B7-4D60-B9A7-99221A8BC02B}">
      <formula1>$M$156:$M$158</formula1>
    </dataValidation>
  </dataValidations>
  <hyperlinks>
    <hyperlink ref="B185" location="'2. Cover'!A59" display="2. Cover" xr:uid="{F1728203-E41B-4BBC-9D8D-A2F5F4DDF13A}"/>
    <hyperlink ref="D190" location="'2. Cover'!A1" display="^^ Link back to top" xr:uid="{5D99B5D7-846E-4D31-9F2A-9BFF2EE09ADF}"/>
    <hyperlink ref="B188:D188" location="'1. Guidance'!A1" display="&lt;&lt; Link to the Guidance sheet" xr:uid="{A98D3202-3561-457A-8D56-7C62C8E98A69}"/>
    <hyperlink ref="B186" location="'2. Cover'!A164" display="9. Planning Requirements" xr:uid="{96A4D94B-DCA3-474B-A5D9-D7BB04E7CB05}"/>
  </hyperlinks>
  <pageMargins left="0.7" right="0.7" top="0.75" bottom="0.75" header="0.3" footer="0.3"/>
  <pageSetup paperSize="9" scale="51" fitToHeight="0" orientation="portrait" r:id="rId1"/>
  <rowBreaks count="1" manualBreakCount="1">
    <brk id="179" max="8" man="1"/>
  </rowBreaks>
  <colBreaks count="1" manualBreakCount="1">
    <brk id="10" max="19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E971A-EB60-49FC-9713-C251B3998C95}">
  <sheetPr codeName="Sheet5">
    <tabColor rgb="FFFFFF00"/>
  </sheetPr>
  <dimension ref="A2:N154"/>
  <sheetViews>
    <sheetView showGridLines="0" workbookViewId="0"/>
  </sheetViews>
  <sheetFormatPr defaultRowHeight="14.5" x14ac:dyDescent="0.35"/>
  <cols>
    <col min="1" max="1" width="10" bestFit="1" customWidth="1"/>
    <col min="2" max="2" width="34.453125" bestFit="1" customWidth="1"/>
    <col min="3" max="14" width="12.36328125" bestFit="1" customWidth="1"/>
  </cols>
  <sheetData>
    <row r="2" spans="1:14" ht="43.5" x14ac:dyDescent="0.35">
      <c r="A2" s="14"/>
      <c r="B2" s="14"/>
      <c r="C2" s="63" t="s">
        <v>367</v>
      </c>
      <c r="D2" s="62" t="s">
        <v>368</v>
      </c>
      <c r="E2" s="62"/>
      <c r="F2" s="62"/>
      <c r="G2" s="62"/>
      <c r="H2" s="63" t="s">
        <v>369</v>
      </c>
      <c r="I2" s="62" t="s">
        <v>371</v>
      </c>
      <c r="J2" s="62"/>
      <c r="K2" s="62"/>
      <c r="L2" s="62" t="s">
        <v>370</v>
      </c>
      <c r="M2" s="62"/>
      <c r="N2" s="62"/>
    </row>
    <row r="3" spans="1:14" ht="43.5" x14ac:dyDescent="0.35">
      <c r="A3" s="14" t="s">
        <v>372</v>
      </c>
      <c r="B3" s="14" t="s">
        <v>373</v>
      </c>
      <c r="C3" s="63" t="s">
        <v>374</v>
      </c>
      <c r="D3" s="63" t="s">
        <v>375</v>
      </c>
      <c r="E3" s="63" t="s">
        <v>376</v>
      </c>
      <c r="F3" s="63" t="s">
        <v>377</v>
      </c>
      <c r="G3" s="63" t="s">
        <v>378</v>
      </c>
      <c r="H3" s="63" t="s">
        <v>379</v>
      </c>
      <c r="I3" s="63" t="s">
        <v>371</v>
      </c>
      <c r="J3" s="63" t="s">
        <v>380</v>
      </c>
      <c r="K3" s="63" t="s">
        <v>381</v>
      </c>
      <c r="L3" s="63" t="s">
        <v>382</v>
      </c>
      <c r="M3" s="63" t="s">
        <v>383</v>
      </c>
      <c r="N3" s="63" t="s">
        <v>379</v>
      </c>
    </row>
    <row r="4" spans="1:14" x14ac:dyDescent="0.35">
      <c r="A4" t="s">
        <v>35</v>
      </c>
      <c r="B4" t="s">
        <v>36</v>
      </c>
      <c r="C4" s="60">
        <v>1079.9000000000001</v>
      </c>
      <c r="D4" s="61">
        <v>9.7000000000000003E-2</v>
      </c>
      <c r="E4" s="61">
        <v>0.11</v>
      </c>
      <c r="F4" s="61">
        <v>0.05</v>
      </c>
      <c r="G4" s="61">
        <v>5.3999999999999999E-2</v>
      </c>
      <c r="H4" s="61">
        <v>0.95399999999999996</v>
      </c>
      <c r="I4" s="59">
        <v>135</v>
      </c>
      <c r="J4" s="59">
        <v>20043.828999999983</v>
      </c>
      <c r="K4" s="59">
        <v>673.52400581745189</v>
      </c>
      <c r="L4" s="59">
        <v>84</v>
      </c>
      <c r="M4" s="59">
        <v>104</v>
      </c>
      <c r="N4" s="61">
        <v>0.80769230769230771</v>
      </c>
    </row>
    <row r="5" spans="1:14" x14ac:dyDescent="0.35">
      <c r="A5" t="s">
        <v>37</v>
      </c>
      <c r="B5" t="s">
        <v>38</v>
      </c>
      <c r="C5" s="60">
        <v>470.9</v>
      </c>
      <c r="D5" s="61">
        <v>0.108</v>
      </c>
      <c r="E5" s="61">
        <v>8.6999999999999994E-2</v>
      </c>
      <c r="F5" s="61">
        <v>4.2999999999999997E-2</v>
      </c>
      <c r="G5" s="61">
        <v>4.1000000000000002E-2</v>
      </c>
      <c r="H5" s="61">
        <v>0.92200000000000004</v>
      </c>
      <c r="I5" s="59">
        <v>290</v>
      </c>
      <c r="J5" s="59">
        <v>59706.77499999998</v>
      </c>
      <c r="K5" s="59">
        <v>485.70702403537973</v>
      </c>
      <c r="L5" s="59">
        <v>132</v>
      </c>
      <c r="M5" s="59">
        <v>175</v>
      </c>
      <c r="N5" s="61">
        <v>0.75428571428571434</v>
      </c>
    </row>
    <row r="6" spans="1:14" x14ac:dyDescent="0.35">
      <c r="A6" t="s">
        <v>39</v>
      </c>
      <c r="B6" t="s">
        <v>40</v>
      </c>
      <c r="C6" s="60">
        <v>1444</v>
      </c>
      <c r="D6" s="61">
        <v>0.1</v>
      </c>
      <c r="E6" s="61">
        <v>0.08</v>
      </c>
      <c r="F6" s="61">
        <v>0.05</v>
      </c>
      <c r="G6" s="61">
        <v>0.04</v>
      </c>
      <c r="H6" s="61">
        <v>0.94</v>
      </c>
      <c r="I6" s="59">
        <v>320</v>
      </c>
      <c r="J6" s="59">
        <v>49913.927999999964</v>
      </c>
      <c r="K6" s="59">
        <v>641.10362141805433</v>
      </c>
      <c r="L6" s="59">
        <v>124</v>
      </c>
      <c r="M6" s="59">
        <v>145</v>
      </c>
      <c r="N6" s="61">
        <v>0.85517241379310349</v>
      </c>
    </row>
    <row r="7" spans="1:14" x14ac:dyDescent="0.35">
      <c r="A7" t="s">
        <v>41</v>
      </c>
      <c r="B7" t="s">
        <v>42</v>
      </c>
      <c r="C7" s="60">
        <v>560</v>
      </c>
      <c r="D7" s="61">
        <v>0.106</v>
      </c>
      <c r="E7" s="61">
        <v>0.105</v>
      </c>
      <c r="F7" s="61">
        <v>5.8000000000000003E-2</v>
      </c>
      <c r="G7" s="61">
        <v>5.7000000000000002E-2</v>
      </c>
      <c r="H7" s="61">
        <v>0.90700000000000003</v>
      </c>
      <c r="I7" s="59">
        <v>205</v>
      </c>
      <c r="J7" s="59">
        <v>37550.812999999995</v>
      </c>
      <c r="K7" s="59">
        <v>545.92692839965946</v>
      </c>
      <c r="L7" s="59">
        <v>340</v>
      </c>
      <c r="M7" s="59">
        <v>399</v>
      </c>
      <c r="N7" s="61">
        <v>0.85213032581453629</v>
      </c>
    </row>
    <row r="8" spans="1:14" x14ac:dyDescent="0.35">
      <c r="A8" t="s">
        <v>43</v>
      </c>
      <c r="B8" t="s">
        <v>44</v>
      </c>
      <c r="C8" s="60">
        <v>862.7</v>
      </c>
      <c r="D8" s="61">
        <v>0.10645765091249415</v>
      </c>
      <c r="E8" s="61">
        <v>0.10353003161222339</v>
      </c>
      <c r="F8" s="61">
        <v>5.9663079082826392E-2</v>
      </c>
      <c r="G8" s="61">
        <v>5.8482613277133826E-2</v>
      </c>
      <c r="H8" s="61">
        <v>0.9607769764593822</v>
      </c>
      <c r="I8" s="59">
        <v>220</v>
      </c>
      <c r="J8" s="59">
        <v>31987.311999999987</v>
      </c>
      <c r="K8" s="59">
        <v>687.77270187629415</v>
      </c>
      <c r="L8" s="59">
        <v>135</v>
      </c>
      <c r="M8" s="59">
        <v>169</v>
      </c>
      <c r="N8" s="61">
        <v>0.79881656804733725</v>
      </c>
    </row>
    <row r="9" spans="1:14" x14ac:dyDescent="0.35">
      <c r="A9" t="s">
        <v>45</v>
      </c>
      <c r="B9" t="s">
        <v>46</v>
      </c>
      <c r="C9" s="60">
        <v>737.4</v>
      </c>
      <c r="D9" s="61">
        <v>0.12</v>
      </c>
      <c r="E9" s="61">
        <v>0.14499999999999999</v>
      </c>
      <c r="F9" s="61">
        <v>6.2E-2</v>
      </c>
      <c r="G9" s="61">
        <v>8.1000000000000003E-2</v>
      </c>
      <c r="H9" s="61">
        <v>0.93100000000000005</v>
      </c>
      <c r="I9" s="59">
        <v>180</v>
      </c>
      <c r="J9" s="59">
        <v>41637.662999999986</v>
      </c>
      <c r="K9" s="59">
        <v>432.30091948244086</v>
      </c>
      <c r="L9" s="59">
        <v>227</v>
      </c>
      <c r="M9" s="59">
        <v>261</v>
      </c>
      <c r="N9" s="61">
        <v>0.86973180076628354</v>
      </c>
    </row>
    <row r="10" spans="1:14" x14ac:dyDescent="0.35">
      <c r="A10" t="s">
        <v>47</v>
      </c>
      <c r="B10" t="s">
        <v>48</v>
      </c>
      <c r="C10" s="60">
        <v>1433.1</v>
      </c>
      <c r="D10" s="61">
        <v>9.8590795754504607E-2</v>
      </c>
      <c r="E10" s="61">
        <v>9.7914174512618607E-2</v>
      </c>
      <c r="F10" s="61">
        <v>4.7769720415965902E-2</v>
      </c>
      <c r="G10" s="61">
        <v>4.66361755459756E-2</v>
      </c>
      <c r="H10" s="61">
        <v>0.94259999999999999</v>
      </c>
      <c r="I10" s="59">
        <v>710</v>
      </c>
      <c r="J10" s="59">
        <v>151561.03100000005</v>
      </c>
      <c r="K10" s="59">
        <v>468.45814871766066</v>
      </c>
      <c r="L10" s="59">
        <v>1100</v>
      </c>
      <c r="M10" s="59">
        <v>1800</v>
      </c>
      <c r="N10" s="61">
        <v>0.61111111111111116</v>
      </c>
    </row>
    <row r="11" spans="1:14" x14ac:dyDescent="0.35">
      <c r="A11" t="s">
        <v>49</v>
      </c>
      <c r="B11" t="s">
        <v>50</v>
      </c>
      <c r="C11" s="60">
        <v>1525.4</v>
      </c>
      <c r="D11" s="61">
        <v>0.114</v>
      </c>
      <c r="E11" s="61">
        <v>0.114</v>
      </c>
      <c r="F11" s="61">
        <v>6.0999999999999999E-2</v>
      </c>
      <c r="G11" s="61">
        <v>6.0999999999999999E-2</v>
      </c>
      <c r="H11" s="61">
        <v>0.91200000000000003</v>
      </c>
      <c r="I11" s="59">
        <v>150</v>
      </c>
      <c r="J11" s="59">
        <v>22198.497999999989</v>
      </c>
      <c r="K11" s="59">
        <v>675.72139340238277</v>
      </c>
      <c r="L11" s="59">
        <v>690</v>
      </c>
      <c r="M11" s="59">
        <v>862</v>
      </c>
      <c r="N11" s="61">
        <v>0.80046403712296987</v>
      </c>
    </row>
    <row r="12" spans="1:14" x14ac:dyDescent="0.35">
      <c r="A12" t="s">
        <v>51</v>
      </c>
      <c r="B12" t="s">
        <v>52</v>
      </c>
      <c r="C12" s="60">
        <v>1309</v>
      </c>
      <c r="D12" s="61">
        <v>0.13600000000000001</v>
      </c>
      <c r="E12" s="61">
        <v>0.13600000000000001</v>
      </c>
      <c r="F12" s="61">
        <v>7.5999999999999998E-2</v>
      </c>
      <c r="G12" s="61">
        <v>7.5999999999999998E-2</v>
      </c>
      <c r="H12" s="61">
        <v>0.93</v>
      </c>
      <c r="I12" s="59">
        <v>210.8</v>
      </c>
      <c r="J12" s="59">
        <v>28822.861999999979</v>
      </c>
      <c r="K12" s="59">
        <v>731.36387358063246</v>
      </c>
      <c r="L12" s="59">
        <v>115</v>
      </c>
      <c r="M12" s="59">
        <v>138</v>
      </c>
      <c r="N12" s="61">
        <v>0.83333333333333337</v>
      </c>
    </row>
    <row r="13" spans="1:14" x14ac:dyDescent="0.35">
      <c r="A13" t="s">
        <v>53</v>
      </c>
      <c r="B13" t="s">
        <v>54</v>
      </c>
      <c r="C13" s="60">
        <v>2280</v>
      </c>
      <c r="D13" s="61">
        <v>0.12</v>
      </c>
      <c r="E13" s="61">
        <v>0.11799999999999999</v>
      </c>
      <c r="F13" s="61">
        <v>6.6000000000000003E-2</v>
      </c>
      <c r="G13" s="61">
        <v>6.4000000000000001E-2</v>
      </c>
      <c r="H13" s="61">
        <v>0.95</v>
      </c>
      <c r="I13" s="59">
        <v>380</v>
      </c>
      <c r="J13" s="59">
        <v>50626.256999999947</v>
      </c>
      <c r="K13" s="59">
        <v>750.59864686421588</v>
      </c>
      <c r="L13" s="59">
        <v>145</v>
      </c>
      <c r="M13" s="59">
        <v>180</v>
      </c>
      <c r="N13" s="61">
        <v>0.80555555555555558</v>
      </c>
    </row>
    <row r="14" spans="1:14" x14ac:dyDescent="0.35">
      <c r="A14" t="s">
        <v>55</v>
      </c>
      <c r="B14" t="s">
        <v>56</v>
      </c>
      <c r="C14" s="60">
        <v>987.5</v>
      </c>
      <c r="D14" s="61">
        <v>0.10199999999999999</v>
      </c>
      <c r="E14" s="61">
        <v>0.121</v>
      </c>
      <c r="F14" s="61">
        <v>5.1999999999999998E-2</v>
      </c>
      <c r="G14" s="61">
        <v>0.06</v>
      </c>
      <c r="H14" s="61">
        <v>0.92700000000000005</v>
      </c>
      <c r="I14" s="59">
        <v>290</v>
      </c>
      <c r="J14" s="59">
        <v>87677.530999999959</v>
      </c>
      <c r="K14" s="59">
        <v>330.75748905383767</v>
      </c>
      <c r="L14" s="59">
        <v>204</v>
      </c>
      <c r="M14" s="59">
        <v>222</v>
      </c>
      <c r="N14" s="61">
        <v>0.91891891891891897</v>
      </c>
    </row>
    <row r="15" spans="1:14" x14ac:dyDescent="0.35">
      <c r="A15" t="s">
        <v>57</v>
      </c>
      <c r="B15" t="s">
        <v>58</v>
      </c>
      <c r="C15" s="60">
        <v>630</v>
      </c>
      <c r="D15" s="61">
        <v>9.4E-2</v>
      </c>
      <c r="E15" s="61">
        <v>9.4E-2</v>
      </c>
      <c r="F15" s="61">
        <v>4.4999999999999998E-2</v>
      </c>
      <c r="G15" s="61">
        <v>4.4999999999999998E-2</v>
      </c>
      <c r="H15" s="61">
        <v>0.92500000000000004</v>
      </c>
      <c r="I15" s="59">
        <v>110</v>
      </c>
      <c r="J15" s="59">
        <v>18994.442999999996</v>
      </c>
      <c r="K15" s="59">
        <v>579.11674482900094</v>
      </c>
      <c r="L15" s="59">
        <v>65</v>
      </c>
      <c r="M15" s="59">
        <v>76</v>
      </c>
      <c r="N15" s="61">
        <v>0.85526315789473684</v>
      </c>
    </row>
    <row r="16" spans="1:14" x14ac:dyDescent="0.35">
      <c r="A16" t="s">
        <v>59</v>
      </c>
      <c r="B16" t="s">
        <v>60</v>
      </c>
      <c r="C16" s="60">
        <v>1064.2</v>
      </c>
      <c r="D16" s="61">
        <v>9.5000000000000001E-2</v>
      </c>
      <c r="E16" s="61">
        <v>9.5000000000000001E-2</v>
      </c>
      <c r="F16" s="61">
        <v>5.5E-2</v>
      </c>
      <c r="G16" s="61">
        <v>5.5E-2</v>
      </c>
      <c r="H16" s="61">
        <v>0.95</v>
      </c>
      <c r="I16" s="59">
        <v>456</v>
      </c>
      <c r="J16" s="59">
        <v>83353.223999999987</v>
      </c>
      <c r="K16" s="59">
        <v>547.06942109401803</v>
      </c>
      <c r="L16" s="59">
        <v>208</v>
      </c>
      <c r="M16" s="59">
        <v>263</v>
      </c>
      <c r="N16" s="61">
        <v>0.79087452471482889</v>
      </c>
    </row>
    <row r="17" spans="1:14" x14ac:dyDescent="0.35">
      <c r="A17" t="s">
        <v>61</v>
      </c>
      <c r="B17" t="s">
        <v>62</v>
      </c>
      <c r="C17" s="60">
        <v>2055</v>
      </c>
      <c r="D17" s="61">
        <v>0.108</v>
      </c>
      <c r="E17" s="61">
        <v>0.12</v>
      </c>
      <c r="F17" s="61">
        <v>5.2999999999999999E-2</v>
      </c>
      <c r="G17" s="61">
        <v>6.2E-2</v>
      </c>
      <c r="H17" s="61">
        <v>0.94099999999999995</v>
      </c>
      <c r="I17" s="59">
        <v>149</v>
      </c>
      <c r="J17" s="59">
        <v>44009.895999999993</v>
      </c>
      <c r="K17" s="59">
        <v>338.56021836543317</v>
      </c>
      <c r="L17" s="59">
        <v>502</v>
      </c>
      <c r="M17" s="59">
        <v>540</v>
      </c>
      <c r="N17" s="61">
        <v>0.92962962962962958</v>
      </c>
    </row>
    <row r="18" spans="1:14" x14ac:dyDescent="0.35">
      <c r="A18" t="s">
        <v>63</v>
      </c>
      <c r="B18" t="s">
        <v>64</v>
      </c>
      <c r="C18" s="60">
        <v>1285</v>
      </c>
      <c r="D18" s="61">
        <v>0.12315641648831042</v>
      </c>
      <c r="E18" s="61">
        <v>0.12665563318448972</v>
      </c>
      <c r="F18" s="61">
        <v>6.9570179749444114E-2</v>
      </c>
      <c r="G18" s="61">
        <v>7.1373105490042138E-2</v>
      </c>
      <c r="H18" s="61">
        <v>0.93200000000000005</v>
      </c>
      <c r="I18" s="59">
        <v>270</v>
      </c>
      <c r="J18" s="59">
        <v>39517.756999999983</v>
      </c>
      <c r="K18" s="59">
        <v>683.23715842475599</v>
      </c>
      <c r="L18" s="59">
        <v>444</v>
      </c>
      <c r="M18" s="59">
        <v>559</v>
      </c>
      <c r="N18" s="61">
        <v>0.79427549194991054</v>
      </c>
    </row>
    <row r="19" spans="1:14" x14ac:dyDescent="0.35">
      <c r="A19" t="s">
        <v>65</v>
      </c>
      <c r="B19" t="s">
        <v>66</v>
      </c>
      <c r="C19" s="60">
        <v>1035</v>
      </c>
      <c r="D19" s="61">
        <v>0.107</v>
      </c>
      <c r="E19" s="61">
        <v>0.128</v>
      </c>
      <c r="F19" s="61">
        <v>6.7000000000000004E-2</v>
      </c>
      <c r="G19" s="61">
        <v>8.1000000000000003E-2</v>
      </c>
      <c r="H19" s="61">
        <v>0.96199999999999997</v>
      </c>
      <c r="I19" s="59">
        <v>363</v>
      </c>
      <c r="J19" s="59">
        <v>61090.545999999973</v>
      </c>
      <c r="K19" s="59">
        <v>594.19996017059691</v>
      </c>
      <c r="L19" s="59">
        <v>318</v>
      </c>
      <c r="M19" s="59">
        <v>361.5</v>
      </c>
      <c r="N19" s="61">
        <v>0.8796680497925311</v>
      </c>
    </row>
    <row r="20" spans="1:14" x14ac:dyDescent="0.35">
      <c r="A20" t="s">
        <v>67</v>
      </c>
      <c r="B20" t="s">
        <v>68</v>
      </c>
      <c r="C20" s="60">
        <v>591.20000000000005</v>
      </c>
      <c r="D20" s="61">
        <v>0.115</v>
      </c>
      <c r="E20" s="61">
        <v>0.11</v>
      </c>
      <c r="F20" s="61">
        <v>5.3999999999999999E-2</v>
      </c>
      <c r="G20" s="61">
        <v>5.2999999999999999E-2</v>
      </c>
      <c r="H20" s="61">
        <v>0.93</v>
      </c>
      <c r="I20" s="59">
        <v>247</v>
      </c>
      <c r="J20" s="59">
        <v>58832.141999999978</v>
      </c>
      <c r="K20" s="59">
        <v>419.83852976150365</v>
      </c>
      <c r="L20" s="59">
        <v>592</v>
      </c>
      <c r="M20" s="59">
        <v>643</v>
      </c>
      <c r="N20" s="61">
        <v>0.92068429237947125</v>
      </c>
    </row>
    <row r="21" spans="1:14" x14ac:dyDescent="0.35">
      <c r="A21" t="s">
        <v>69</v>
      </c>
      <c r="B21" t="s">
        <v>70</v>
      </c>
      <c r="C21" s="60">
        <v>512</v>
      </c>
      <c r="D21" s="61">
        <v>0.12</v>
      </c>
      <c r="E21" s="61">
        <v>0.12</v>
      </c>
      <c r="F21" s="61">
        <v>6.7000000000000004E-2</v>
      </c>
      <c r="G21" s="61">
        <v>6.6000000000000003E-2</v>
      </c>
      <c r="H21" s="61">
        <v>0.93500000000000005</v>
      </c>
      <c r="I21" s="59">
        <v>557</v>
      </c>
      <c r="J21" s="59">
        <v>211359.07999999996</v>
      </c>
      <c r="K21" s="59">
        <v>263.53256268905034</v>
      </c>
      <c r="L21" s="59">
        <v>229.5</v>
      </c>
      <c r="M21" s="59">
        <v>298</v>
      </c>
      <c r="N21" s="61">
        <v>0.77013422818791943</v>
      </c>
    </row>
    <row r="22" spans="1:14" x14ac:dyDescent="0.35">
      <c r="A22" t="s">
        <v>71</v>
      </c>
      <c r="B22" t="s">
        <v>72</v>
      </c>
      <c r="C22" s="60">
        <v>1031</v>
      </c>
      <c r="D22" s="61">
        <v>0.105</v>
      </c>
      <c r="E22" s="61">
        <v>0.10299999999999999</v>
      </c>
      <c r="F22" s="61">
        <v>0.06</v>
      </c>
      <c r="G22" s="61">
        <v>0.06</v>
      </c>
      <c r="H22" s="61">
        <v>0.91949999999999998</v>
      </c>
      <c r="I22" s="59">
        <v>210</v>
      </c>
      <c r="J22" s="59">
        <v>35605.150999999991</v>
      </c>
      <c r="K22" s="59">
        <v>589.8023013580256</v>
      </c>
      <c r="L22" s="59">
        <v>170</v>
      </c>
      <c r="M22" s="59">
        <v>209</v>
      </c>
      <c r="N22" s="61">
        <v>0.8133971291866029</v>
      </c>
    </row>
    <row r="23" spans="1:14" x14ac:dyDescent="0.35">
      <c r="A23" t="s">
        <v>73</v>
      </c>
      <c r="B23" t="s">
        <v>74</v>
      </c>
      <c r="C23" s="60">
        <v>920</v>
      </c>
      <c r="D23" s="61">
        <v>9.6000000000000002E-2</v>
      </c>
      <c r="E23" s="61">
        <v>9.0999999999999998E-2</v>
      </c>
      <c r="F23" s="61">
        <v>4.8000000000000001E-2</v>
      </c>
      <c r="G23" s="61">
        <v>4.3999999999999997E-2</v>
      </c>
      <c r="H23" s="61">
        <v>0.92</v>
      </c>
      <c r="I23" s="59">
        <v>200</v>
      </c>
      <c r="J23" s="59">
        <v>40918.823999999971</v>
      </c>
      <c r="K23" s="59">
        <v>488.77260011187059</v>
      </c>
      <c r="L23" s="59">
        <v>103</v>
      </c>
      <c r="M23" s="59">
        <v>135</v>
      </c>
      <c r="N23" s="61">
        <v>0.76296296296296295</v>
      </c>
    </row>
    <row r="24" spans="1:14" x14ac:dyDescent="0.35">
      <c r="A24" t="s">
        <v>75</v>
      </c>
      <c r="B24" t="s">
        <v>76</v>
      </c>
      <c r="C24" s="60">
        <v>830.56</v>
      </c>
      <c r="D24" s="61">
        <v>0.128</v>
      </c>
      <c r="E24" s="61">
        <v>0.14000000000000001</v>
      </c>
      <c r="F24" s="61">
        <v>6.8099999999999994E-2</v>
      </c>
      <c r="G24" s="61">
        <v>7.4099999999999999E-2</v>
      </c>
      <c r="H24" s="61">
        <v>0.95</v>
      </c>
      <c r="I24" s="59">
        <v>566</v>
      </c>
      <c r="J24" s="59">
        <v>129278.42899999992</v>
      </c>
      <c r="K24" s="59">
        <v>437.81472622938537</v>
      </c>
      <c r="L24" s="59">
        <v>225</v>
      </c>
      <c r="M24" s="59">
        <v>321</v>
      </c>
      <c r="N24" s="61">
        <v>0.7009345794392523</v>
      </c>
    </row>
    <row r="25" spans="1:14" x14ac:dyDescent="0.35">
      <c r="A25" t="s">
        <v>77</v>
      </c>
      <c r="B25" t="s">
        <v>78</v>
      </c>
      <c r="C25" s="60">
        <v>481.2</v>
      </c>
      <c r="D25" s="61">
        <v>0.1</v>
      </c>
      <c r="E25" s="61">
        <v>0.1</v>
      </c>
      <c r="F25" s="61">
        <v>0.05</v>
      </c>
      <c r="G25" s="61">
        <v>0.05</v>
      </c>
      <c r="H25" s="61">
        <v>0.92700000000000005</v>
      </c>
      <c r="I25" s="59">
        <v>139</v>
      </c>
      <c r="J25" s="59">
        <v>34133.218999999968</v>
      </c>
      <c r="K25" s="59">
        <v>407.22792655448092</v>
      </c>
      <c r="L25" s="59">
        <v>200</v>
      </c>
      <c r="M25" s="59">
        <v>225</v>
      </c>
      <c r="N25" s="61">
        <v>0.88888888888888884</v>
      </c>
    </row>
    <row r="26" spans="1:14" x14ac:dyDescent="0.35">
      <c r="A26" t="s">
        <v>79</v>
      </c>
      <c r="B26" t="s">
        <v>80</v>
      </c>
      <c r="C26" s="60">
        <v>763.4</v>
      </c>
      <c r="D26" s="61">
        <v>0.106</v>
      </c>
      <c r="E26" s="61">
        <v>0.107</v>
      </c>
      <c r="F26" s="61">
        <v>0.05</v>
      </c>
      <c r="G26" s="61">
        <v>4.9000000000000002E-2</v>
      </c>
      <c r="H26" s="61">
        <v>0.95099999999999996</v>
      </c>
      <c r="I26" s="59">
        <v>250</v>
      </c>
      <c r="J26" s="59">
        <v>54032.70999999997</v>
      </c>
      <c r="K26" s="59">
        <v>462.68269720323138</v>
      </c>
      <c r="L26" s="59">
        <v>240</v>
      </c>
      <c r="M26" s="59">
        <v>250</v>
      </c>
      <c r="N26" s="61">
        <v>0.96</v>
      </c>
    </row>
    <row r="27" spans="1:14" x14ac:dyDescent="0.35">
      <c r="A27" t="s">
        <v>81</v>
      </c>
      <c r="B27" t="s">
        <v>82</v>
      </c>
      <c r="C27" s="60">
        <v>765.46</v>
      </c>
      <c r="D27" s="61">
        <v>0.158</v>
      </c>
      <c r="E27" s="61">
        <v>0.16500000000000001</v>
      </c>
      <c r="F27" s="61">
        <v>7.6999999999999999E-2</v>
      </c>
      <c r="G27" s="61">
        <v>0.08</v>
      </c>
      <c r="H27" s="61">
        <v>0.89</v>
      </c>
      <c r="I27" s="59">
        <v>530</v>
      </c>
      <c r="J27" s="59">
        <v>91264.621999999988</v>
      </c>
      <c r="K27" s="59">
        <v>580.72886117908865</v>
      </c>
      <c r="L27" s="59">
        <v>0</v>
      </c>
      <c r="M27" s="59">
        <v>0</v>
      </c>
      <c r="N27" s="61" t="s">
        <v>384</v>
      </c>
    </row>
    <row r="28" spans="1:14" x14ac:dyDescent="0.35">
      <c r="A28" t="s">
        <v>83</v>
      </c>
      <c r="B28" t="s">
        <v>84</v>
      </c>
      <c r="C28" s="60">
        <v>831.6</v>
      </c>
      <c r="D28" s="61">
        <v>8.5500000000000007E-2</v>
      </c>
      <c r="E28" s="61">
        <v>8.5500000000000007E-2</v>
      </c>
      <c r="F28" s="61">
        <v>5.4600000000000003E-2</v>
      </c>
      <c r="G28" s="61">
        <v>5.4600000000000003E-2</v>
      </c>
      <c r="H28" s="61">
        <v>0.89359999999999995</v>
      </c>
      <c r="I28" s="59">
        <v>336</v>
      </c>
      <c r="J28" s="59">
        <v>76978.292999999947</v>
      </c>
      <c r="K28" s="59">
        <v>436.48668592846064</v>
      </c>
      <c r="L28" s="59">
        <v>152</v>
      </c>
      <c r="M28" s="59">
        <v>200</v>
      </c>
      <c r="N28" s="61">
        <v>0.76</v>
      </c>
    </row>
    <row r="29" spans="1:14" x14ac:dyDescent="0.35">
      <c r="A29" t="s">
        <v>85</v>
      </c>
      <c r="B29" t="s">
        <v>86</v>
      </c>
      <c r="C29" s="60">
        <v>299</v>
      </c>
      <c r="D29" s="61">
        <v>0.10299999999999999</v>
      </c>
      <c r="E29" s="61">
        <v>0.11700000000000001</v>
      </c>
      <c r="F29" s="61">
        <v>4.9000000000000002E-2</v>
      </c>
      <c r="G29" s="61">
        <v>7.3999999999999996E-2</v>
      </c>
      <c r="H29" s="61">
        <v>0.94</v>
      </c>
      <c r="I29" s="59">
        <v>12</v>
      </c>
      <c r="J29" s="59">
        <v>1643.0299999999997</v>
      </c>
      <c r="K29" s="59">
        <v>730.35793625192491</v>
      </c>
      <c r="L29" s="59">
        <v>8.5</v>
      </c>
      <c r="M29" s="59">
        <v>10</v>
      </c>
      <c r="N29" s="61">
        <v>0.85</v>
      </c>
    </row>
    <row r="30" spans="1:14" x14ac:dyDescent="0.35">
      <c r="A30" t="s">
        <v>87</v>
      </c>
      <c r="B30" t="s">
        <v>88</v>
      </c>
      <c r="C30" s="60">
        <v>676.2</v>
      </c>
      <c r="D30" s="61">
        <v>0.10100000000000001</v>
      </c>
      <c r="E30" s="61">
        <v>0.10100000000000001</v>
      </c>
      <c r="F30" s="61">
        <v>5.1999999999999998E-2</v>
      </c>
      <c r="G30" s="61">
        <v>5.1999999999999998E-2</v>
      </c>
      <c r="H30" s="61">
        <v>0.93</v>
      </c>
      <c r="I30" s="59">
        <v>531</v>
      </c>
      <c r="J30" s="59">
        <v>148209.66099999993</v>
      </c>
      <c r="K30" s="59">
        <v>358.27623949561576</v>
      </c>
      <c r="L30" s="59">
        <v>468</v>
      </c>
      <c r="M30" s="59">
        <v>561</v>
      </c>
      <c r="N30" s="61">
        <v>0.83422459893048129</v>
      </c>
    </row>
    <row r="31" spans="1:14" x14ac:dyDescent="0.35">
      <c r="A31" t="s">
        <v>89</v>
      </c>
      <c r="B31" t="s">
        <v>90</v>
      </c>
      <c r="C31" s="60">
        <v>960</v>
      </c>
      <c r="D31" s="61">
        <v>0.11</v>
      </c>
      <c r="E31" s="61">
        <v>0.108</v>
      </c>
      <c r="F31" s="61">
        <v>5.5E-2</v>
      </c>
      <c r="G31" s="61">
        <v>5.1999999999999998E-2</v>
      </c>
      <c r="H31" s="61">
        <v>0.93</v>
      </c>
      <c r="I31" s="59">
        <v>852</v>
      </c>
      <c r="J31" s="59">
        <v>113767.70599999998</v>
      </c>
      <c r="K31" s="59">
        <v>748.89441824554342</v>
      </c>
      <c r="L31" s="59">
        <v>513</v>
      </c>
      <c r="M31" s="59">
        <v>610</v>
      </c>
      <c r="N31" s="61">
        <v>0.84098360655737703</v>
      </c>
    </row>
    <row r="32" spans="1:14" x14ac:dyDescent="0.35">
      <c r="A32" t="s">
        <v>91</v>
      </c>
      <c r="B32" t="s">
        <v>92</v>
      </c>
      <c r="C32" s="60">
        <v>2382</v>
      </c>
      <c r="D32" s="61">
        <v>8.3000000000000004E-2</v>
      </c>
      <c r="E32" s="61">
        <v>7.9000000000000001E-2</v>
      </c>
      <c r="F32" s="61">
        <v>3.7999999999999999E-2</v>
      </c>
      <c r="G32" s="61">
        <v>3.4000000000000002E-2</v>
      </c>
      <c r="H32" s="61">
        <v>0.96499999999999997</v>
      </c>
      <c r="I32" s="59">
        <v>344</v>
      </c>
      <c r="J32" s="59">
        <v>51130.119999999966</v>
      </c>
      <c r="K32" s="59">
        <v>672.79325767277726</v>
      </c>
      <c r="L32" s="59">
        <v>458</v>
      </c>
      <c r="M32" s="59">
        <v>558</v>
      </c>
      <c r="N32" s="61">
        <v>0.82078853046594979</v>
      </c>
    </row>
    <row r="33" spans="1:14" x14ac:dyDescent="0.35">
      <c r="A33" t="s">
        <v>93</v>
      </c>
      <c r="B33" t="s">
        <v>94</v>
      </c>
      <c r="C33" s="60">
        <v>740</v>
      </c>
      <c r="D33" s="61">
        <v>0.129</v>
      </c>
      <c r="E33" s="61">
        <v>0.13400000000000001</v>
      </c>
      <c r="F33" s="61">
        <v>6.8000000000000005E-2</v>
      </c>
      <c r="G33" s="61">
        <v>7.3999999999999996E-2</v>
      </c>
      <c r="H33" s="61">
        <v>0.93400000000000005</v>
      </c>
      <c r="I33" s="59">
        <v>270</v>
      </c>
      <c r="J33" s="59">
        <v>55730.526999999944</v>
      </c>
      <c r="K33" s="59">
        <v>484.47415543011152</v>
      </c>
      <c r="L33" s="59">
        <v>1682</v>
      </c>
      <c r="M33" s="59">
        <v>1918</v>
      </c>
      <c r="N33" s="61">
        <v>0.87695516162669451</v>
      </c>
    </row>
    <row r="34" spans="1:14" x14ac:dyDescent="0.35">
      <c r="A34" t="s">
        <v>95</v>
      </c>
      <c r="B34" t="s">
        <v>96</v>
      </c>
      <c r="C34" s="60">
        <v>875</v>
      </c>
      <c r="D34" s="61">
        <v>0.12</v>
      </c>
      <c r="E34" s="61">
        <v>0.12</v>
      </c>
      <c r="F34" s="61">
        <v>7.0000000000000007E-2</v>
      </c>
      <c r="G34" s="61">
        <v>7.0000000000000007E-2</v>
      </c>
      <c r="H34" s="61">
        <v>0.9</v>
      </c>
      <c r="I34" s="59">
        <v>800</v>
      </c>
      <c r="J34" s="59">
        <v>124714.10999999993</v>
      </c>
      <c r="K34" s="59">
        <v>641.4671122617965</v>
      </c>
      <c r="L34" s="59">
        <v>406</v>
      </c>
      <c r="M34" s="59">
        <v>484</v>
      </c>
      <c r="N34" s="61">
        <v>0.83884297520661155</v>
      </c>
    </row>
    <row r="35" spans="1:14" x14ac:dyDescent="0.35">
      <c r="A35" t="s">
        <v>97</v>
      </c>
      <c r="B35" t="s">
        <v>98</v>
      </c>
      <c r="C35" s="60">
        <v>905.2</v>
      </c>
      <c r="D35" s="61">
        <v>9.5000000000000001E-2</v>
      </c>
      <c r="E35" s="61">
        <v>9.5000000000000001E-2</v>
      </c>
      <c r="F35" s="61">
        <v>4.3999999999999997E-2</v>
      </c>
      <c r="G35" s="61">
        <v>4.3999999999999997E-2</v>
      </c>
      <c r="H35" s="61">
        <v>0.91200000000000003</v>
      </c>
      <c r="I35" s="59">
        <v>145</v>
      </c>
      <c r="J35" s="59">
        <v>22689.019000000004</v>
      </c>
      <c r="K35" s="59">
        <v>639.07566915960524</v>
      </c>
      <c r="L35" s="59">
        <v>76.7</v>
      </c>
      <c r="M35" s="59">
        <v>88.9</v>
      </c>
      <c r="N35" s="61">
        <v>0.86276715410573679</v>
      </c>
    </row>
    <row r="36" spans="1:14" x14ac:dyDescent="0.35">
      <c r="A36" t="s">
        <v>99</v>
      </c>
      <c r="B36" t="s">
        <v>100</v>
      </c>
      <c r="C36" s="60">
        <v>1118.8</v>
      </c>
      <c r="D36" s="61">
        <v>6.7000000000000004E-2</v>
      </c>
      <c r="E36" s="61">
        <v>7.1999999999999995E-2</v>
      </c>
      <c r="F36" s="61">
        <v>3.3000000000000002E-2</v>
      </c>
      <c r="G36" s="61">
        <v>3.5999999999999997E-2</v>
      </c>
      <c r="H36" s="61">
        <v>0.96</v>
      </c>
      <c r="I36" s="59">
        <v>268</v>
      </c>
      <c r="J36" s="59">
        <v>43206.596999999958</v>
      </c>
      <c r="K36" s="59">
        <v>620.27564910978811</v>
      </c>
      <c r="L36" s="59">
        <v>753</v>
      </c>
      <c r="M36" s="59">
        <v>965</v>
      </c>
      <c r="N36" s="61">
        <v>0.78031088082901556</v>
      </c>
    </row>
    <row r="37" spans="1:14" x14ac:dyDescent="0.35">
      <c r="A37" t="s">
        <v>101</v>
      </c>
      <c r="B37" t="s">
        <v>102</v>
      </c>
      <c r="C37" s="60">
        <v>902.7</v>
      </c>
      <c r="D37" s="61">
        <v>7.3999999999999996E-2</v>
      </c>
      <c r="E37" s="61">
        <v>8.5000000000000006E-2</v>
      </c>
      <c r="F37" s="61">
        <v>3.5999999999999997E-2</v>
      </c>
      <c r="G37" s="61">
        <v>4.2999999999999997E-2</v>
      </c>
      <c r="H37" s="61">
        <v>0.92</v>
      </c>
      <c r="I37" s="59">
        <v>950</v>
      </c>
      <c r="J37" s="59">
        <v>180532.10199999993</v>
      </c>
      <c r="K37" s="59">
        <v>526.22220063664929</v>
      </c>
      <c r="L37" s="59">
        <v>344</v>
      </c>
      <c r="M37" s="59">
        <v>424</v>
      </c>
      <c r="N37" s="61">
        <v>0.81132075471698117</v>
      </c>
    </row>
    <row r="38" spans="1:14" x14ac:dyDescent="0.35">
      <c r="A38" t="s">
        <v>103</v>
      </c>
      <c r="B38" t="s">
        <v>104</v>
      </c>
      <c r="C38" s="60">
        <v>600</v>
      </c>
      <c r="D38" s="61">
        <v>0.13</v>
      </c>
      <c r="E38" s="61">
        <v>0.13</v>
      </c>
      <c r="F38" s="61">
        <v>7.0000000000000007E-2</v>
      </c>
      <c r="G38" s="61">
        <v>7.0000000000000007E-2</v>
      </c>
      <c r="H38" s="61">
        <v>0.92</v>
      </c>
      <c r="I38" s="59">
        <v>1100</v>
      </c>
      <c r="J38" s="59">
        <v>211544.21099999992</v>
      </c>
      <c r="K38" s="59">
        <v>519.98586716230227</v>
      </c>
      <c r="L38" s="59">
        <v>428</v>
      </c>
      <c r="M38" s="59">
        <v>540</v>
      </c>
      <c r="N38" s="61">
        <v>0.79259259259259263</v>
      </c>
    </row>
    <row r="39" spans="1:14" x14ac:dyDescent="0.35">
      <c r="A39" t="s">
        <v>105</v>
      </c>
      <c r="B39" t="s">
        <v>106</v>
      </c>
      <c r="C39" s="60">
        <v>1018.5</v>
      </c>
      <c r="D39" s="61">
        <v>0.11</v>
      </c>
      <c r="E39" s="61">
        <v>0.105</v>
      </c>
      <c r="F39" s="61">
        <v>0.06</v>
      </c>
      <c r="G39" s="61">
        <v>5.5E-2</v>
      </c>
      <c r="H39" s="61">
        <v>0.79100000000000004</v>
      </c>
      <c r="I39" s="59">
        <v>516</v>
      </c>
      <c r="J39" s="59">
        <v>61724.460999999945</v>
      </c>
      <c r="K39" s="59">
        <v>835.97327808176487</v>
      </c>
      <c r="L39" s="59">
        <v>909</v>
      </c>
      <c r="M39" s="59">
        <v>1126</v>
      </c>
      <c r="N39" s="61">
        <v>0.80728241563055059</v>
      </c>
    </row>
    <row r="40" spans="1:14" x14ac:dyDescent="0.35">
      <c r="A40" t="s">
        <v>107</v>
      </c>
      <c r="B40" t="s">
        <v>108</v>
      </c>
      <c r="C40" s="60">
        <v>595.4</v>
      </c>
      <c r="D40" s="61">
        <v>0.108</v>
      </c>
      <c r="E40" s="61">
        <v>0.108</v>
      </c>
      <c r="F40" s="61">
        <v>5.7000000000000002E-2</v>
      </c>
      <c r="G40" s="61">
        <v>5.7000000000000002E-2</v>
      </c>
      <c r="H40" s="61">
        <v>0.91600000000000004</v>
      </c>
      <c r="I40" s="59">
        <v>488</v>
      </c>
      <c r="J40" s="59">
        <v>113703.74999999991</v>
      </c>
      <c r="K40" s="59">
        <v>429.18549300264982</v>
      </c>
      <c r="L40" s="59">
        <v>630</v>
      </c>
      <c r="M40" s="59">
        <v>813</v>
      </c>
      <c r="N40" s="61">
        <v>0.77490774907749083</v>
      </c>
    </row>
    <row r="41" spans="1:14" x14ac:dyDescent="0.35">
      <c r="A41" t="s">
        <v>109</v>
      </c>
      <c r="B41" t="s">
        <v>110</v>
      </c>
      <c r="C41" s="60">
        <v>884.6</v>
      </c>
      <c r="D41" s="61">
        <v>0.10299999999999999</v>
      </c>
      <c r="E41" s="61">
        <v>0.10299999999999999</v>
      </c>
      <c r="F41" s="61">
        <v>4.4999999999999998E-2</v>
      </c>
      <c r="G41" s="61">
        <v>4.3999999999999997E-2</v>
      </c>
      <c r="H41" s="61">
        <v>0.90900000000000003</v>
      </c>
      <c r="I41" s="59">
        <v>386</v>
      </c>
      <c r="J41" s="59">
        <v>66629.51999999996</v>
      </c>
      <c r="K41" s="59">
        <v>579.3227986634156</v>
      </c>
      <c r="L41" s="59">
        <v>283</v>
      </c>
      <c r="M41" s="59">
        <v>310</v>
      </c>
      <c r="N41" s="61">
        <v>0.91290322580645167</v>
      </c>
    </row>
    <row r="42" spans="1:14" x14ac:dyDescent="0.35">
      <c r="A42" t="s">
        <v>111</v>
      </c>
      <c r="B42" t="s">
        <v>112</v>
      </c>
      <c r="C42" s="60">
        <v>2680</v>
      </c>
      <c r="D42" s="61">
        <v>0.104</v>
      </c>
      <c r="E42" s="61">
        <v>0.113</v>
      </c>
      <c r="F42" s="61">
        <v>5.6000000000000001E-2</v>
      </c>
      <c r="G42" s="61">
        <v>6.3E-2</v>
      </c>
      <c r="H42" s="61">
        <v>0.93300000000000005</v>
      </c>
      <c r="I42" s="59">
        <v>250</v>
      </c>
      <c r="J42" s="59">
        <v>47167.704999999958</v>
      </c>
      <c r="K42" s="59">
        <v>530.02366767685692</v>
      </c>
      <c r="L42" s="59">
        <v>186</v>
      </c>
      <c r="M42" s="59">
        <v>200</v>
      </c>
      <c r="N42" s="61">
        <v>0.93</v>
      </c>
    </row>
    <row r="43" spans="1:14" x14ac:dyDescent="0.35">
      <c r="A43" t="s">
        <v>113</v>
      </c>
      <c r="B43" t="s">
        <v>114</v>
      </c>
      <c r="C43" s="60">
        <v>654.9</v>
      </c>
      <c r="D43" s="61">
        <v>0.10199999999999999</v>
      </c>
      <c r="E43" s="61">
        <v>0.10100000000000001</v>
      </c>
      <c r="F43" s="61">
        <v>4.3999999999999997E-2</v>
      </c>
      <c r="G43" s="61">
        <v>4.2999999999999997E-2</v>
      </c>
      <c r="H43" s="61">
        <v>0.96099999999999997</v>
      </c>
      <c r="I43" s="59">
        <v>460</v>
      </c>
      <c r="J43" s="59">
        <v>92220.45199999999</v>
      </c>
      <c r="K43" s="59">
        <v>498.8047553703164</v>
      </c>
      <c r="L43" s="59">
        <v>120</v>
      </c>
      <c r="M43" s="59">
        <v>150</v>
      </c>
      <c r="N43" s="61">
        <v>0.8</v>
      </c>
    </row>
    <row r="44" spans="1:14" x14ac:dyDescent="0.35">
      <c r="A44" t="s">
        <v>115</v>
      </c>
      <c r="B44" t="s">
        <v>116</v>
      </c>
      <c r="C44" s="60">
        <v>4694</v>
      </c>
      <c r="D44" s="61">
        <v>0.125832136851804</v>
      </c>
      <c r="E44" s="61">
        <v>0.1477311682449316</v>
      </c>
      <c r="F44" s="61">
        <v>6.4877643010209221E-2</v>
      </c>
      <c r="G44" s="61">
        <v>7.6757308669093319E-2</v>
      </c>
      <c r="H44" s="61">
        <v>0.91401452698186358</v>
      </c>
      <c r="I44" s="59">
        <v>727</v>
      </c>
      <c r="J44" s="59">
        <v>149425.61699999991</v>
      </c>
      <c r="K44" s="59">
        <v>486.52969590883504</v>
      </c>
      <c r="L44" s="59">
        <v>576</v>
      </c>
      <c r="M44" s="59">
        <v>640</v>
      </c>
      <c r="N44" s="61">
        <v>0.9</v>
      </c>
    </row>
    <row r="45" spans="1:14" x14ac:dyDescent="0.35">
      <c r="A45" t="s">
        <v>117</v>
      </c>
      <c r="B45" t="s">
        <v>118</v>
      </c>
      <c r="C45" s="60">
        <v>697.6</v>
      </c>
      <c r="D45" s="61">
        <v>0.12</v>
      </c>
      <c r="E45" s="61">
        <v>0.12</v>
      </c>
      <c r="F45" s="61">
        <v>5.5E-2</v>
      </c>
      <c r="G45" s="61">
        <v>0.05</v>
      </c>
      <c r="H45" s="61">
        <v>0.93</v>
      </c>
      <c r="I45" s="59">
        <v>230</v>
      </c>
      <c r="J45" s="59">
        <v>46167.465999999957</v>
      </c>
      <c r="K45" s="59">
        <v>498.18632021086063</v>
      </c>
      <c r="L45" s="59">
        <v>211</v>
      </c>
      <c r="M45" s="59">
        <v>240</v>
      </c>
      <c r="N45" s="61">
        <v>0.87916666666666665</v>
      </c>
    </row>
    <row r="46" spans="1:14" x14ac:dyDescent="0.35">
      <c r="A46" t="s">
        <v>119</v>
      </c>
      <c r="B46" t="s">
        <v>120</v>
      </c>
      <c r="C46" s="60">
        <v>810</v>
      </c>
      <c r="D46" s="61">
        <v>0.1</v>
      </c>
      <c r="E46" s="61">
        <v>0.1</v>
      </c>
      <c r="F46" s="61">
        <v>0.05</v>
      </c>
      <c r="G46" s="61">
        <v>0.05</v>
      </c>
      <c r="H46" s="61">
        <v>0.93400000000000005</v>
      </c>
      <c r="I46" s="59">
        <v>1420</v>
      </c>
      <c r="J46" s="59">
        <v>315386.47599999991</v>
      </c>
      <c r="K46" s="59">
        <v>450.24124623530162</v>
      </c>
      <c r="L46" s="59">
        <v>1224</v>
      </c>
      <c r="M46" s="59">
        <v>1359</v>
      </c>
      <c r="N46" s="61">
        <v>0.90066225165562919</v>
      </c>
    </row>
    <row r="47" spans="1:14" x14ac:dyDescent="0.35">
      <c r="A47" t="s">
        <v>121</v>
      </c>
      <c r="B47" t="s">
        <v>122</v>
      </c>
      <c r="C47" s="60">
        <v>1200</v>
      </c>
      <c r="D47" s="61">
        <v>0.10299999999999999</v>
      </c>
      <c r="E47" s="61">
        <v>0.10299999999999999</v>
      </c>
      <c r="F47" s="61">
        <v>5.2999999999999999E-2</v>
      </c>
      <c r="G47" s="61">
        <v>5.2999999999999999E-2</v>
      </c>
      <c r="H47" s="61">
        <v>0.92</v>
      </c>
      <c r="I47" s="59">
        <v>358.5</v>
      </c>
      <c r="J47" s="59">
        <v>40272.756999999983</v>
      </c>
      <c r="K47" s="59">
        <v>890.17992982203862</v>
      </c>
      <c r="L47" s="59">
        <v>249.3</v>
      </c>
      <c r="M47" s="59">
        <v>283.5</v>
      </c>
      <c r="N47" s="61">
        <v>0.87936507936507946</v>
      </c>
    </row>
    <row r="48" spans="1:14" x14ac:dyDescent="0.35">
      <c r="A48" t="s">
        <v>123</v>
      </c>
      <c r="B48" t="s">
        <v>124</v>
      </c>
      <c r="C48" s="60">
        <v>702</v>
      </c>
      <c r="D48" s="61">
        <v>0.108</v>
      </c>
      <c r="E48" s="61">
        <v>0.108</v>
      </c>
      <c r="F48" s="61">
        <v>5.7000000000000002E-2</v>
      </c>
      <c r="G48" s="61">
        <v>5.7000000000000002E-2</v>
      </c>
      <c r="H48" s="61">
        <v>0.92900000000000005</v>
      </c>
      <c r="I48" s="59">
        <v>604</v>
      </c>
      <c r="J48" s="59">
        <v>143203.51099999991</v>
      </c>
      <c r="K48" s="59">
        <v>421.7773682937148</v>
      </c>
      <c r="L48" s="59">
        <v>324</v>
      </c>
      <c r="M48" s="59">
        <v>381</v>
      </c>
      <c r="N48" s="61">
        <v>0.85039370078740162</v>
      </c>
    </row>
    <row r="49" spans="1:14" x14ac:dyDescent="0.35">
      <c r="A49" t="s">
        <v>125</v>
      </c>
      <c r="B49" t="s">
        <v>126</v>
      </c>
      <c r="C49" s="60">
        <v>691.5</v>
      </c>
      <c r="D49" s="61">
        <v>0.10199999999999999</v>
      </c>
      <c r="E49" s="61">
        <v>0.10199999999999999</v>
      </c>
      <c r="F49" s="61">
        <v>5.5E-2</v>
      </c>
      <c r="G49" s="61">
        <v>5.5E-2</v>
      </c>
      <c r="H49" s="61">
        <v>0.94699999999999995</v>
      </c>
      <c r="I49" s="59">
        <v>120</v>
      </c>
      <c r="J49" s="59">
        <v>31547.294999999962</v>
      </c>
      <c r="K49" s="59">
        <v>380.38126565209518</v>
      </c>
      <c r="L49" s="59">
        <v>269</v>
      </c>
      <c r="M49" s="59">
        <v>340</v>
      </c>
      <c r="N49" s="61">
        <v>0.79117647058823526</v>
      </c>
    </row>
    <row r="50" spans="1:14" x14ac:dyDescent="0.35">
      <c r="A50" t="s">
        <v>127</v>
      </c>
      <c r="B50" t="s">
        <v>128</v>
      </c>
      <c r="C50" s="60">
        <v>232</v>
      </c>
      <c r="D50" s="61">
        <v>8.8999999999999996E-2</v>
      </c>
      <c r="E50" s="61">
        <v>9.6000000000000002E-2</v>
      </c>
      <c r="F50" s="61">
        <v>4.5999999999999999E-2</v>
      </c>
      <c r="G50" s="61">
        <v>5.5E-2</v>
      </c>
      <c r="H50" s="61">
        <v>0.94</v>
      </c>
      <c r="I50" s="59">
        <v>82</v>
      </c>
      <c r="J50" s="59">
        <v>23228.963999999956</v>
      </c>
      <c r="K50" s="59">
        <v>353.00756417720629</v>
      </c>
      <c r="L50" s="59">
        <v>322</v>
      </c>
      <c r="M50" s="59">
        <v>399</v>
      </c>
      <c r="N50" s="61">
        <v>0.80701754385964908</v>
      </c>
    </row>
    <row r="51" spans="1:14" x14ac:dyDescent="0.35">
      <c r="A51" t="s">
        <v>129</v>
      </c>
      <c r="B51" t="s">
        <v>130</v>
      </c>
      <c r="C51" s="60">
        <v>1605</v>
      </c>
      <c r="D51" s="61">
        <v>0.125</v>
      </c>
      <c r="E51" s="61">
        <v>0.125</v>
      </c>
      <c r="F51" s="61">
        <v>7.0999999999999994E-2</v>
      </c>
      <c r="G51" s="61">
        <v>7.0999999999999994E-2</v>
      </c>
      <c r="H51" s="61">
        <v>0.94</v>
      </c>
      <c r="I51" s="59">
        <v>157</v>
      </c>
      <c r="J51" s="59">
        <v>24797.292999999987</v>
      </c>
      <c r="K51" s="59">
        <v>633.1336247065359</v>
      </c>
      <c r="L51" s="59">
        <v>84</v>
      </c>
      <c r="M51" s="59">
        <v>100</v>
      </c>
      <c r="N51" s="61">
        <v>0.84</v>
      </c>
    </row>
    <row r="52" spans="1:14" x14ac:dyDescent="0.35">
      <c r="A52" t="s">
        <v>131</v>
      </c>
      <c r="B52" t="s">
        <v>132</v>
      </c>
      <c r="C52" s="60">
        <v>385</v>
      </c>
      <c r="D52" s="61">
        <v>0.1</v>
      </c>
      <c r="E52" s="61">
        <v>0.112</v>
      </c>
      <c r="F52" s="61">
        <v>5.2999999999999999E-2</v>
      </c>
      <c r="G52" s="61">
        <v>5.6000000000000001E-2</v>
      </c>
      <c r="H52" s="61">
        <v>0.94899999999999995</v>
      </c>
      <c r="I52" s="59">
        <v>124</v>
      </c>
      <c r="J52" s="59">
        <v>21543.679999999997</v>
      </c>
      <c r="K52" s="59">
        <v>575.57483215495233</v>
      </c>
      <c r="L52" s="59">
        <v>35.799999999999997</v>
      </c>
      <c r="M52" s="59">
        <v>38.6</v>
      </c>
      <c r="N52" s="61">
        <v>0.92746113989637291</v>
      </c>
    </row>
    <row r="53" spans="1:14" x14ac:dyDescent="0.35">
      <c r="A53" t="s">
        <v>133</v>
      </c>
      <c r="B53" t="s">
        <v>134</v>
      </c>
      <c r="C53" s="60">
        <v>1010</v>
      </c>
      <c r="D53" s="61">
        <v>0.121</v>
      </c>
      <c r="E53" s="61">
        <v>0.125</v>
      </c>
      <c r="F53" s="61">
        <v>6.3E-2</v>
      </c>
      <c r="G53" s="61">
        <v>6.4000000000000001E-2</v>
      </c>
      <c r="H53" s="61">
        <v>0.92900000000000005</v>
      </c>
      <c r="I53" s="59">
        <v>1700</v>
      </c>
      <c r="J53" s="59">
        <v>311069.15099999978</v>
      </c>
      <c r="K53" s="59">
        <v>546.50227916685992</v>
      </c>
      <c r="L53" s="59">
        <v>660</v>
      </c>
      <c r="M53" s="59">
        <v>825</v>
      </c>
      <c r="N53" s="61">
        <v>0.8</v>
      </c>
    </row>
    <row r="54" spans="1:14" x14ac:dyDescent="0.35">
      <c r="A54" t="s">
        <v>135</v>
      </c>
      <c r="B54" t="s">
        <v>136</v>
      </c>
      <c r="C54" s="60">
        <v>666</v>
      </c>
      <c r="D54" s="61">
        <v>0.115</v>
      </c>
      <c r="E54" s="61">
        <v>0.111</v>
      </c>
      <c r="F54" s="61">
        <v>5.8000000000000003E-2</v>
      </c>
      <c r="G54" s="61">
        <v>5.5E-2</v>
      </c>
      <c r="H54" s="61">
        <v>0.92</v>
      </c>
      <c r="I54" s="59">
        <v>114</v>
      </c>
      <c r="J54" s="59">
        <v>29613.46599999996</v>
      </c>
      <c r="K54" s="59">
        <v>384.96000434397024</v>
      </c>
      <c r="L54" s="59">
        <v>160</v>
      </c>
      <c r="M54" s="59">
        <v>200</v>
      </c>
      <c r="N54" s="61">
        <v>0.8</v>
      </c>
    </row>
    <row r="55" spans="1:14" x14ac:dyDescent="0.35">
      <c r="A55" t="s">
        <v>137</v>
      </c>
      <c r="B55" t="s">
        <v>138</v>
      </c>
      <c r="C55" s="60">
        <v>2030</v>
      </c>
      <c r="D55" s="61">
        <v>0.10289999999999999</v>
      </c>
      <c r="E55" s="61">
        <v>0.11074000000000001</v>
      </c>
      <c r="F55" s="61">
        <v>4.9000000000000002E-2</v>
      </c>
      <c r="G55" s="61">
        <v>5.8999999999999997E-2</v>
      </c>
      <c r="H55" s="61">
        <v>0.94</v>
      </c>
      <c r="I55" s="59">
        <v>146</v>
      </c>
      <c r="J55" s="59">
        <v>41726.602999999981</v>
      </c>
      <c r="K55" s="59">
        <v>349.89668341801047</v>
      </c>
      <c r="L55" s="59">
        <v>325</v>
      </c>
      <c r="M55" s="59">
        <v>361</v>
      </c>
      <c r="N55" s="61">
        <v>0.90027700831024926</v>
      </c>
    </row>
    <row r="56" spans="1:14" x14ac:dyDescent="0.35">
      <c r="A56" t="s">
        <v>139</v>
      </c>
      <c r="B56" t="s">
        <v>140</v>
      </c>
      <c r="C56" s="60">
        <v>1155.4000000000001</v>
      </c>
      <c r="D56" s="61">
        <v>0.09</v>
      </c>
      <c r="E56" s="61">
        <v>0.09</v>
      </c>
      <c r="F56" s="61">
        <v>4.2999999999999997E-2</v>
      </c>
      <c r="G56" s="61">
        <v>4.2999999999999997E-2</v>
      </c>
      <c r="H56" s="61">
        <v>0.93400000000000005</v>
      </c>
      <c r="I56" s="59">
        <v>112</v>
      </c>
      <c r="J56" s="59">
        <v>18672.87899999999</v>
      </c>
      <c r="K56" s="59">
        <v>599.80038428996443</v>
      </c>
      <c r="L56" s="59">
        <v>131</v>
      </c>
      <c r="M56" s="59">
        <v>158</v>
      </c>
      <c r="N56" s="61">
        <v>0.82911392405063289</v>
      </c>
    </row>
    <row r="57" spans="1:14" x14ac:dyDescent="0.35">
      <c r="A57" t="s">
        <v>141</v>
      </c>
      <c r="B57" t="s">
        <v>142</v>
      </c>
      <c r="C57" s="60">
        <v>788.9</v>
      </c>
      <c r="D57" s="61">
        <v>0.122</v>
      </c>
      <c r="E57" s="61">
        <v>0.14199999999999999</v>
      </c>
      <c r="F57" s="61">
        <v>6.0999999999999999E-2</v>
      </c>
      <c r="G57" s="61">
        <v>7.5999999999999998E-2</v>
      </c>
      <c r="H57" s="61">
        <v>0.94799999999999995</v>
      </c>
      <c r="I57" s="59">
        <v>280</v>
      </c>
      <c r="J57" s="59">
        <v>47165.577999999994</v>
      </c>
      <c r="K57" s="59">
        <v>593.65327824457074</v>
      </c>
      <c r="L57" s="59">
        <v>211</v>
      </c>
      <c r="M57" s="59">
        <v>235</v>
      </c>
      <c r="N57" s="61">
        <v>0.89787234042553188</v>
      </c>
    </row>
    <row r="58" spans="1:14" x14ac:dyDescent="0.35">
      <c r="A58" t="s">
        <v>143</v>
      </c>
      <c r="B58" t="s">
        <v>144</v>
      </c>
      <c r="C58" s="60">
        <v>729.4</v>
      </c>
      <c r="D58" s="61">
        <v>0.11700000000000001</v>
      </c>
      <c r="E58" s="61">
        <v>0.111</v>
      </c>
      <c r="F58" s="61">
        <v>6.3E-2</v>
      </c>
      <c r="G58" s="61">
        <v>5.7000000000000002E-2</v>
      </c>
      <c r="H58" s="61">
        <v>0.92400000000000004</v>
      </c>
      <c r="I58" s="59">
        <v>202</v>
      </c>
      <c r="J58" s="59">
        <v>49540.564999999981</v>
      </c>
      <c r="K58" s="59">
        <v>407.74666175082996</v>
      </c>
      <c r="L58" s="59">
        <v>320</v>
      </c>
      <c r="M58" s="59">
        <v>400</v>
      </c>
      <c r="N58" s="61">
        <v>0.8</v>
      </c>
    </row>
    <row r="59" spans="1:14" x14ac:dyDescent="0.35">
      <c r="A59" t="s">
        <v>145</v>
      </c>
      <c r="B59" t="s">
        <v>146</v>
      </c>
      <c r="C59" s="60">
        <v>712</v>
      </c>
      <c r="D59" s="61">
        <v>0.104</v>
      </c>
      <c r="E59" s="61">
        <v>0.115</v>
      </c>
      <c r="F59" s="61">
        <v>4.9000000000000002E-2</v>
      </c>
      <c r="G59" s="61">
        <v>5.5E-2</v>
      </c>
      <c r="H59" s="61">
        <v>0.94</v>
      </c>
      <c r="I59" s="59">
        <v>1048</v>
      </c>
      <c r="J59" s="59">
        <v>209404.1779999999</v>
      </c>
      <c r="K59" s="59">
        <v>500.46756946750145</v>
      </c>
      <c r="L59" s="59">
        <v>595</v>
      </c>
      <c r="M59" s="59">
        <v>700</v>
      </c>
      <c r="N59" s="61">
        <v>0.85</v>
      </c>
    </row>
    <row r="60" spans="1:14" x14ac:dyDescent="0.35">
      <c r="A60" t="s">
        <v>147</v>
      </c>
      <c r="B60" t="s">
        <v>148</v>
      </c>
      <c r="C60" s="60">
        <v>2550</v>
      </c>
      <c r="D60" s="61">
        <v>0.109</v>
      </c>
      <c r="E60" s="61">
        <v>0.126</v>
      </c>
      <c r="F60" s="61">
        <v>5.6000000000000001E-2</v>
      </c>
      <c r="G60" s="61">
        <v>6.2E-2</v>
      </c>
      <c r="H60" s="61">
        <v>0.91</v>
      </c>
      <c r="I60" s="59">
        <v>340</v>
      </c>
      <c r="J60" s="59">
        <v>42975.948999999993</v>
      </c>
      <c r="K60" s="59">
        <v>791.14017935939023</v>
      </c>
      <c r="L60" s="59">
        <v>77</v>
      </c>
      <c r="M60" s="59">
        <v>85</v>
      </c>
      <c r="N60" s="61">
        <v>0.90588235294117647</v>
      </c>
    </row>
    <row r="61" spans="1:14" x14ac:dyDescent="0.35">
      <c r="A61" t="s">
        <v>149</v>
      </c>
      <c r="B61" t="s">
        <v>150</v>
      </c>
      <c r="C61" s="60">
        <v>660</v>
      </c>
      <c r="D61" s="61">
        <v>0.106</v>
      </c>
      <c r="E61" s="61">
        <v>0.121</v>
      </c>
      <c r="F61" s="61">
        <v>5.1999999999999998E-2</v>
      </c>
      <c r="G61" s="61">
        <v>6.4000000000000001E-2</v>
      </c>
      <c r="H61" s="61">
        <v>0.93100000000000005</v>
      </c>
      <c r="I61" s="59">
        <v>107</v>
      </c>
      <c r="J61" s="59">
        <v>34997.337999999974</v>
      </c>
      <c r="K61" s="59">
        <v>305.73753923798455</v>
      </c>
      <c r="L61" s="59">
        <v>1097</v>
      </c>
      <c r="M61" s="59">
        <v>1300</v>
      </c>
      <c r="N61" s="61">
        <v>0.8438461538461538</v>
      </c>
    </row>
    <row r="62" spans="1:14" x14ac:dyDescent="0.35">
      <c r="A62" t="s">
        <v>151</v>
      </c>
      <c r="B62" t="s">
        <v>152</v>
      </c>
      <c r="C62" s="60">
        <v>609.4</v>
      </c>
      <c r="D62" s="61">
        <v>0.11</v>
      </c>
      <c r="E62" s="61">
        <v>0.115</v>
      </c>
      <c r="F62" s="61">
        <v>0.06</v>
      </c>
      <c r="G62" s="61">
        <v>6.2E-2</v>
      </c>
      <c r="H62" s="61">
        <v>0.82299999999999995</v>
      </c>
      <c r="I62" s="59">
        <v>822</v>
      </c>
      <c r="J62" s="59">
        <v>41992.343000000001</v>
      </c>
      <c r="K62" s="59">
        <v>1957.4997279861236</v>
      </c>
      <c r="L62" s="59">
        <v>117</v>
      </c>
      <c r="M62" s="59">
        <v>150</v>
      </c>
      <c r="N62" s="61">
        <v>0.78</v>
      </c>
    </row>
    <row r="63" spans="1:14" x14ac:dyDescent="0.35">
      <c r="A63" t="s">
        <v>153</v>
      </c>
      <c r="B63" t="s">
        <v>154</v>
      </c>
      <c r="C63" s="60">
        <v>442</v>
      </c>
      <c r="D63" s="61">
        <v>0.10199999999999999</v>
      </c>
      <c r="E63" s="61">
        <v>0.10199999999999999</v>
      </c>
      <c r="F63" s="61">
        <v>5.3999999999999999E-2</v>
      </c>
      <c r="G63" s="61">
        <v>5.3999999999999999E-2</v>
      </c>
      <c r="H63" s="61">
        <v>0.92500000000000004</v>
      </c>
      <c r="I63" s="59">
        <v>60</v>
      </c>
      <c r="J63" s="59">
        <v>22344.276999999984</v>
      </c>
      <c r="K63" s="59">
        <v>268.52513509387683</v>
      </c>
      <c r="L63" s="59">
        <v>152</v>
      </c>
      <c r="M63" s="59">
        <v>160</v>
      </c>
      <c r="N63" s="61">
        <v>0.95</v>
      </c>
    </row>
    <row r="64" spans="1:14" x14ac:dyDescent="0.35">
      <c r="A64" t="s">
        <v>155</v>
      </c>
      <c r="B64" t="s">
        <v>156</v>
      </c>
      <c r="C64" s="60">
        <v>380</v>
      </c>
      <c r="D64" s="61">
        <v>9.2999999999999999E-2</v>
      </c>
      <c r="E64" s="61">
        <v>0.11700000000000001</v>
      </c>
      <c r="F64" s="61">
        <v>4.2000000000000003E-2</v>
      </c>
      <c r="G64" s="61">
        <v>5.7000000000000002E-2</v>
      </c>
      <c r="H64" s="61">
        <v>0.93</v>
      </c>
      <c r="I64" s="59">
        <v>59</v>
      </c>
      <c r="J64" s="59">
        <v>26139.336999999945</v>
      </c>
      <c r="K64" s="59">
        <v>225.71345248733786</v>
      </c>
      <c r="L64" s="59">
        <v>480</v>
      </c>
      <c r="M64" s="59">
        <v>565</v>
      </c>
      <c r="N64" s="61">
        <v>0.84955752212389379</v>
      </c>
    </row>
    <row r="65" spans="1:14" x14ac:dyDescent="0.35">
      <c r="A65" t="s">
        <v>157</v>
      </c>
      <c r="B65" t="s">
        <v>158</v>
      </c>
      <c r="C65" s="60">
        <v>878</v>
      </c>
      <c r="D65" s="61">
        <v>0.11</v>
      </c>
      <c r="E65" s="61">
        <v>0.09</v>
      </c>
      <c r="F65" s="61">
        <v>0.06</v>
      </c>
      <c r="G65" s="61">
        <v>0.04</v>
      </c>
      <c r="H65" s="61">
        <v>0.95799999999999996</v>
      </c>
      <c r="I65" s="59">
        <v>2306</v>
      </c>
      <c r="J65" s="59">
        <v>329329.13599999982</v>
      </c>
      <c r="K65" s="59">
        <v>700.21135330097286</v>
      </c>
      <c r="L65" s="59">
        <v>1381</v>
      </c>
      <c r="M65" s="59">
        <v>1684</v>
      </c>
      <c r="N65" s="61">
        <v>0.82007125890736343</v>
      </c>
    </row>
    <row r="66" spans="1:14" x14ac:dyDescent="0.35">
      <c r="A66" t="s">
        <v>159</v>
      </c>
      <c r="B66" t="s">
        <v>160</v>
      </c>
      <c r="C66" s="60">
        <v>1098.0889999999999</v>
      </c>
      <c r="D66" s="61">
        <v>9.0999999999999998E-2</v>
      </c>
      <c r="E66" s="61">
        <v>9.2999999999999999E-2</v>
      </c>
      <c r="F66" s="61">
        <v>0.04</v>
      </c>
      <c r="G66" s="61">
        <v>0.04</v>
      </c>
      <c r="H66" s="61">
        <v>0.97499999999999998</v>
      </c>
      <c r="I66" s="59">
        <v>462</v>
      </c>
      <c r="J66" s="59">
        <v>39938.479999999981</v>
      </c>
      <c r="K66" s="59">
        <v>1156.7791262962442</v>
      </c>
      <c r="L66" s="59">
        <v>77</v>
      </c>
      <c r="M66" s="59">
        <v>85</v>
      </c>
      <c r="N66" s="61">
        <v>0.90588235294117647</v>
      </c>
    </row>
    <row r="67" spans="1:14" x14ac:dyDescent="0.35">
      <c r="A67" t="s">
        <v>161</v>
      </c>
      <c r="B67" t="s">
        <v>162</v>
      </c>
      <c r="C67" s="60">
        <v>626.5</v>
      </c>
      <c r="D67" s="61">
        <v>0.106</v>
      </c>
      <c r="E67" s="61">
        <v>0.09</v>
      </c>
      <c r="F67" s="61">
        <v>0.05</v>
      </c>
      <c r="G67" s="61">
        <v>4.9000000000000002E-2</v>
      </c>
      <c r="H67" s="61">
        <v>0.91200000000000003</v>
      </c>
      <c r="I67" s="59">
        <v>75</v>
      </c>
      <c r="J67" s="59">
        <v>25509.055999999986</v>
      </c>
      <c r="K67" s="59">
        <v>294.01323200670402</v>
      </c>
      <c r="L67" s="59">
        <v>133</v>
      </c>
      <c r="M67" s="59">
        <v>150</v>
      </c>
      <c r="N67" s="61">
        <v>0.88666666666666671</v>
      </c>
    </row>
    <row r="68" spans="1:14" x14ac:dyDescent="0.35">
      <c r="A68" t="s">
        <v>163</v>
      </c>
      <c r="B68" t="s">
        <v>164</v>
      </c>
      <c r="C68" s="60">
        <v>4185</v>
      </c>
      <c r="D68" s="61">
        <v>9.8000000000000004E-2</v>
      </c>
      <c r="E68" s="61">
        <v>9.8000000000000004E-2</v>
      </c>
      <c r="F68" s="61">
        <v>4.9000000000000002E-2</v>
      </c>
      <c r="G68" s="61">
        <v>4.8000000000000001E-2</v>
      </c>
      <c r="H68" s="61">
        <v>0.92600000000000005</v>
      </c>
      <c r="I68" s="59">
        <v>360</v>
      </c>
      <c r="J68" s="59">
        <v>80042.779999999984</v>
      </c>
      <c r="K68" s="59">
        <v>449.75949111212788</v>
      </c>
      <c r="L68" s="59">
        <v>200</v>
      </c>
      <c r="M68" s="59">
        <v>230</v>
      </c>
      <c r="N68" s="61">
        <v>0.86956521739130432</v>
      </c>
    </row>
    <row r="69" spans="1:14" x14ac:dyDescent="0.35">
      <c r="A69" t="s">
        <v>165</v>
      </c>
      <c r="B69" t="s">
        <v>166</v>
      </c>
      <c r="C69" s="60">
        <v>1195</v>
      </c>
      <c r="D69" s="61">
        <v>0.107</v>
      </c>
      <c r="E69" s="61">
        <v>0.107</v>
      </c>
      <c r="F69" s="61">
        <v>0.06</v>
      </c>
      <c r="G69" s="61">
        <v>5.5E-2</v>
      </c>
      <c r="H69" s="61">
        <v>0.94699999999999995</v>
      </c>
      <c r="I69" s="59">
        <v>210</v>
      </c>
      <c r="J69" s="59">
        <v>26719.624999999975</v>
      </c>
      <c r="K69" s="59">
        <v>785.93917392179037</v>
      </c>
      <c r="L69" s="59">
        <v>81</v>
      </c>
      <c r="M69" s="59">
        <v>96</v>
      </c>
      <c r="N69" s="61">
        <v>0.84375</v>
      </c>
    </row>
    <row r="70" spans="1:14" x14ac:dyDescent="0.35">
      <c r="A70" t="s">
        <v>167</v>
      </c>
      <c r="B70" t="s">
        <v>168</v>
      </c>
      <c r="C70" s="60">
        <v>950</v>
      </c>
      <c r="D70" s="61">
        <v>0.11700000000000001</v>
      </c>
      <c r="E70" s="61">
        <v>0.11700000000000001</v>
      </c>
      <c r="F70" s="61">
        <v>4.9000000000000002E-2</v>
      </c>
      <c r="G70" s="61">
        <v>4.9000000000000002E-2</v>
      </c>
      <c r="H70" s="61">
        <v>0.95499999999999996</v>
      </c>
      <c r="I70" s="59">
        <v>137</v>
      </c>
      <c r="J70" s="59">
        <v>29125.654999999984</v>
      </c>
      <c r="K70" s="59">
        <v>470.37568768839731</v>
      </c>
      <c r="L70" s="59">
        <v>171</v>
      </c>
      <c r="M70" s="59">
        <v>186</v>
      </c>
      <c r="N70" s="61">
        <v>0.91935483870967738</v>
      </c>
    </row>
    <row r="71" spans="1:14" x14ac:dyDescent="0.35">
      <c r="A71" t="s">
        <v>169</v>
      </c>
      <c r="B71" t="s">
        <v>170</v>
      </c>
      <c r="C71" s="60">
        <v>1003.7</v>
      </c>
      <c r="D71" s="61">
        <v>0.12</v>
      </c>
      <c r="E71" s="61">
        <v>0.12</v>
      </c>
      <c r="F71" s="61">
        <v>6.4000000000000001E-2</v>
      </c>
      <c r="G71" s="61">
        <v>6.4000000000000001E-2</v>
      </c>
      <c r="H71" s="61">
        <v>0.91100000000000003</v>
      </c>
      <c r="I71" s="59">
        <v>1560</v>
      </c>
      <c r="J71" s="59">
        <v>259985.31199999986</v>
      </c>
      <c r="K71" s="59">
        <v>600.03389729955234</v>
      </c>
      <c r="L71" s="59">
        <v>1311</v>
      </c>
      <c r="M71" s="59">
        <v>1500</v>
      </c>
      <c r="N71" s="61">
        <v>0.874</v>
      </c>
    </row>
    <row r="72" spans="1:14" x14ac:dyDescent="0.35">
      <c r="A72" t="s">
        <v>171</v>
      </c>
      <c r="B72" t="s">
        <v>172</v>
      </c>
      <c r="C72" s="60">
        <v>810</v>
      </c>
      <c r="D72" s="61">
        <v>0.13500000000000001</v>
      </c>
      <c r="E72" s="61">
        <v>0.13</v>
      </c>
      <c r="F72" s="61">
        <v>7.0000000000000007E-2</v>
      </c>
      <c r="G72" s="61">
        <v>7.0000000000000007E-2</v>
      </c>
      <c r="H72" s="61">
        <v>0.76</v>
      </c>
      <c r="I72" s="59">
        <v>690</v>
      </c>
      <c r="J72" s="59">
        <v>125528.63</v>
      </c>
      <c r="K72" s="59">
        <v>549.67540074324074</v>
      </c>
      <c r="L72" s="59">
        <v>574</v>
      </c>
      <c r="M72" s="59">
        <v>700</v>
      </c>
      <c r="N72" s="61">
        <v>0.82</v>
      </c>
    </row>
    <row r="73" spans="1:14" x14ac:dyDescent="0.35">
      <c r="A73" t="s">
        <v>173</v>
      </c>
      <c r="B73" t="s">
        <v>174</v>
      </c>
      <c r="C73" s="60">
        <v>1197.7</v>
      </c>
      <c r="D73" s="61">
        <v>9.1999999999999998E-2</v>
      </c>
      <c r="E73" s="61">
        <v>9.1999999999999998E-2</v>
      </c>
      <c r="F73" s="61">
        <v>4.3999999999999997E-2</v>
      </c>
      <c r="G73" s="61">
        <v>4.3999999999999997E-2</v>
      </c>
      <c r="H73" s="61">
        <v>0.94399999999999995</v>
      </c>
      <c r="I73" s="59">
        <v>250</v>
      </c>
      <c r="J73" s="59">
        <v>44864.832999999984</v>
      </c>
      <c r="K73" s="59">
        <v>557.22931142973403</v>
      </c>
      <c r="L73" s="59">
        <v>198</v>
      </c>
      <c r="M73" s="59">
        <v>215</v>
      </c>
      <c r="N73" s="61">
        <v>0.92093023255813955</v>
      </c>
    </row>
    <row r="74" spans="1:14" x14ac:dyDescent="0.35">
      <c r="A74" t="s">
        <v>175</v>
      </c>
      <c r="B74" t="s">
        <v>176</v>
      </c>
      <c r="C74" s="60">
        <v>775</v>
      </c>
      <c r="D74" s="61">
        <v>0.1</v>
      </c>
      <c r="E74" s="61">
        <v>0.1</v>
      </c>
      <c r="F74" s="61">
        <v>4.5999999999999999E-2</v>
      </c>
      <c r="G74" s="61">
        <v>4.5999999999999999E-2</v>
      </c>
      <c r="H74" s="61">
        <v>0.93100000000000005</v>
      </c>
      <c r="I74" s="59">
        <v>780</v>
      </c>
      <c r="J74" s="59">
        <v>150360.57299999986</v>
      </c>
      <c r="K74" s="59">
        <v>518.75301113676971</v>
      </c>
      <c r="L74" s="59">
        <v>410</v>
      </c>
      <c r="M74" s="59">
        <v>482</v>
      </c>
      <c r="N74" s="61">
        <v>0.85062240663900412</v>
      </c>
    </row>
    <row r="75" spans="1:14" x14ac:dyDescent="0.35">
      <c r="A75" t="s">
        <v>177</v>
      </c>
      <c r="B75" t="s">
        <v>178</v>
      </c>
      <c r="C75" s="60">
        <v>735</v>
      </c>
      <c r="D75" s="61">
        <v>0.109</v>
      </c>
      <c r="E75" s="61">
        <v>0.108</v>
      </c>
      <c r="F75" s="61">
        <v>6.0999999999999999E-2</v>
      </c>
      <c r="G75" s="61">
        <v>0.06</v>
      </c>
      <c r="H75" s="61">
        <v>0.94499999999999995</v>
      </c>
      <c r="I75" s="59">
        <v>202</v>
      </c>
      <c r="J75" s="59">
        <v>30113.723999999991</v>
      </c>
      <c r="K75" s="59">
        <v>670.79050070326753</v>
      </c>
      <c r="L75" s="59">
        <v>296</v>
      </c>
      <c r="M75" s="59">
        <v>370</v>
      </c>
      <c r="N75" s="61">
        <v>0.8</v>
      </c>
    </row>
    <row r="76" spans="1:14" x14ac:dyDescent="0.35">
      <c r="A76" t="s">
        <v>179</v>
      </c>
      <c r="B76" t="s">
        <v>180</v>
      </c>
      <c r="C76" s="60">
        <v>665.1</v>
      </c>
      <c r="D76" s="61">
        <v>0.111</v>
      </c>
      <c r="E76" s="61">
        <v>0.108</v>
      </c>
      <c r="F76" s="61">
        <v>5.2999999999999999E-2</v>
      </c>
      <c r="G76" s="61">
        <v>5.1999999999999998E-2</v>
      </c>
      <c r="H76" s="61">
        <v>0.93500000000000005</v>
      </c>
      <c r="I76" s="59">
        <v>789</v>
      </c>
      <c r="J76" s="59">
        <v>185706.69899999982</v>
      </c>
      <c r="K76" s="59">
        <v>424.86351017418099</v>
      </c>
      <c r="L76" s="59">
        <v>800</v>
      </c>
      <c r="M76" s="59">
        <v>1000</v>
      </c>
      <c r="N76" s="61">
        <v>0.8</v>
      </c>
    </row>
    <row r="77" spans="1:14" x14ac:dyDescent="0.35">
      <c r="A77" t="s">
        <v>181</v>
      </c>
      <c r="B77" t="s">
        <v>182</v>
      </c>
      <c r="C77" s="60">
        <v>1385.9</v>
      </c>
      <c r="D77" s="61">
        <v>0.123</v>
      </c>
      <c r="E77" s="61">
        <v>0.13300000000000001</v>
      </c>
      <c r="F77" s="61">
        <v>6.9000000000000006E-2</v>
      </c>
      <c r="G77" s="61">
        <v>7.6999999999999999E-2</v>
      </c>
      <c r="H77" s="61">
        <v>0.92700000000000005</v>
      </c>
      <c r="I77" s="59">
        <v>515</v>
      </c>
      <c r="J77" s="59">
        <v>75544.263999999981</v>
      </c>
      <c r="K77" s="59">
        <v>681.7195280372315</v>
      </c>
      <c r="L77" s="59">
        <v>540</v>
      </c>
      <c r="M77" s="59">
        <v>600</v>
      </c>
      <c r="N77" s="61">
        <v>0.9</v>
      </c>
    </row>
    <row r="78" spans="1:14" x14ac:dyDescent="0.35">
      <c r="A78" t="s">
        <v>183</v>
      </c>
      <c r="B78" t="s">
        <v>184</v>
      </c>
      <c r="C78" s="60">
        <v>1084</v>
      </c>
      <c r="D78" s="61">
        <v>3.6999999999999998E-2</v>
      </c>
      <c r="E78" s="61">
        <v>3.6999999999999998E-2</v>
      </c>
      <c r="F78" s="61">
        <v>1.7999999999999999E-2</v>
      </c>
      <c r="G78" s="61">
        <v>1.7999999999999999E-2</v>
      </c>
      <c r="H78" s="61">
        <v>0.95</v>
      </c>
      <c r="I78" s="59">
        <v>146</v>
      </c>
      <c r="J78" s="59">
        <v>27501.622000000003</v>
      </c>
      <c r="K78" s="59">
        <v>530.87777877246651</v>
      </c>
      <c r="L78" s="59">
        <v>105</v>
      </c>
      <c r="M78" s="59">
        <v>129</v>
      </c>
      <c r="N78" s="61">
        <v>0.81395348837209303</v>
      </c>
    </row>
    <row r="79" spans="1:14" x14ac:dyDescent="0.35">
      <c r="A79" t="s">
        <v>185</v>
      </c>
      <c r="B79" t="s">
        <v>186</v>
      </c>
      <c r="C79" s="60">
        <v>720</v>
      </c>
      <c r="D79" s="61">
        <v>0.114</v>
      </c>
      <c r="E79" s="61">
        <v>0.114</v>
      </c>
      <c r="F79" s="61">
        <v>6.7000000000000004E-2</v>
      </c>
      <c r="G79" s="61">
        <v>6.6000000000000003E-2</v>
      </c>
      <c r="H79" s="61">
        <v>0.96171910032805452</v>
      </c>
      <c r="I79" s="59">
        <v>600</v>
      </c>
      <c r="J79" s="59">
        <v>52416.952999999972</v>
      </c>
      <c r="K79" s="59">
        <v>1144.6678329432852</v>
      </c>
      <c r="L79" s="59">
        <v>850</v>
      </c>
      <c r="M79" s="59">
        <v>1000</v>
      </c>
      <c r="N79" s="61">
        <v>0.85</v>
      </c>
    </row>
    <row r="80" spans="1:14" x14ac:dyDescent="0.35">
      <c r="A80" t="s">
        <v>187</v>
      </c>
      <c r="B80" t="s">
        <v>188</v>
      </c>
      <c r="C80" s="60">
        <v>991.7</v>
      </c>
      <c r="D80" s="61">
        <v>0.129</v>
      </c>
      <c r="E80" s="61">
        <v>0.124</v>
      </c>
      <c r="F80" s="61">
        <v>5.0900000000000001E-2</v>
      </c>
      <c r="G80" s="61">
        <v>5.04E-2</v>
      </c>
      <c r="H80" s="61">
        <v>0.94</v>
      </c>
      <c r="I80" s="59">
        <v>282</v>
      </c>
      <c r="J80" s="59">
        <v>45719.330999999969</v>
      </c>
      <c r="K80" s="59">
        <v>616.80692571813915</v>
      </c>
      <c r="L80" s="59">
        <v>310</v>
      </c>
      <c r="M80" s="59">
        <v>365</v>
      </c>
      <c r="N80" s="61">
        <v>0.84931506849315064</v>
      </c>
    </row>
    <row r="81" spans="1:14" x14ac:dyDescent="0.35">
      <c r="A81" t="s">
        <v>189</v>
      </c>
      <c r="B81" t="s">
        <v>190</v>
      </c>
      <c r="C81" s="60">
        <v>938</v>
      </c>
      <c r="D81" s="61">
        <v>0.112</v>
      </c>
      <c r="E81" s="61">
        <v>0.129</v>
      </c>
      <c r="F81" s="61">
        <v>6.5000000000000002E-2</v>
      </c>
      <c r="G81" s="61">
        <v>8.1000000000000003E-2</v>
      </c>
      <c r="H81" s="61">
        <v>0.94899999999999995</v>
      </c>
      <c r="I81" s="59">
        <v>100</v>
      </c>
      <c r="J81" s="59">
        <v>27111.882999999973</v>
      </c>
      <c r="K81" s="59">
        <v>368.84195760213373</v>
      </c>
      <c r="L81" s="59">
        <v>126</v>
      </c>
      <c r="M81" s="59">
        <v>160</v>
      </c>
      <c r="N81" s="61">
        <v>0.78749999999999998</v>
      </c>
    </row>
    <row r="82" spans="1:14" x14ac:dyDescent="0.35">
      <c r="A82" t="s">
        <v>191</v>
      </c>
      <c r="B82" t="s">
        <v>192</v>
      </c>
      <c r="C82" s="60">
        <v>1178.5999999999999</v>
      </c>
      <c r="D82" s="61">
        <v>9.8000000000000004E-2</v>
      </c>
      <c r="E82" s="61">
        <v>9.8000000000000004E-2</v>
      </c>
      <c r="F82" s="61">
        <v>0.05</v>
      </c>
      <c r="G82" s="61">
        <v>0.05</v>
      </c>
      <c r="H82" s="61">
        <v>0.89</v>
      </c>
      <c r="I82" s="59">
        <v>189</v>
      </c>
      <c r="J82" s="59">
        <v>23764.586999999978</v>
      </c>
      <c r="K82" s="59">
        <v>795.30100817657888</v>
      </c>
      <c r="L82" s="59">
        <v>93</v>
      </c>
      <c r="M82" s="59">
        <v>111</v>
      </c>
      <c r="N82" s="61">
        <v>0.83783783783783783</v>
      </c>
    </row>
    <row r="83" spans="1:14" x14ac:dyDescent="0.35">
      <c r="A83" t="s">
        <v>193</v>
      </c>
      <c r="B83" t="s">
        <v>194</v>
      </c>
      <c r="C83" s="60">
        <v>500</v>
      </c>
      <c r="D83" s="61">
        <v>0.05</v>
      </c>
      <c r="E83" s="61">
        <v>0.05</v>
      </c>
      <c r="F83" s="61">
        <v>0.1</v>
      </c>
      <c r="G83" s="61">
        <v>0.1</v>
      </c>
      <c r="H83" s="61">
        <v>0.95</v>
      </c>
      <c r="I83" s="59">
        <v>204</v>
      </c>
      <c r="J83" s="59">
        <v>40437.137999999984</v>
      </c>
      <c r="K83" s="59">
        <v>504.48674186585623</v>
      </c>
      <c r="L83" s="59">
        <v>106</v>
      </c>
      <c r="M83" s="59">
        <v>132</v>
      </c>
      <c r="N83" s="61">
        <v>0.80303030303030298</v>
      </c>
    </row>
    <row r="84" spans="1:14" x14ac:dyDescent="0.35">
      <c r="A84" t="s">
        <v>195</v>
      </c>
      <c r="B84" t="s">
        <v>196</v>
      </c>
      <c r="C84" s="60">
        <v>1271.3</v>
      </c>
      <c r="D84" s="61">
        <v>0.13200000000000001</v>
      </c>
      <c r="E84" s="61">
        <v>0.13200000000000001</v>
      </c>
      <c r="F84" s="61">
        <v>7.9000000000000001E-2</v>
      </c>
      <c r="G84" s="61">
        <v>7.9000000000000001E-2</v>
      </c>
      <c r="H84" s="61">
        <v>0.94199999999999995</v>
      </c>
      <c r="I84" s="59">
        <v>348</v>
      </c>
      <c r="J84" s="59">
        <v>44947.709000000003</v>
      </c>
      <c r="K84" s="59">
        <v>774.2330092953124</v>
      </c>
      <c r="L84" s="59">
        <v>198</v>
      </c>
      <c r="M84" s="59">
        <v>230</v>
      </c>
      <c r="N84" s="61">
        <v>0.86086956521739133</v>
      </c>
    </row>
    <row r="85" spans="1:14" x14ac:dyDescent="0.35">
      <c r="A85" t="s">
        <v>197</v>
      </c>
      <c r="B85" t="s">
        <v>198</v>
      </c>
      <c r="C85" s="60">
        <v>797.3</v>
      </c>
      <c r="D85" s="61">
        <v>8.5000000000000006E-2</v>
      </c>
      <c r="E85" s="61">
        <v>8.6999999999999994E-2</v>
      </c>
      <c r="F85" s="61">
        <v>4.3999999999999997E-2</v>
      </c>
      <c r="G85" s="61">
        <v>4.2999999999999997E-2</v>
      </c>
      <c r="H85" s="61">
        <v>0.96499999999999997</v>
      </c>
      <c r="I85" s="59">
        <v>90</v>
      </c>
      <c r="J85" s="59">
        <v>29261.944</v>
      </c>
      <c r="K85" s="59">
        <v>307.56671532144276</v>
      </c>
      <c r="L85" s="59">
        <v>144</v>
      </c>
      <c r="M85" s="59">
        <v>180</v>
      </c>
      <c r="N85" s="61">
        <v>0.8</v>
      </c>
    </row>
    <row r="86" spans="1:14" x14ac:dyDescent="0.35">
      <c r="A86" t="s">
        <v>199</v>
      </c>
      <c r="B86" t="s">
        <v>200</v>
      </c>
      <c r="C86" s="60">
        <v>984.9</v>
      </c>
      <c r="D86" s="61">
        <v>0.11600000000000001</v>
      </c>
      <c r="E86" s="61">
        <v>0.11700000000000001</v>
      </c>
      <c r="F86" s="61">
        <v>5.8999999999999997E-2</v>
      </c>
      <c r="G86" s="61">
        <v>6.0999999999999999E-2</v>
      </c>
      <c r="H86" s="61">
        <v>0.92100000000000004</v>
      </c>
      <c r="I86" s="59">
        <v>1265</v>
      </c>
      <c r="J86" s="59">
        <v>229546.2129999999</v>
      </c>
      <c r="K86" s="59">
        <v>551.08728803119072</v>
      </c>
      <c r="L86" s="59">
        <v>1636</v>
      </c>
      <c r="M86" s="59">
        <v>1930</v>
      </c>
      <c r="N86" s="61">
        <v>0.84766839378238346</v>
      </c>
    </row>
    <row r="87" spans="1:14" x14ac:dyDescent="0.35">
      <c r="A87" t="s">
        <v>201</v>
      </c>
      <c r="B87" t="s">
        <v>202</v>
      </c>
      <c r="C87" s="60">
        <v>854.50220885260012</v>
      </c>
      <c r="D87" s="61">
        <v>0.10555540092623085</v>
      </c>
      <c r="E87" s="61">
        <v>0.10513630413322161</v>
      </c>
      <c r="F87" s="61">
        <v>4.3078387934418476E-2</v>
      </c>
      <c r="G87" s="61">
        <v>5.1097627307034092E-2</v>
      </c>
      <c r="H87" s="61">
        <v>0.92269118997551036</v>
      </c>
      <c r="I87" s="59">
        <v>212</v>
      </c>
      <c r="J87" s="59">
        <v>33823.127999999968</v>
      </c>
      <c r="K87" s="59">
        <v>626.79004733092756</v>
      </c>
      <c r="L87" s="59">
        <v>100</v>
      </c>
      <c r="M87" s="59">
        <v>125</v>
      </c>
      <c r="N87" s="61">
        <v>0.8</v>
      </c>
    </row>
    <row r="88" spans="1:14" x14ac:dyDescent="0.35">
      <c r="A88" t="s">
        <v>203</v>
      </c>
      <c r="B88" t="s">
        <v>204</v>
      </c>
      <c r="C88" s="60">
        <v>1000.8</v>
      </c>
      <c r="D88" s="61">
        <v>9.5000000000000001E-2</v>
      </c>
      <c r="E88" s="61">
        <v>9.9000000000000005E-2</v>
      </c>
      <c r="F88" s="61">
        <v>5.1999999999999998E-2</v>
      </c>
      <c r="G88" s="61">
        <v>4.9000000000000002E-2</v>
      </c>
      <c r="H88" s="61">
        <v>0.91700000000000004</v>
      </c>
      <c r="I88" s="59">
        <v>227</v>
      </c>
      <c r="J88" s="59">
        <v>37994.26299999997</v>
      </c>
      <c r="K88" s="59">
        <v>597.45862158189561</v>
      </c>
      <c r="L88" s="59">
        <v>216</v>
      </c>
      <c r="M88" s="59">
        <v>239</v>
      </c>
      <c r="N88" s="61">
        <v>0.90376569037656906</v>
      </c>
    </row>
    <row r="89" spans="1:14" x14ac:dyDescent="0.35">
      <c r="A89" t="s">
        <v>205</v>
      </c>
      <c r="B89" t="s">
        <v>206</v>
      </c>
      <c r="C89" s="60">
        <v>197</v>
      </c>
      <c r="D89" s="61">
        <v>0.14099999999999999</v>
      </c>
      <c r="E89" s="61">
        <v>0.14000000000000001</v>
      </c>
      <c r="F89" s="61">
        <v>7.9000000000000001E-2</v>
      </c>
      <c r="G89" s="61">
        <v>7.0000000000000007E-2</v>
      </c>
      <c r="H89" s="61">
        <v>0.95099999999999996</v>
      </c>
      <c r="I89" s="59">
        <v>858</v>
      </c>
      <c r="J89" s="59">
        <v>65607</v>
      </c>
      <c r="K89" s="59">
        <v>1307.78727879647</v>
      </c>
      <c r="L89" s="59">
        <v>213</v>
      </c>
      <c r="M89" s="59">
        <v>269</v>
      </c>
      <c r="N89" s="61">
        <v>0.79182156133828996</v>
      </c>
    </row>
    <row r="90" spans="1:14" x14ac:dyDescent="0.35">
      <c r="A90" t="s">
        <v>207</v>
      </c>
      <c r="B90" t="s">
        <v>208</v>
      </c>
      <c r="C90" s="60">
        <v>370</v>
      </c>
      <c r="D90" s="61">
        <v>0.127</v>
      </c>
      <c r="E90" s="61">
        <v>0.14099999999999999</v>
      </c>
      <c r="F90" s="61">
        <v>7.0999999999999994E-2</v>
      </c>
      <c r="G90" s="61">
        <v>0.08</v>
      </c>
      <c r="H90" s="61">
        <v>0.94199999999999995</v>
      </c>
      <c r="I90" s="59">
        <v>285</v>
      </c>
      <c r="J90" s="59">
        <v>52851.465999999957</v>
      </c>
      <c r="K90" s="59">
        <v>539.2471043281945</v>
      </c>
      <c r="L90" s="59">
        <v>64</v>
      </c>
      <c r="M90" s="59">
        <v>80</v>
      </c>
      <c r="N90" s="61">
        <v>0.8</v>
      </c>
    </row>
    <row r="91" spans="1:14" x14ac:dyDescent="0.35">
      <c r="A91" t="s">
        <v>209</v>
      </c>
      <c r="B91" t="s">
        <v>210</v>
      </c>
      <c r="C91" s="60">
        <v>1125</v>
      </c>
      <c r="D91" s="61">
        <v>0.10299999999999999</v>
      </c>
      <c r="E91" s="61">
        <v>0.10199999999999999</v>
      </c>
      <c r="F91" s="61">
        <v>5.3999999999999999E-2</v>
      </c>
      <c r="G91" s="61">
        <v>5.3999999999999999E-2</v>
      </c>
      <c r="H91" s="61">
        <v>0.88300000000000001</v>
      </c>
      <c r="I91" s="59">
        <v>266</v>
      </c>
      <c r="J91" s="59">
        <v>43441.983999999968</v>
      </c>
      <c r="K91" s="59">
        <v>612.31089261484965</v>
      </c>
      <c r="L91" s="59">
        <v>153</v>
      </c>
      <c r="M91" s="59">
        <v>180</v>
      </c>
      <c r="N91" s="61">
        <v>0.85</v>
      </c>
    </row>
    <row r="92" spans="1:14" x14ac:dyDescent="0.35">
      <c r="A92" t="s">
        <v>211</v>
      </c>
      <c r="B92" t="s">
        <v>212</v>
      </c>
      <c r="C92" s="60">
        <v>746.38095176050035</v>
      </c>
      <c r="D92" s="61">
        <v>0.11700000000000001</v>
      </c>
      <c r="E92" s="61">
        <v>0.129</v>
      </c>
      <c r="F92" s="61">
        <v>6.2E-2</v>
      </c>
      <c r="G92" s="61">
        <v>7.0999999999999994E-2</v>
      </c>
      <c r="H92" s="61">
        <v>0.9</v>
      </c>
      <c r="I92" s="59">
        <v>954</v>
      </c>
      <c r="J92" s="59">
        <v>157830.96999999988</v>
      </c>
      <c r="K92" s="59">
        <v>604.4441087829598</v>
      </c>
      <c r="L92" s="59">
        <v>303</v>
      </c>
      <c r="M92" s="59">
        <v>404</v>
      </c>
      <c r="N92" s="61">
        <v>0.75</v>
      </c>
    </row>
    <row r="93" spans="1:14" x14ac:dyDescent="0.35">
      <c r="A93" t="s">
        <v>213</v>
      </c>
      <c r="B93" t="s">
        <v>214</v>
      </c>
      <c r="C93" s="60">
        <v>1080</v>
      </c>
      <c r="D93" s="61">
        <v>0.111</v>
      </c>
      <c r="E93" s="61">
        <v>0.11</v>
      </c>
      <c r="F93" s="61">
        <v>0.06</v>
      </c>
      <c r="G93" s="61">
        <v>5.8999999999999997E-2</v>
      </c>
      <c r="H93" s="61">
        <v>0.879</v>
      </c>
      <c r="I93" s="59">
        <v>533</v>
      </c>
      <c r="J93" s="59">
        <v>82821.022000000026</v>
      </c>
      <c r="K93" s="59">
        <v>643.55641494015833</v>
      </c>
      <c r="L93" s="59">
        <v>340</v>
      </c>
      <c r="M93" s="59">
        <v>400</v>
      </c>
      <c r="N93" s="61">
        <v>0.85</v>
      </c>
    </row>
    <row r="94" spans="1:14" x14ac:dyDescent="0.35">
      <c r="A94" t="s">
        <v>215</v>
      </c>
      <c r="B94" t="s">
        <v>216</v>
      </c>
      <c r="C94" s="60">
        <v>1150</v>
      </c>
      <c r="D94" s="61">
        <v>9.5000000000000001E-2</v>
      </c>
      <c r="E94" s="61">
        <v>0.09</v>
      </c>
      <c r="F94" s="61">
        <v>4.7E-2</v>
      </c>
      <c r="G94" s="61">
        <v>4.4999999999999998E-2</v>
      </c>
      <c r="H94" s="61">
        <v>0.93</v>
      </c>
      <c r="I94" s="59">
        <v>287</v>
      </c>
      <c r="J94" s="59">
        <v>39753.631000000001</v>
      </c>
      <c r="K94" s="59">
        <v>721.94663174289656</v>
      </c>
      <c r="L94" s="59">
        <v>621</v>
      </c>
      <c r="M94" s="59">
        <v>849</v>
      </c>
      <c r="N94" s="61">
        <v>0.73144876325088337</v>
      </c>
    </row>
    <row r="95" spans="1:14" x14ac:dyDescent="0.35">
      <c r="A95" t="s">
        <v>217</v>
      </c>
      <c r="B95" t="s">
        <v>218</v>
      </c>
      <c r="C95" s="60">
        <v>830</v>
      </c>
      <c r="D95" s="61">
        <v>9.5000000000000001E-2</v>
      </c>
      <c r="E95" s="61">
        <v>0.09</v>
      </c>
      <c r="F95" s="61">
        <v>4.7E-2</v>
      </c>
      <c r="G95" s="61">
        <v>4.4999999999999998E-2</v>
      </c>
      <c r="H95" s="61">
        <v>0.93</v>
      </c>
      <c r="I95" s="59">
        <v>800</v>
      </c>
      <c r="J95" s="59">
        <v>178818.62099999987</v>
      </c>
      <c r="K95" s="59">
        <v>447.38070091704856</v>
      </c>
      <c r="L95" s="59">
        <v>581</v>
      </c>
      <c r="M95" s="59">
        <v>700</v>
      </c>
      <c r="N95" s="61">
        <v>0.83</v>
      </c>
    </row>
    <row r="96" spans="1:14" x14ac:dyDescent="0.35">
      <c r="A96" t="s">
        <v>219</v>
      </c>
      <c r="B96" t="s">
        <v>220</v>
      </c>
      <c r="C96" s="60">
        <v>1198</v>
      </c>
      <c r="D96" s="61">
        <v>0.10050000000000001</v>
      </c>
      <c r="E96" s="61">
        <v>0.1</v>
      </c>
      <c r="F96" s="61">
        <v>5.1499999999999997E-2</v>
      </c>
      <c r="G96" s="61">
        <v>0.05</v>
      </c>
      <c r="H96" s="61">
        <v>0.92</v>
      </c>
      <c r="I96" s="59">
        <v>250</v>
      </c>
      <c r="J96" s="59">
        <v>39179.608999999975</v>
      </c>
      <c r="K96" s="59">
        <v>638.08702123597038</v>
      </c>
      <c r="L96" s="59">
        <v>87</v>
      </c>
      <c r="M96" s="59">
        <v>93</v>
      </c>
      <c r="N96" s="61">
        <v>0.93548387096774188</v>
      </c>
    </row>
    <row r="97" spans="1:14" x14ac:dyDescent="0.35">
      <c r="A97" t="s">
        <v>221</v>
      </c>
      <c r="B97" t="s">
        <v>222</v>
      </c>
      <c r="C97" s="60">
        <v>705</v>
      </c>
      <c r="D97" s="61">
        <v>0.08</v>
      </c>
      <c r="E97" s="61">
        <v>7.3999999999999996E-2</v>
      </c>
      <c r="F97" s="61">
        <v>3.6999999999999998E-2</v>
      </c>
      <c r="G97" s="61">
        <v>3.4000000000000002E-2</v>
      </c>
      <c r="H97" s="61">
        <v>0.93</v>
      </c>
      <c r="I97" s="59">
        <v>570</v>
      </c>
      <c r="J97" s="59">
        <v>132727.66099999991</v>
      </c>
      <c r="K97" s="59">
        <v>429.45079850386298</v>
      </c>
      <c r="L97" s="59">
        <v>308</v>
      </c>
      <c r="M97" s="59">
        <v>400</v>
      </c>
      <c r="N97" s="61">
        <v>0.77</v>
      </c>
    </row>
    <row r="98" spans="1:14" x14ac:dyDescent="0.35">
      <c r="A98" t="s">
        <v>223</v>
      </c>
      <c r="B98" t="s">
        <v>224</v>
      </c>
      <c r="C98" s="60">
        <v>784.55</v>
      </c>
      <c r="D98" s="61">
        <v>0.12</v>
      </c>
      <c r="E98" s="61">
        <v>0.123</v>
      </c>
      <c r="F98" s="61">
        <v>6.2E-2</v>
      </c>
      <c r="G98" s="61">
        <v>6.6000000000000003E-2</v>
      </c>
      <c r="H98" s="61">
        <v>0.95</v>
      </c>
      <c r="I98" s="59">
        <v>134</v>
      </c>
      <c r="J98" s="59">
        <v>31286.659999999978</v>
      </c>
      <c r="K98" s="59">
        <v>428.29755557160814</v>
      </c>
      <c r="L98" s="59">
        <v>76</v>
      </c>
      <c r="M98" s="59">
        <v>106</v>
      </c>
      <c r="N98" s="61">
        <v>0.71698113207547165</v>
      </c>
    </row>
    <row r="99" spans="1:14" x14ac:dyDescent="0.35">
      <c r="A99" t="s">
        <v>225</v>
      </c>
      <c r="B99" t="s">
        <v>226</v>
      </c>
      <c r="C99" s="60">
        <v>462</v>
      </c>
      <c r="D99" s="61">
        <v>0.14000000000000001</v>
      </c>
      <c r="E99" s="61">
        <v>0.14000000000000001</v>
      </c>
      <c r="F99" s="61">
        <v>0.09</v>
      </c>
      <c r="G99" s="61">
        <v>0.09</v>
      </c>
      <c r="H99" s="61">
        <v>0.89</v>
      </c>
      <c r="I99" s="59">
        <v>207</v>
      </c>
      <c r="J99" s="59">
        <v>49845.56299999998</v>
      </c>
      <c r="K99" s="59">
        <v>415.28270028768674</v>
      </c>
      <c r="L99" s="59">
        <v>152</v>
      </c>
      <c r="M99" s="59">
        <v>200</v>
      </c>
      <c r="N99" s="61">
        <v>0.76</v>
      </c>
    </row>
    <row r="100" spans="1:14" x14ac:dyDescent="0.35">
      <c r="A100" t="s">
        <v>227</v>
      </c>
      <c r="B100" t="s">
        <v>228</v>
      </c>
      <c r="C100" s="60">
        <v>1173</v>
      </c>
      <c r="D100" s="61">
        <v>8.7999999999999995E-2</v>
      </c>
      <c r="E100" s="61">
        <v>0.104</v>
      </c>
      <c r="F100" s="61">
        <v>0.04</v>
      </c>
      <c r="G100" s="61">
        <v>4.5999999999999999E-2</v>
      </c>
      <c r="H100" s="61">
        <v>0.91700000000000004</v>
      </c>
      <c r="I100" s="59">
        <v>186</v>
      </c>
      <c r="J100" s="59">
        <v>31194.786999999968</v>
      </c>
      <c r="K100" s="59">
        <v>596.2534701711545</v>
      </c>
      <c r="L100" s="59">
        <v>131</v>
      </c>
      <c r="M100" s="59">
        <v>152</v>
      </c>
      <c r="N100" s="61">
        <v>0.86184210526315785</v>
      </c>
    </row>
    <row r="101" spans="1:14" x14ac:dyDescent="0.35">
      <c r="A101" t="s">
        <v>229</v>
      </c>
      <c r="B101" t="s">
        <v>230</v>
      </c>
      <c r="C101" s="60">
        <v>635</v>
      </c>
      <c r="D101" s="61">
        <v>8.5000000000000006E-2</v>
      </c>
      <c r="E101" s="61">
        <v>9.6000000000000002E-2</v>
      </c>
      <c r="F101" s="61">
        <v>4.4999999999999998E-2</v>
      </c>
      <c r="G101" s="61">
        <v>5.5E-2</v>
      </c>
      <c r="H101" s="61">
        <v>0.91</v>
      </c>
      <c r="I101" s="59">
        <v>92</v>
      </c>
      <c r="J101" s="59">
        <v>20953.325999999986</v>
      </c>
      <c r="K101" s="59">
        <v>439.07110498829667</v>
      </c>
      <c r="L101" s="59">
        <v>456</v>
      </c>
      <c r="M101" s="59">
        <v>524</v>
      </c>
      <c r="N101" s="61">
        <v>0.87022900763358779</v>
      </c>
    </row>
    <row r="102" spans="1:14" x14ac:dyDescent="0.35">
      <c r="A102" t="s">
        <v>231</v>
      </c>
      <c r="B102" t="s">
        <v>232</v>
      </c>
      <c r="C102" s="60">
        <v>778</v>
      </c>
      <c r="D102" s="61">
        <v>0.11</v>
      </c>
      <c r="E102" s="61">
        <v>0.123</v>
      </c>
      <c r="F102" s="61">
        <v>6.0999999999999999E-2</v>
      </c>
      <c r="G102" s="61">
        <v>6.7000000000000004E-2</v>
      </c>
      <c r="H102" s="61">
        <v>0.94899999999999995</v>
      </c>
      <c r="I102" s="59">
        <v>184</v>
      </c>
      <c r="J102" s="59">
        <v>40162.955999999984</v>
      </c>
      <c r="K102" s="59">
        <v>458.13360948830581</v>
      </c>
      <c r="L102" s="59">
        <v>157</v>
      </c>
      <c r="M102" s="59">
        <v>170</v>
      </c>
      <c r="N102" s="61">
        <v>0.92352941176470593</v>
      </c>
    </row>
    <row r="103" spans="1:14" x14ac:dyDescent="0.35">
      <c r="A103" t="s">
        <v>233</v>
      </c>
      <c r="B103" t="s">
        <v>234</v>
      </c>
      <c r="C103" s="60">
        <v>903.6</v>
      </c>
      <c r="D103" s="61">
        <v>0.107</v>
      </c>
      <c r="E103" s="61">
        <v>0.107</v>
      </c>
      <c r="F103" s="61">
        <v>5.3999999999999999E-2</v>
      </c>
      <c r="G103" s="61">
        <v>5.3999999999999999E-2</v>
      </c>
      <c r="H103" s="61">
        <v>0.89700000000000002</v>
      </c>
      <c r="I103" s="59">
        <v>200</v>
      </c>
      <c r="J103" s="59">
        <v>31916.266999999989</v>
      </c>
      <c r="K103" s="59">
        <v>626.63970068930701</v>
      </c>
      <c r="L103" s="59">
        <v>140</v>
      </c>
      <c r="M103" s="59">
        <v>155</v>
      </c>
      <c r="N103" s="61">
        <v>0.90322580645161288</v>
      </c>
    </row>
    <row r="104" spans="1:14" x14ac:dyDescent="0.35">
      <c r="A104" t="s">
        <v>235</v>
      </c>
      <c r="B104" t="s">
        <v>236</v>
      </c>
      <c r="C104" s="60">
        <v>390</v>
      </c>
      <c r="D104" s="61">
        <v>9.6000000000000002E-2</v>
      </c>
      <c r="E104" s="61">
        <v>9.6000000000000002E-2</v>
      </c>
      <c r="F104" s="61">
        <v>4.8000000000000001E-2</v>
      </c>
      <c r="G104" s="61">
        <v>4.8000000000000001E-2</v>
      </c>
      <c r="H104" s="61">
        <v>0.92</v>
      </c>
      <c r="I104" s="59">
        <v>110</v>
      </c>
      <c r="J104" s="59">
        <v>32561.189999999973</v>
      </c>
      <c r="K104" s="59">
        <v>337.82549102167366</v>
      </c>
      <c r="L104" s="59">
        <v>172</v>
      </c>
      <c r="M104" s="59">
        <v>191</v>
      </c>
      <c r="N104" s="61">
        <v>0.90052356020942403</v>
      </c>
    </row>
    <row r="105" spans="1:14" x14ac:dyDescent="0.35">
      <c r="A105" t="s">
        <v>237</v>
      </c>
      <c r="B105" t="s">
        <v>238</v>
      </c>
      <c r="C105" s="60">
        <v>1387</v>
      </c>
      <c r="D105" s="61">
        <v>9.5000000000000001E-2</v>
      </c>
      <c r="E105" s="61">
        <v>8.7999999999999995E-2</v>
      </c>
      <c r="F105" s="61">
        <v>4.7E-2</v>
      </c>
      <c r="G105" s="61">
        <v>4.8000000000000001E-2</v>
      </c>
      <c r="H105" s="61">
        <v>0.98</v>
      </c>
      <c r="I105" s="59">
        <v>239</v>
      </c>
      <c r="J105" s="59">
        <v>37533.359000000011</v>
      </c>
      <c r="K105" s="59">
        <v>636.76688249511562</v>
      </c>
      <c r="L105" s="59">
        <v>215</v>
      </c>
      <c r="M105" s="59">
        <v>231</v>
      </c>
      <c r="N105" s="61">
        <v>0.93073593073593075</v>
      </c>
    </row>
    <row r="106" spans="1:14" x14ac:dyDescent="0.35">
      <c r="A106" t="s">
        <v>239</v>
      </c>
      <c r="B106" t="s">
        <v>240</v>
      </c>
      <c r="C106" s="60">
        <v>1001</v>
      </c>
      <c r="D106" s="61">
        <v>0.1</v>
      </c>
      <c r="E106" s="61">
        <v>0.1</v>
      </c>
      <c r="F106" s="61">
        <v>0.06</v>
      </c>
      <c r="G106" s="61">
        <v>0.06</v>
      </c>
      <c r="H106" s="61">
        <v>0.93</v>
      </c>
      <c r="I106" s="59">
        <v>314</v>
      </c>
      <c r="J106" s="59">
        <v>53778.908999999963</v>
      </c>
      <c r="K106" s="59">
        <v>583.87201570043044</v>
      </c>
      <c r="L106" s="59">
        <v>156</v>
      </c>
      <c r="M106" s="59">
        <v>200</v>
      </c>
      <c r="N106" s="61">
        <v>0.78</v>
      </c>
    </row>
    <row r="107" spans="1:14" x14ac:dyDescent="0.35">
      <c r="A107" t="s">
        <v>241</v>
      </c>
      <c r="B107" t="s">
        <v>242</v>
      </c>
      <c r="C107" s="60">
        <v>539</v>
      </c>
      <c r="D107" s="61">
        <v>0.11</v>
      </c>
      <c r="E107" s="61">
        <v>0.11</v>
      </c>
      <c r="F107" s="61">
        <v>6.9000000000000006E-2</v>
      </c>
      <c r="G107" s="61">
        <v>6.9000000000000006E-2</v>
      </c>
      <c r="H107" s="61">
        <v>0.90800000000000003</v>
      </c>
      <c r="I107" s="59">
        <v>38</v>
      </c>
      <c r="J107" s="59">
        <v>10453.299999999996</v>
      </c>
      <c r="K107" s="59">
        <v>363.52156735193688</v>
      </c>
      <c r="L107" s="59">
        <v>27</v>
      </c>
      <c r="M107" s="59">
        <v>30</v>
      </c>
      <c r="N107" s="61">
        <v>0.9</v>
      </c>
    </row>
    <row r="108" spans="1:14" x14ac:dyDescent="0.35">
      <c r="A108" t="s">
        <v>243</v>
      </c>
      <c r="B108" t="s">
        <v>244</v>
      </c>
      <c r="C108" s="60">
        <v>1265.5</v>
      </c>
      <c r="D108" s="61">
        <v>0.125</v>
      </c>
      <c r="E108" s="61">
        <v>0.122</v>
      </c>
      <c r="F108" s="61">
        <v>7.3999999999999996E-2</v>
      </c>
      <c r="G108" s="61">
        <v>7.3999999999999996E-2</v>
      </c>
      <c r="H108" s="61">
        <v>0.94399999999999995</v>
      </c>
      <c r="I108" s="59">
        <v>370</v>
      </c>
      <c r="J108" s="59">
        <v>37060.046999999984</v>
      </c>
      <c r="K108" s="59">
        <v>998.37973761878982</v>
      </c>
      <c r="L108" s="59">
        <v>271</v>
      </c>
      <c r="M108" s="59">
        <v>340</v>
      </c>
      <c r="N108" s="61">
        <v>0.79705882352941182</v>
      </c>
    </row>
    <row r="109" spans="1:14" x14ac:dyDescent="0.35">
      <c r="A109" t="s">
        <v>245</v>
      </c>
      <c r="B109" t="s">
        <v>246</v>
      </c>
      <c r="C109" s="60">
        <v>1186.5999999999999</v>
      </c>
      <c r="D109" s="61">
        <v>9.9000000000000005E-2</v>
      </c>
      <c r="E109" s="61">
        <v>0.1</v>
      </c>
      <c r="F109" s="61">
        <v>0.05</v>
      </c>
      <c r="G109" s="61">
        <v>0.05</v>
      </c>
      <c r="H109" s="61">
        <v>0.94099999999999995</v>
      </c>
      <c r="I109" s="59">
        <v>360</v>
      </c>
      <c r="J109" s="59">
        <v>50307.178999999982</v>
      </c>
      <c r="K109" s="59">
        <v>715.60363183950369</v>
      </c>
      <c r="L109" s="59">
        <v>222</v>
      </c>
      <c r="M109" s="59">
        <v>332</v>
      </c>
      <c r="N109" s="61">
        <v>0.66867469879518071</v>
      </c>
    </row>
    <row r="110" spans="1:14" x14ac:dyDescent="0.35">
      <c r="A110" t="s">
        <v>247</v>
      </c>
      <c r="B110" t="s">
        <v>248</v>
      </c>
      <c r="C110" s="60">
        <v>3417</v>
      </c>
      <c r="D110" s="61">
        <v>0.127</v>
      </c>
      <c r="E110" s="61">
        <v>0.123</v>
      </c>
      <c r="F110" s="61">
        <v>7.0000000000000007E-2</v>
      </c>
      <c r="G110" s="61">
        <v>6.8000000000000005E-2</v>
      </c>
      <c r="H110" s="61">
        <v>0.92400000000000004</v>
      </c>
      <c r="I110" s="59">
        <v>398</v>
      </c>
      <c r="J110" s="59">
        <v>66974.352999999988</v>
      </c>
      <c r="K110" s="59">
        <v>594.25732712938645</v>
      </c>
      <c r="L110" s="59">
        <v>230</v>
      </c>
      <c r="M110" s="59">
        <v>255</v>
      </c>
      <c r="N110" s="61">
        <v>0.90196078431372551</v>
      </c>
    </row>
    <row r="111" spans="1:14" x14ac:dyDescent="0.35">
      <c r="A111" t="s">
        <v>249</v>
      </c>
      <c r="B111" t="s">
        <v>250</v>
      </c>
      <c r="C111" s="60">
        <v>1052.3</v>
      </c>
      <c r="D111" s="61">
        <v>0.14599999999999999</v>
      </c>
      <c r="E111" s="61">
        <v>0.13900000000000001</v>
      </c>
      <c r="F111" s="61">
        <v>7.3999999999999996E-2</v>
      </c>
      <c r="G111" s="61">
        <v>7.5999999999999998E-2</v>
      </c>
      <c r="H111" s="61">
        <v>0.96899999999999997</v>
      </c>
      <c r="I111" s="59">
        <v>735</v>
      </c>
      <c r="J111" s="59">
        <v>95750.816999999981</v>
      </c>
      <c r="K111" s="59">
        <v>767.61747108643488</v>
      </c>
      <c r="L111" s="59">
        <v>844</v>
      </c>
      <c r="M111" s="59">
        <v>1055</v>
      </c>
      <c r="N111" s="61">
        <v>0.8</v>
      </c>
    </row>
    <row r="112" spans="1:14" x14ac:dyDescent="0.35">
      <c r="A112" t="s">
        <v>251</v>
      </c>
      <c r="B112" t="s">
        <v>252</v>
      </c>
      <c r="C112" s="60">
        <v>543.20000000000005</v>
      </c>
      <c r="D112" s="61">
        <v>9.2999999999999999E-2</v>
      </c>
      <c r="E112" s="61">
        <v>9.6000000000000002E-2</v>
      </c>
      <c r="F112" s="61">
        <v>4.3999999999999997E-2</v>
      </c>
      <c r="G112" s="61">
        <v>4.9000000000000002E-2</v>
      </c>
      <c r="H112" s="61">
        <v>0.90300000000000002</v>
      </c>
      <c r="I112" s="59">
        <v>492</v>
      </c>
      <c r="J112" s="59">
        <v>83429.220999999932</v>
      </c>
      <c r="K112" s="59">
        <v>589.72143585039635</v>
      </c>
      <c r="L112" s="59">
        <v>1584</v>
      </c>
      <c r="M112" s="59">
        <v>1932</v>
      </c>
      <c r="N112" s="61">
        <v>0.81987577639751552</v>
      </c>
    </row>
    <row r="113" spans="1:14" x14ac:dyDescent="0.35">
      <c r="A113" t="s">
        <v>253</v>
      </c>
      <c r="B113" t="s">
        <v>254</v>
      </c>
      <c r="C113" s="60">
        <v>650</v>
      </c>
      <c r="D113" s="61">
        <v>0.09</v>
      </c>
      <c r="E113" s="61">
        <v>8.5000000000000006E-2</v>
      </c>
      <c r="F113" s="61">
        <v>4.4999999999999998E-2</v>
      </c>
      <c r="G113" s="61">
        <v>0.04</v>
      </c>
      <c r="H113" s="61">
        <v>0.95</v>
      </c>
      <c r="I113" s="59">
        <v>76</v>
      </c>
      <c r="J113" s="59">
        <v>15883.809999999994</v>
      </c>
      <c r="K113" s="59">
        <v>478.474622902188</v>
      </c>
      <c r="L113" s="59">
        <v>43</v>
      </c>
      <c r="M113" s="59">
        <v>66</v>
      </c>
      <c r="N113" s="61">
        <v>0.65151515151515149</v>
      </c>
    </row>
    <row r="114" spans="1:14" x14ac:dyDescent="0.35">
      <c r="A114" t="s">
        <v>255</v>
      </c>
      <c r="B114" t="s">
        <v>256</v>
      </c>
      <c r="C114" s="60">
        <v>1094.876550724638</v>
      </c>
      <c r="D114" s="61">
        <v>9.9000000000000005E-2</v>
      </c>
      <c r="E114" s="61">
        <v>9.8000000000000004E-2</v>
      </c>
      <c r="F114" s="61">
        <v>4.8000000000000001E-2</v>
      </c>
      <c r="G114" s="61">
        <v>4.7E-2</v>
      </c>
      <c r="H114" s="61">
        <v>0.93899999999999995</v>
      </c>
      <c r="I114" s="59">
        <v>230</v>
      </c>
      <c r="J114" s="59">
        <v>46208.054999999942</v>
      </c>
      <c r="K114" s="59">
        <v>497.74871502382064</v>
      </c>
      <c r="L114" s="59">
        <v>32.56</v>
      </c>
      <c r="M114" s="59">
        <v>39</v>
      </c>
      <c r="N114" s="61">
        <v>0.83487179487179497</v>
      </c>
    </row>
    <row r="115" spans="1:14" x14ac:dyDescent="0.35">
      <c r="A115" t="s">
        <v>257</v>
      </c>
      <c r="B115" t="s">
        <v>258</v>
      </c>
      <c r="C115" s="60">
        <v>693</v>
      </c>
      <c r="D115" s="61">
        <v>8.8999999999999996E-2</v>
      </c>
      <c r="E115" s="61">
        <v>8.8999999999999996E-2</v>
      </c>
      <c r="F115" s="61">
        <v>0.05</v>
      </c>
      <c r="G115" s="61">
        <v>0.05</v>
      </c>
      <c r="H115" s="61">
        <v>0.9</v>
      </c>
      <c r="I115" s="59">
        <v>460</v>
      </c>
      <c r="J115" s="59">
        <v>145530.3949999999</v>
      </c>
      <c r="K115" s="59">
        <v>316.0851724479964</v>
      </c>
      <c r="L115" s="59">
        <v>151</v>
      </c>
      <c r="M115" s="59">
        <v>189</v>
      </c>
      <c r="N115" s="61">
        <v>0.79894179894179895</v>
      </c>
    </row>
    <row r="116" spans="1:14" x14ac:dyDescent="0.35">
      <c r="A116" t="s">
        <v>259</v>
      </c>
      <c r="B116" t="s">
        <v>260</v>
      </c>
      <c r="C116" s="60">
        <v>774</v>
      </c>
      <c r="D116" s="61">
        <v>0.106</v>
      </c>
      <c r="E116" s="61">
        <v>0.127</v>
      </c>
      <c r="F116" s="61">
        <v>0.06</v>
      </c>
      <c r="G116" s="61">
        <v>7.0999999999999994E-2</v>
      </c>
      <c r="H116" s="61">
        <v>0.96299999999999997</v>
      </c>
      <c r="I116" s="59">
        <v>344</v>
      </c>
      <c r="J116" s="59">
        <v>54933.004999999961</v>
      </c>
      <c r="K116" s="59">
        <v>626.21733509754336</v>
      </c>
      <c r="L116" s="59">
        <v>1844</v>
      </c>
      <c r="M116" s="59">
        <v>2096</v>
      </c>
      <c r="N116" s="61">
        <v>0.87977099236641221</v>
      </c>
    </row>
    <row r="117" spans="1:14" x14ac:dyDescent="0.35">
      <c r="A117" t="s">
        <v>261</v>
      </c>
      <c r="B117" t="s">
        <v>262</v>
      </c>
      <c r="C117" s="60">
        <v>1440</v>
      </c>
      <c r="D117" s="61">
        <v>0.106</v>
      </c>
      <c r="E117" s="61">
        <v>0.106</v>
      </c>
      <c r="F117" s="61">
        <v>4.8000000000000001E-2</v>
      </c>
      <c r="G117" s="61">
        <v>4.8000000000000001E-2</v>
      </c>
      <c r="H117" s="61">
        <v>0.91</v>
      </c>
      <c r="I117" s="59">
        <v>216</v>
      </c>
      <c r="J117" s="59">
        <v>31347.915999999983</v>
      </c>
      <c r="K117" s="59">
        <v>689.04101950509278</v>
      </c>
      <c r="L117" s="59">
        <v>104</v>
      </c>
      <c r="M117" s="59">
        <v>139</v>
      </c>
      <c r="N117" s="61">
        <v>0.74820143884892087</v>
      </c>
    </row>
    <row r="118" spans="1:14" x14ac:dyDescent="0.35">
      <c r="A118" t="s">
        <v>263</v>
      </c>
      <c r="B118" t="s">
        <v>264</v>
      </c>
      <c r="C118" s="60">
        <v>1113.69</v>
      </c>
      <c r="D118" s="61">
        <v>0.104</v>
      </c>
      <c r="E118" s="61">
        <v>0.1</v>
      </c>
      <c r="F118" s="61">
        <v>5.3999999999999999E-2</v>
      </c>
      <c r="G118" s="61">
        <v>0.05</v>
      </c>
      <c r="H118" s="61">
        <v>0.95</v>
      </c>
      <c r="I118" s="59">
        <v>203</v>
      </c>
      <c r="J118" s="59">
        <v>34522.51</v>
      </c>
      <c r="K118" s="59">
        <v>588.02213396418745</v>
      </c>
      <c r="L118" s="59">
        <v>180</v>
      </c>
      <c r="M118" s="59">
        <v>250</v>
      </c>
      <c r="N118" s="61">
        <v>0.72</v>
      </c>
    </row>
    <row r="119" spans="1:14" x14ac:dyDescent="0.35">
      <c r="A119" t="s">
        <v>265</v>
      </c>
      <c r="B119" t="s">
        <v>266</v>
      </c>
      <c r="C119" s="60">
        <v>1037.2</v>
      </c>
      <c r="D119" s="61">
        <v>8.4000000000000005E-2</v>
      </c>
      <c r="E119" s="61">
        <v>8.4000000000000005E-2</v>
      </c>
      <c r="F119" s="61">
        <v>3.9E-2</v>
      </c>
      <c r="G119" s="61">
        <v>3.9E-2</v>
      </c>
      <c r="H119" s="61">
        <v>0.93100000000000005</v>
      </c>
      <c r="I119" s="59">
        <v>199.5</v>
      </c>
      <c r="J119" s="59">
        <v>36273.013999999974</v>
      </c>
      <c r="K119" s="59">
        <v>549.99565241531946</v>
      </c>
      <c r="L119" s="59">
        <v>80</v>
      </c>
      <c r="M119" s="59">
        <v>100</v>
      </c>
      <c r="N119" s="61">
        <v>0.8</v>
      </c>
    </row>
    <row r="120" spans="1:14" x14ac:dyDescent="0.35">
      <c r="A120" t="s">
        <v>267</v>
      </c>
      <c r="B120" t="s">
        <v>268</v>
      </c>
      <c r="C120" s="60">
        <v>1069.0999999999999</v>
      </c>
      <c r="D120" s="61">
        <v>0.106</v>
      </c>
      <c r="E120" s="61">
        <v>0.12</v>
      </c>
      <c r="F120" s="61">
        <v>6.5000000000000002E-2</v>
      </c>
      <c r="G120" s="61">
        <v>7.4999999999999997E-2</v>
      </c>
      <c r="H120" s="61">
        <v>0.95899999999999996</v>
      </c>
      <c r="I120" s="59">
        <v>190</v>
      </c>
      <c r="J120" s="59">
        <v>28975.571999999975</v>
      </c>
      <c r="K120" s="59">
        <v>655.72476015313919</v>
      </c>
      <c r="L120" s="59">
        <v>482</v>
      </c>
      <c r="M120" s="59">
        <v>588</v>
      </c>
      <c r="N120" s="61">
        <v>0.81972789115646261</v>
      </c>
    </row>
    <row r="121" spans="1:14" x14ac:dyDescent="0.35">
      <c r="A121" t="s">
        <v>269</v>
      </c>
      <c r="B121" t="s">
        <v>270</v>
      </c>
      <c r="C121" s="60">
        <v>1124</v>
      </c>
      <c r="D121" s="61">
        <v>0.122</v>
      </c>
      <c r="E121" s="61">
        <v>0.11799999999999999</v>
      </c>
      <c r="F121" s="61">
        <v>7.1999999999999995E-2</v>
      </c>
      <c r="G121" s="61">
        <v>6.6000000000000003E-2</v>
      </c>
      <c r="H121" s="61">
        <v>0.91</v>
      </c>
      <c r="I121" s="59">
        <v>251</v>
      </c>
      <c r="J121" s="59">
        <v>38011.843999999983</v>
      </c>
      <c r="K121" s="59">
        <v>660.32050431439245</v>
      </c>
      <c r="L121" s="59">
        <v>639</v>
      </c>
      <c r="M121" s="59">
        <v>710</v>
      </c>
      <c r="N121" s="61">
        <v>0.9</v>
      </c>
    </row>
    <row r="122" spans="1:14" x14ac:dyDescent="0.35">
      <c r="A122" t="s">
        <v>271</v>
      </c>
      <c r="B122" t="s">
        <v>272</v>
      </c>
      <c r="C122" s="60">
        <v>844.7</v>
      </c>
      <c r="D122" s="61">
        <v>0.109</v>
      </c>
      <c r="E122" s="61">
        <v>0.105</v>
      </c>
      <c r="F122" s="61">
        <v>5.3999999999999999E-2</v>
      </c>
      <c r="G122" s="61">
        <v>0.05</v>
      </c>
      <c r="H122" s="61">
        <v>0.92</v>
      </c>
      <c r="I122" s="59">
        <v>904</v>
      </c>
      <c r="J122" s="59">
        <v>197626.0729999998</v>
      </c>
      <c r="K122" s="59">
        <v>457.42952145793072</v>
      </c>
      <c r="L122" s="59">
        <v>991</v>
      </c>
      <c r="M122" s="59">
        <v>1164</v>
      </c>
      <c r="N122" s="61">
        <v>0.85137457044673537</v>
      </c>
    </row>
    <row r="123" spans="1:14" x14ac:dyDescent="0.35">
      <c r="A123" t="s">
        <v>273</v>
      </c>
      <c r="B123" t="s">
        <v>274</v>
      </c>
      <c r="C123" s="60">
        <v>1043.4000000000001</v>
      </c>
      <c r="D123" s="61">
        <v>0.128</v>
      </c>
      <c r="E123" s="61">
        <v>0.129</v>
      </c>
      <c r="F123" s="61">
        <v>7.4999999999999997E-2</v>
      </c>
      <c r="G123" s="61">
        <v>7.8E-2</v>
      </c>
      <c r="H123" s="61">
        <v>0.91400000000000003</v>
      </c>
      <c r="I123" s="59">
        <v>304</v>
      </c>
      <c r="J123" s="59">
        <v>59778.931999999972</v>
      </c>
      <c r="K123" s="59">
        <v>508.54036669641431</v>
      </c>
      <c r="L123" s="59">
        <v>361</v>
      </c>
      <c r="M123" s="59">
        <v>380</v>
      </c>
      <c r="N123" s="61">
        <v>0.95</v>
      </c>
    </row>
    <row r="124" spans="1:14" x14ac:dyDescent="0.35">
      <c r="A124" t="s">
        <v>275</v>
      </c>
      <c r="B124" t="s">
        <v>276</v>
      </c>
      <c r="C124" s="60">
        <v>1103.0999999999999</v>
      </c>
      <c r="D124" s="61">
        <v>8.6999999999999994E-2</v>
      </c>
      <c r="E124" s="61">
        <v>8.6999999999999994E-2</v>
      </c>
      <c r="F124" s="61">
        <v>0.04</v>
      </c>
      <c r="G124" s="61">
        <v>0.04</v>
      </c>
      <c r="H124" s="61">
        <v>0.93300000000000005</v>
      </c>
      <c r="I124" s="59">
        <v>297</v>
      </c>
      <c r="J124" s="59">
        <v>37583.265000000007</v>
      </c>
      <c r="K124" s="59">
        <v>790.24533924873185</v>
      </c>
      <c r="L124" s="59">
        <v>129</v>
      </c>
      <c r="M124" s="59">
        <v>150</v>
      </c>
      <c r="N124" s="61">
        <v>0.86</v>
      </c>
    </row>
    <row r="125" spans="1:14" x14ac:dyDescent="0.35">
      <c r="A125" t="s">
        <v>277</v>
      </c>
      <c r="B125" t="s">
        <v>278</v>
      </c>
      <c r="C125" s="60">
        <v>1461.6</v>
      </c>
      <c r="D125" s="61">
        <v>0.10299999999999999</v>
      </c>
      <c r="E125" s="61">
        <v>9.5000000000000001E-2</v>
      </c>
      <c r="F125" s="61">
        <v>4.7E-2</v>
      </c>
      <c r="G125" s="61">
        <v>4.4999999999999998E-2</v>
      </c>
      <c r="H125" s="61">
        <v>0.93</v>
      </c>
      <c r="I125" s="59">
        <v>271</v>
      </c>
      <c r="J125" s="59">
        <v>44983.187999999951</v>
      </c>
      <c r="K125" s="59">
        <v>602.44729653220736</v>
      </c>
      <c r="L125" s="59">
        <v>220</v>
      </c>
      <c r="M125" s="59">
        <v>240</v>
      </c>
      <c r="N125" s="61">
        <v>0.91666666666666663</v>
      </c>
    </row>
    <row r="126" spans="1:14" x14ac:dyDescent="0.35">
      <c r="A126" t="s">
        <v>279</v>
      </c>
      <c r="B126" t="s">
        <v>280</v>
      </c>
      <c r="C126" s="60">
        <v>832</v>
      </c>
      <c r="D126" s="61">
        <v>0.13239999999999999</v>
      </c>
      <c r="E126" s="61">
        <v>0.1464</v>
      </c>
      <c r="F126" s="61">
        <v>5.45E-2</v>
      </c>
      <c r="G126" s="61">
        <v>5.8799999999999998E-2</v>
      </c>
      <c r="H126" s="61">
        <v>0.89639999999999997</v>
      </c>
      <c r="I126" s="59">
        <v>1056</v>
      </c>
      <c r="J126" s="59">
        <v>185395.65299999993</v>
      </c>
      <c r="K126" s="59">
        <v>569.5926430378604</v>
      </c>
      <c r="L126" s="59">
        <v>2926</v>
      </c>
      <c r="M126" s="59">
        <v>3600</v>
      </c>
      <c r="N126" s="61">
        <v>0.81277777777777782</v>
      </c>
    </row>
    <row r="127" spans="1:14" x14ac:dyDescent="0.35">
      <c r="A127" t="s">
        <v>281</v>
      </c>
      <c r="B127" t="s">
        <v>282</v>
      </c>
      <c r="C127" s="60">
        <v>1190</v>
      </c>
      <c r="D127" s="61">
        <v>0.10100000000000001</v>
      </c>
      <c r="E127" s="61">
        <v>0.107</v>
      </c>
      <c r="F127" s="61">
        <v>5.2999999999999999E-2</v>
      </c>
      <c r="G127" s="61">
        <v>5.8000000000000003E-2</v>
      </c>
      <c r="H127" s="61">
        <v>0.89700000000000002</v>
      </c>
      <c r="I127" s="59">
        <v>600</v>
      </c>
      <c r="J127" s="59">
        <v>56205.088999999964</v>
      </c>
      <c r="K127" s="59">
        <v>1067.5189928086411</v>
      </c>
      <c r="L127" s="59">
        <v>190</v>
      </c>
      <c r="M127" s="59">
        <v>270</v>
      </c>
      <c r="N127" s="61">
        <v>0.70370370370370372</v>
      </c>
    </row>
    <row r="128" spans="1:14" x14ac:dyDescent="0.35">
      <c r="A128" t="s">
        <v>283</v>
      </c>
      <c r="B128" t="s">
        <v>284</v>
      </c>
      <c r="C128" s="60">
        <v>673</v>
      </c>
      <c r="D128" s="61">
        <v>0.105</v>
      </c>
      <c r="E128" s="61">
        <v>0.104</v>
      </c>
      <c r="F128" s="61">
        <v>5.6000000000000001E-2</v>
      </c>
      <c r="G128" s="61">
        <v>5.5E-2</v>
      </c>
      <c r="H128" s="61">
        <v>0.91200000000000003</v>
      </c>
      <c r="I128" s="59">
        <v>1076</v>
      </c>
      <c r="J128" s="59">
        <v>232820.48999999987</v>
      </c>
      <c r="K128" s="59">
        <v>462.15863560806037</v>
      </c>
      <c r="L128" s="59">
        <v>405</v>
      </c>
      <c r="M128" s="59">
        <v>581</v>
      </c>
      <c r="N128" s="61">
        <v>0.69707401032702232</v>
      </c>
    </row>
    <row r="129" spans="1:14" x14ac:dyDescent="0.35">
      <c r="A129" t="s">
        <v>285</v>
      </c>
      <c r="B129" t="s">
        <v>286</v>
      </c>
      <c r="C129" s="60">
        <v>870</v>
      </c>
      <c r="D129" s="61">
        <v>0.14299999999999999</v>
      </c>
      <c r="E129" s="61">
        <v>0.129</v>
      </c>
      <c r="F129" s="61">
        <v>5.7000000000000002E-2</v>
      </c>
      <c r="G129" s="61">
        <v>5.6000000000000001E-2</v>
      </c>
      <c r="H129" s="61">
        <v>0.95</v>
      </c>
      <c r="I129" s="59">
        <v>91.5</v>
      </c>
      <c r="J129" s="59">
        <v>32374.848999999984</v>
      </c>
      <c r="K129" s="59">
        <v>282.62680082307116</v>
      </c>
      <c r="L129" s="59">
        <v>129</v>
      </c>
      <c r="M129" s="59">
        <v>159</v>
      </c>
      <c r="N129" s="61">
        <v>0.81132075471698117</v>
      </c>
    </row>
    <row r="130" spans="1:14" x14ac:dyDescent="0.35">
      <c r="A130" t="s">
        <v>287</v>
      </c>
      <c r="B130" t="s">
        <v>288</v>
      </c>
      <c r="C130" s="60">
        <v>952.02591997069112</v>
      </c>
      <c r="D130" s="61">
        <v>0.11494306925137789</v>
      </c>
      <c r="E130" s="61">
        <v>0.13534024734625957</v>
      </c>
      <c r="F130" s="61">
        <v>5.997682226038132E-2</v>
      </c>
      <c r="G130" s="61">
        <v>6.9463014212913621E-2</v>
      </c>
      <c r="H130" s="61">
        <v>0.91053075400000005</v>
      </c>
      <c r="I130" s="59">
        <v>175</v>
      </c>
      <c r="J130" s="59">
        <v>37751.387999999977</v>
      </c>
      <c r="K130" s="59">
        <v>463.55911470063063</v>
      </c>
      <c r="L130" s="59">
        <v>182</v>
      </c>
      <c r="M130" s="59">
        <v>215</v>
      </c>
      <c r="N130" s="61">
        <v>0.84651162790697676</v>
      </c>
    </row>
    <row r="131" spans="1:14" x14ac:dyDescent="0.35">
      <c r="A131" t="s">
        <v>289</v>
      </c>
      <c r="B131" t="s">
        <v>290</v>
      </c>
      <c r="C131" s="60">
        <v>1437</v>
      </c>
      <c r="D131" s="61">
        <v>0.10199999999999999</v>
      </c>
      <c r="E131" s="61">
        <v>0.1</v>
      </c>
      <c r="F131" s="61">
        <v>4.8000000000000001E-2</v>
      </c>
      <c r="G131" s="61">
        <v>4.7E-2</v>
      </c>
      <c r="H131" s="61">
        <v>0.91700000000000004</v>
      </c>
      <c r="I131" s="59">
        <v>266</v>
      </c>
      <c r="J131" s="59">
        <v>40906.728999999985</v>
      </c>
      <c r="K131" s="59">
        <v>650.25976533102926</v>
      </c>
      <c r="L131" s="59">
        <v>355</v>
      </c>
      <c r="M131" s="59">
        <v>468</v>
      </c>
      <c r="N131" s="61">
        <v>0.75854700854700852</v>
      </c>
    </row>
    <row r="132" spans="1:14" x14ac:dyDescent="0.35">
      <c r="A132" t="s">
        <v>291</v>
      </c>
      <c r="B132" t="s">
        <v>292</v>
      </c>
      <c r="C132" s="60">
        <v>548</v>
      </c>
      <c r="D132" s="61">
        <v>8.5999999999999993E-2</v>
      </c>
      <c r="E132" s="61">
        <v>9.1999999999999998E-2</v>
      </c>
      <c r="F132" s="61">
        <v>3.7999999999999999E-2</v>
      </c>
      <c r="G132" s="61">
        <v>0.04</v>
      </c>
      <c r="H132" s="61">
        <v>0.92400000000000004</v>
      </c>
      <c r="I132" s="59">
        <v>160</v>
      </c>
      <c r="J132" s="59">
        <v>32514.617999999948</v>
      </c>
      <c r="K132" s="59">
        <v>492.08635943377919</v>
      </c>
      <c r="L132" s="59">
        <v>172</v>
      </c>
      <c r="M132" s="59">
        <v>225</v>
      </c>
      <c r="N132" s="61">
        <v>0.76444444444444448</v>
      </c>
    </row>
    <row r="133" spans="1:14" x14ac:dyDescent="0.35">
      <c r="A133" t="s">
        <v>293</v>
      </c>
      <c r="B133" t="s">
        <v>294</v>
      </c>
      <c r="C133" s="60">
        <v>1070.3</v>
      </c>
      <c r="D133" s="61">
        <v>9.2999999999999999E-2</v>
      </c>
      <c r="E133" s="61">
        <v>9.2999999999999999E-2</v>
      </c>
      <c r="F133" s="61">
        <v>4.4999999999999998E-2</v>
      </c>
      <c r="G133" s="61">
        <v>4.4999999999999998E-2</v>
      </c>
      <c r="H133" s="61">
        <v>0.95399999999999996</v>
      </c>
      <c r="I133" s="59">
        <v>178</v>
      </c>
      <c r="J133" s="59">
        <v>24627.775999999991</v>
      </c>
      <c r="K133" s="59">
        <v>722.7611620310339</v>
      </c>
      <c r="L133" s="59">
        <v>69</v>
      </c>
      <c r="M133" s="59">
        <v>80</v>
      </c>
      <c r="N133" s="61">
        <v>0.86250000000000004</v>
      </c>
    </row>
    <row r="134" spans="1:14" x14ac:dyDescent="0.35">
      <c r="A134" t="s">
        <v>295</v>
      </c>
      <c r="B134" t="s">
        <v>296</v>
      </c>
      <c r="C134" s="60">
        <v>901.7</v>
      </c>
      <c r="D134" s="61">
        <v>0.13</v>
      </c>
      <c r="E134" s="61">
        <v>0.13</v>
      </c>
      <c r="F134" s="61">
        <v>7.0000000000000007E-2</v>
      </c>
      <c r="G134" s="61">
        <v>7.0000000000000007E-2</v>
      </c>
      <c r="H134" s="61">
        <v>0.9</v>
      </c>
      <c r="I134" s="59">
        <v>180</v>
      </c>
      <c r="J134" s="59">
        <v>37634.004999999961</v>
      </c>
      <c r="K134" s="59">
        <v>478.29084361337624</v>
      </c>
      <c r="L134" s="59">
        <v>140</v>
      </c>
      <c r="M134" s="59">
        <v>180</v>
      </c>
      <c r="N134" s="61">
        <v>0.77777777777777779</v>
      </c>
    </row>
    <row r="135" spans="1:14" x14ac:dyDescent="0.35">
      <c r="A135" t="s">
        <v>297</v>
      </c>
      <c r="B135" t="s">
        <v>298</v>
      </c>
      <c r="C135" s="60">
        <v>239.4</v>
      </c>
      <c r="D135" s="61">
        <v>0.08</v>
      </c>
      <c r="E135" s="61">
        <v>8.1000000000000003E-2</v>
      </c>
      <c r="F135" s="61">
        <v>4.3999999999999997E-2</v>
      </c>
      <c r="G135" s="61">
        <v>4.3999999999999997E-2</v>
      </c>
      <c r="H135" s="61">
        <v>0.96499999999999997</v>
      </c>
      <c r="I135" s="59">
        <v>79</v>
      </c>
      <c r="J135" s="59">
        <v>22589.774999999983</v>
      </c>
      <c r="K135" s="59">
        <v>349.71574528741462</v>
      </c>
      <c r="L135" s="59">
        <v>267</v>
      </c>
      <c r="M135" s="59">
        <v>346</v>
      </c>
      <c r="N135" s="61">
        <v>0.77167630057803471</v>
      </c>
    </row>
    <row r="136" spans="1:14" x14ac:dyDescent="0.35">
      <c r="A136" t="s">
        <v>299</v>
      </c>
      <c r="B136" t="s">
        <v>300</v>
      </c>
      <c r="C136" s="60">
        <v>542</v>
      </c>
      <c r="D136" s="61">
        <v>0.151</v>
      </c>
      <c r="E136" s="61">
        <v>0.14899999999999999</v>
      </c>
      <c r="F136" s="61">
        <v>8.5000000000000006E-2</v>
      </c>
      <c r="G136" s="61">
        <v>8.3000000000000004E-2</v>
      </c>
      <c r="H136" s="61">
        <v>0.91500000000000004</v>
      </c>
      <c r="I136" s="59">
        <v>210</v>
      </c>
      <c r="J136" s="59">
        <v>41945.671999999999</v>
      </c>
      <c r="K136" s="59">
        <v>500.64759959025093</v>
      </c>
      <c r="L136" s="59">
        <v>218</v>
      </c>
      <c r="M136" s="59">
        <v>238</v>
      </c>
      <c r="N136" s="61">
        <v>0.91596638655462181</v>
      </c>
    </row>
    <row r="137" spans="1:14" x14ac:dyDescent="0.35">
      <c r="A137" t="s">
        <v>301</v>
      </c>
      <c r="B137" t="s">
        <v>302</v>
      </c>
      <c r="C137" s="60">
        <v>848.9</v>
      </c>
      <c r="D137" s="61">
        <v>0.111</v>
      </c>
      <c r="E137" s="61">
        <v>0.109</v>
      </c>
      <c r="F137" s="61">
        <v>5.0999999999999997E-2</v>
      </c>
      <c r="G137" s="61">
        <v>4.9000000000000002E-2</v>
      </c>
      <c r="H137" s="61">
        <v>0.85</v>
      </c>
      <c r="I137" s="59">
        <v>517</v>
      </c>
      <c r="J137" s="59">
        <v>68541.80899999995</v>
      </c>
      <c r="K137" s="59">
        <v>754.28414794246294</v>
      </c>
      <c r="L137" s="59">
        <v>192</v>
      </c>
      <c r="M137" s="59">
        <v>233</v>
      </c>
      <c r="N137" s="61">
        <v>0.82403433476394849</v>
      </c>
    </row>
    <row r="138" spans="1:14" x14ac:dyDescent="0.35">
      <c r="A138" t="s">
        <v>303</v>
      </c>
      <c r="B138" t="s">
        <v>304</v>
      </c>
      <c r="C138" s="60">
        <v>981.47</v>
      </c>
      <c r="D138" s="61">
        <v>0.11600000000000001</v>
      </c>
      <c r="E138" s="61">
        <v>0.11700000000000001</v>
      </c>
      <c r="F138" s="61">
        <v>5.3999999999999999E-2</v>
      </c>
      <c r="G138" s="61">
        <v>5.2999999999999999E-2</v>
      </c>
      <c r="H138" s="61">
        <v>0.95</v>
      </c>
      <c r="I138" s="59">
        <v>335</v>
      </c>
      <c r="J138" s="59">
        <v>50709.228999999963</v>
      </c>
      <c r="K138" s="59">
        <v>660.62925153131448</v>
      </c>
      <c r="L138" s="59">
        <v>262</v>
      </c>
      <c r="M138" s="59">
        <v>360</v>
      </c>
      <c r="N138" s="61">
        <v>0.72777777777777775</v>
      </c>
    </row>
    <row r="139" spans="1:14" x14ac:dyDescent="0.35">
      <c r="A139" t="s">
        <v>305</v>
      </c>
      <c r="B139" t="s">
        <v>306</v>
      </c>
      <c r="C139" s="60">
        <v>856.7</v>
      </c>
      <c r="D139" s="61">
        <v>0.108</v>
      </c>
      <c r="E139" s="61">
        <v>0.114</v>
      </c>
      <c r="F139" s="61">
        <v>4.4999999999999998E-2</v>
      </c>
      <c r="G139" s="61">
        <v>4.3999999999999997E-2</v>
      </c>
      <c r="H139" s="61">
        <v>0.94699999999999995</v>
      </c>
      <c r="I139" s="59">
        <v>160</v>
      </c>
      <c r="J139" s="59">
        <v>30950.660999999989</v>
      </c>
      <c r="K139" s="59">
        <v>516.95180274178972</v>
      </c>
      <c r="L139" s="59">
        <v>138</v>
      </c>
      <c r="M139" s="59">
        <v>160</v>
      </c>
      <c r="N139" s="61">
        <v>0.86250000000000004</v>
      </c>
    </row>
    <row r="140" spans="1:14" x14ac:dyDescent="0.35">
      <c r="A140" t="s">
        <v>307</v>
      </c>
      <c r="B140" t="s">
        <v>308</v>
      </c>
      <c r="C140" s="60">
        <v>591</v>
      </c>
      <c r="D140" s="61">
        <v>0.104</v>
      </c>
      <c r="E140" s="61">
        <v>0.104</v>
      </c>
      <c r="F140" s="61">
        <v>6.3E-2</v>
      </c>
      <c r="G140" s="61">
        <v>6.3E-2</v>
      </c>
      <c r="H140" s="61">
        <v>0.93600000000000005</v>
      </c>
      <c r="I140" s="59">
        <v>120</v>
      </c>
      <c r="J140" s="59">
        <v>32899.998999999967</v>
      </c>
      <c r="K140" s="59">
        <v>364.74165242375881</v>
      </c>
      <c r="L140" s="59">
        <v>157</v>
      </c>
      <c r="M140" s="59">
        <v>166</v>
      </c>
      <c r="N140" s="61">
        <v>0.94578313253012047</v>
      </c>
    </row>
    <row r="141" spans="1:14" x14ac:dyDescent="0.35">
      <c r="A141" t="s">
        <v>309</v>
      </c>
      <c r="B141" t="s">
        <v>310</v>
      </c>
      <c r="C141" s="60">
        <v>1809</v>
      </c>
      <c r="D141" s="61">
        <v>0.17</v>
      </c>
      <c r="E141" s="61">
        <v>0.17</v>
      </c>
      <c r="F141" s="61">
        <v>0.10100000000000001</v>
      </c>
      <c r="G141" s="61">
        <v>0.10100000000000001</v>
      </c>
      <c r="H141" s="61">
        <v>0.92</v>
      </c>
      <c r="I141" s="59">
        <v>280</v>
      </c>
      <c r="J141" s="59">
        <v>40887.068999999996</v>
      </c>
      <c r="K141" s="59">
        <v>684.81308846080412</v>
      </c>
      <c r="L141" s="59">
        <v>640</v>
      </c>
      <c r="M141" s="59">
        <v>800</v>
      </c>
      <c r="N141" s="61">
        <v>0.8</v>
      </c>
    </row>
    <row r="142" spans="1:14" x14ac:dyDescent="0.35">
      <c r="A142" t="s">
        <v>311</v>
      </c>
      <c r="B142" t="s">
        <v>312</v>
      </c>
      <c r="C142" s="60">
        <v>4851</v>
      </c>
      <c r="D142" s="61">
        <v>0.111</v>
      </c>
      <c r="E142" s="61">
        <v>0.108</v>
      </c>
      <c r="F142" s="61">
        <v>6.4000000000000001E-2</v>
      </c>
      <c r="G142" s="61">
        <v>6.0999999999999999E-2</v>
      </c>
      <c r="H142" s="61">
        <v>0.95499999999999996</v>
      </c>
      <c r="I142" s="59">
        <v>799</v>
      </c>
      <c r="J142" s="59">
        <v>123673.0079999999</v>
      </c>
      <c r="K142" s="59">
        <v>646.05851585658911</v>
      </c>
      <c r="L142" s="59">
        <v>275</v>
      </c>
      <c r="M142" s="59">
        <v>300</v>
      </c>
      <c r="N142" s="61">
        <v>0.91666666666666663</v>
      </c>
    </row>
    <row r="143" spans="1:14" x14ac:dyDescent="0.35">
      <c r="A143" t="s">
        <v>313</v>
      </c>
      <c r="B143" t="s">
        <v>314</v>
      </c>
      <c r="C143" s="60">
        <v>618</v>
      </c>
      <c r="D143" s="61">
        <v>9.9000000000000005E-2</v>
      </c>
      <c r="E143" s="61">
        <v>0.11</v>
      </c>
      <c r="F143" s="61">
        <v>4.9000000000000002E-2</v>
      </c>
      <c r="G143" s="61">
        <v>5.3999999999999999E-2</v>
      </c>
      <c r="H143" s="61">
        <v>0.91700000000000004</v>
      </c>
      <c r="I143" s="59">
        <v>192</v>
      </c>
      <c r="J143" s="59">
        <v>31865.490999999955</v>
      </c>
      <c r="K143" s="59">
        <v>602.53268967360418</v>
      </c>
      <c r="L143" s="59">
        <v>162</v>
      </c>
      <c r="M143" s="59">
        <v>190</v>
      </c>
      <c r="N143" s="61">
        <v>0.85263157894736841</v>
      </c>
    </row>
    <row r="144" spans="1:14" x14ac:dyDescent="0.35">
      <c r="A144" t="s">
        <v>315</v>
      </c>
      <c r="B144" t="s">
        <v>316</v>
      </c>
      <c r="C144" s="60">
        <v>369</v>
      </c>
      <c r="D144" s="61">
        <v>0.11899999999999999</v>
      </c>
      <c r="E144" s="61">
        <v>0.115</v>
      </c>
      <c r="F144" s="61">
        <v>6.0999999999999999E-2</v>
      </c>
      <c r="G144" s="61">
        <v>0.06</v>
      </c>
      <c r="H144" s="61">
        <v>0.95599999999999996</v>
      </c>
      <c r="I144" s="59">
        <v>699</v>
      </c>
      <c r="J144" s="59">
        <v>72609</v>
      </c>
      <c r="K144" s="59">
        <v>962.69057554848564</v>
      </c>
      <c r="L144" s="59">
        <v>240</v>
      </c>
      <c r="M144" s="59">
        <v>303</v>
      </c>
      <c r="N144" s="61">
        <v>0.79207920792079212</v>
      </c>
    </row>
    <row r="145" spans="1:14" x14ac:dyDescent="0.35">
      <c r="A145" t="s">
        <v>317</v>
      </c>
      <c r="B145" t="s">
        <v>318</v>
      </c>
      <c r="C145" s="60">
        <v>670.4</v>
      </c>
      <c r="D145" s="61">
        <v>0.11</v>
      </c>
      <c r="E145" s="61">
        <v>0.11700000000000001</v>
      </c>
      <c r="F145" s="61">
        <v>5.8999999999999997E-2</v>
      </c>
      <c r="G145" s="61">
        <v>6.3E-2</v>
      </c>
      <c r="H145" s="61">
        <v>0.88</v>
      </c>
      <c r="I145" s="59">
        <v>1223</v>
      </c>
      <c r="J145" s="59">
        <v>205424.74099999986</v>
      </c>
      <c r="K145" s="59">
        <v>595.35185199527689</v>
      </c>
      <c r="L145" s="59">
        <v>224</v>
      </c>
      <c r="M145" s="59">
        <v>286</v>
      </c>
      <c r="N145" s="61">
        <v>0.78321678321678323</v>
      </c>
    </row>
    <row r="146" spans="1:14" x14ac:dyDescent="0.35">
      <c r="A146" t="s">
        <v>319</v>
      </c>
      <c r="B146" t="s">
        <v>320</v>
      </c>
      <c r="C146" s="60">
        <v>570</v>
      </c>
      <c r="D146" s="61">
        <v>8.8999999999999996E-2</v>
      </c>
      <c r="E146" s="61">
        <v>0.10100000000000001</v>
      </c>
      <c r="F146" s="61">
        <v>4.4999999999999998E-2</v>
      </c>
      <c r="G146" s="61">
        <v>5.6000000000000001E-2</v>
      </c>
      <c r="H146" s="61">
        <v>0.94399999999999995</v>
      </c>
      <c r="I146" s="59">
        <v>93</v>
      </c>
      <c r="J146" s="59">
        <v>34703.285999999978</v>
      </c>
      <c r="K146" s="59">
        <v>267.98614978420215</v>
      </c>
      <c r="L146" s="59">
        <v>339</v>
      </c>
      <c r="M146" s="59">
        <v>399</v>
      </c>
      <c r="N146" s="61">
        <v>0.84962406015037595</v>
      </c>
    </row>
    <row r="147" spans="1:14" x14ac:dyDescent="0.35">
      <c r="A147" t="s">
        <v>321</v>
      </c>
      <c r="B147" t="s">
        <v>322</v>
      </c>
      <c r="C147" s="60">
        <v>936.36710000000005</v>
      </c>
      <c r="D147" s="61">
        <v>9.1200000000000003E-2</v>
      </c>
      <c r="E147" s="61">
        <v>9.8199999999999996E-2</v>
      </c>
      <c r="F147" s="61">
        <v>4.5699999999999998E-2</v>
      </c>
      <c r="G147" s="61">
        <v>4.9599999999999998E-2</v>
      </c>
      <c r="H147" s="61">
        <v>0.89580000000000004</v>
      </c>
      <c r="I147" s="59">
        <v>444</v>
      </c>
      <c r="J147" s="59">
        <v>64017.677999999971</v>
      </c>
      <c r="K147" s="59">
        <v>693.55842615847484</v>
      </c>
      <c r="L147" s="59">
        <v>342</v>
      </c>
      <c r="M147" s="59">
        <v>380</v>
      </c>
      <c r="N147" s="61">
        <v>0.9</v>
      </c>
    </row>
    <row r="148" spans="1:14" x14ac:dyDescent="0.35">
      <c r="A148" t="s">
        <v>323</v>
      </c>
      <c r="B148" t="s">
        <v>324</v>
      </c>
      <c r="C148" s="60">
        <v>242</v>
      </c>
      <c r="D148" s="61">
        <v>0.11</v>
      </c>
      <c r="E148" s="61">
        <v>0.108</v>
      </c>
      <c r="F148" s="61">
        <v>5.5E-2</v>
      </c>
      <c r="G148" s="61">
        <v>5.3999999999999999E-2</v>
      </c>
      <c r="H148" s="61">
        <v>0.89</v>
      </c>
      <c r="I148" s="59">
        <v>492</v>
      </c>
      <c r="J148" s="59">
        <v>112184.15999999992</v>
      </c>
      <c r="K148" s="59">
        <v>438.5645887975632</v>
      </c>
      <c r="L148" s="59">
        <v>450</v>
      </c>
      <c r="M148" s="59">
        <v>550</v>
      </c>
      <c r="N148" s="61">
        <v>0.81818181818181823</v>
      </c>
    </row>
    <row r="149" spans="1:14" x14ac:dyDescent="0.35">
      <c r="A149" t="s">
        <v>325</v>
      </c>
      <c r="B149" t="s">
        <v>326</v>
      </c>
      <c r="C149" s="60">
        <v>176.9</v>
      </c>
      <c r="D149" s="61">
        <v>0.11600000000000001</v>
      </c>
      <c r="E149" s="61">
        <v>0.129</v>
      </c>
      <c r="F149" s="61">
        <v>6.2E-2</v>
      </c>
      <c r="G149" s="61">
        <v>7.3999999999999996E-2</v>
      </c>
      <c r="H149" s="61">
        <v>0.93</v>
      </c>
      <c r="I149" s="59">
        <v>210</v>
      </c>
      <c r="J149" s="59">
        <v>29052.780999999992</v>
      </c>
      <c r="K149" s="59">
        <v>722.82236939727068</v>
      </c>
      <c r="L149" s="59">
        <v>91</v>
      </c>
      <c r="M149" s="59">
        <v>104</v>
      </c>
      <c r="N149" s="61">
        <v>0.875</v>
      </c>
    </row>
    <row r="150" spans="1:14" x14ac:dyDescent="0.35">
      <c r="A150" t="s">
        <v>327</v>
      </c>
      <c r="B150" t="s">
        <v>328</v>
      </c>
      <c r="C150" s="60">
        <v>1300.8</v>
      </c>
      <c r="D150" s="61">
        <v>0.11700000000000001</v>
      </c>
      <c r="E150" s="61">
        <v>0.11700000000000001</v>
      </c>
      <c r="F150" s="61">
        <v>6.6000000000000003E-2</v>
      </c>
      <c r="G150" s="61">
        <v>6.6000000000000003E-2</v>
      </c>
      <c r="H150" s="61">
        <v>0.93</v>
      </c>
      <c r="I150" s="59">
        <v>581</v>
      </c>
      <c r="J150" s="59">
        <v>72467.215999999957</v>
      </c>
      <c r="K150" s="59">
        <v>801.74185248126582</v>
      </c>
      <c r="L150" s="59">
        <v>488</v>
      </c>
      <c r="M150" s="59">
        <v>528</v>
      </c>
      <c r="N150" s="61">
        <v>0.9242424242424242</v>
      </c>
    </row>
    <row r="151" spans="1:14" x14ac:dyDescent="0.35">
      <c r="A151" t="s">
        <v>329</v>
      </c>
      <c r="B151" t="s">
        <v>330</v>
      </c>
      <c r="C151" s="60">
        <v>495</v>
      </c>
      <c r="D151" s="61">
        <v>7.8E-2</v>
      </c>
      <c r="E151" s="61">
        <v>8.5999999999999993E-2</v>
      </c>
      <c r="F151" s="61">
        <v>3.5999999999999997E-2</v>
      </c>
      <c r="G151" s="61">
        <v>4.2000000000000003E-2</v>
      </c>
      <c r="H151" s="61">
        <v>0.91</v>
      </c>
      <c r="I151" s="59">
        <v>115</v>
      </c>
      <c r="J151" s="59">
        <v>31230.269999999964</v>
      </c>
      <c r="K151" s="59">
        <v>368.23248726315887</v>
      </c>
      <c r="L151" s="59">
        <v>112.5</v>
      </c>
      <c r="M151" s="59">
        <v>125</v>
      </c>
      <c r="N151" s="61">
        <v>0.9</v>
      </c>
    </row>
    <row r="152" spans="1:14" x14ac:dyDescent="0.35">
      <c r="A152" t="s">
        <v>331</v>
      </c>
      <c r="B152" t="s">
        <v>332</v>
      </c>
      <c r="C152" s="60">
        <v>947</v>
      </c>
      <c r="D152" s="61">
        <v>0.11799999999999999</v>
      </c>
      <c r="E152" s="61">
        <v>0.11799999999999999</v>
      </c>
      <c r="F152" s="61">
        <v>6.7000000000000004E-2</v>
      </c>
      <c r="G152" s="61">
        <v>6.5000000000000002E-2</v>
      </c>
      <c r="H152" s="61">
        <v>0.94</v>
      </c>
      <c r="I152" s="59">
        <v>341</v>
      </c>
      <c r="J152" s="59">
        <v>44487.726999999963</v>
      </c>
      <c r="K152" s="59">
        <v>766.5035347838749</v>
      </c>
      <c r="L152" s="59">
        <v>342</v>
      </c>
      <c r="M152" s="59">
        <v>453</v>
      </c>
      <c r="N152" s="61">
        <v>0.75496688741721851</v>
      </c>
    </row>
    <row r="153" spans="1:14" x14ac:dyDescent="0.35">
      <c r="A153" t="s">
        <v>333</v>
      </c>
      <c r="B153" t="s">
        <v>334</v>
      </c>
      <c r="C153" s="60">
        <v>730</v>
      </c>
      <c r="D153" s="61">
        <v>0.105</v>
      </c>
      <c r="E153" s="61">
        <v>0.105</v>
      </c>
      <c r="F153" s="61">
        <v>4.4999999999999998E-2</v>
      </c>
      <c r="G153" s="61">
        <v>4.4999999999999998E-2</v>
      </c>
      <c r="H153" s="61">
        <v>0.9</v>
      </c>
      <c r="I153" s="59">
        <v>806</v>
      </c>
      <c r="J153" s="59">
        <v>140470.26999999993</v>
      </c>
      <c r="K153" s="59">
        <v>573.78689455071196</v>
      </c>
      <c r="L153" s="59">
        <v>455</v>
      </c>
      <c r="M153" s="59">
        <v>554</v>
      </c>
      <c r="N153" s="61">
        <v>0.82129963898916969</v>
      </c>
    </row>
    <row r="154" spans="1:14" x14ac:dyDescent="0.35">
      <c r="A154" t="s">
        <v>335</v>
      </c>
      <c r="B154" t="s">
        <v>336</v>
      </c>
      <c r="C154" s="60">
        <v>1690</v>
      </c>
      <c r="D154" s="61">
        <v>9.9000000000000005E-2</v>
      </c>
      <c r="E154" s="61">
        <v>0.109</v>
      </c>
      <c r="F154" s="61">
        <v>5.2999999999999999E-2</v>
      </c>
      <c r="G154" s="61">
        <v>5.8999999999999997E-2</v>
      </c>
      <c r="H154" s="61">
        <v>0.95</v>
      </c>
      <c r="I154" s="59">
        <v>124</v>
      </c>
      <c r="J154" s="59">
        <v>39733.676000000007</v>
      </c>
      <c r="K154" s="59">
        <v>312.07784550314443</v>
      </c>
      <c r="L154" s="59">
        <v>29</v>
      </c>
      <c r="M154" s="59">
        <v>33</v>
      </c>
      <c r="N154" s="61">
        <v>0.87878787878787878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51709-17C6-4297-99D5-63090B31037B}">
  <sheetPr codeName="Sheet11">
    <tabColor rgb="FFFFFF00"/>
  </sheetPr>
  <dimension ref="A1:H155"/>
  <sheetViews>
    <sheetView topLeftCell="A58" workbookViewId="0">
      <selection activeCell="A139" sqref="A139"/>
    </sheetView>
  </sheetViews>
  <sheetFormatPr defaultColWidth="8.90625" defaultRowHeight="14.5" x14ac:dyDescent="0.35"/>
  <cols>
    <col min="3" max="5" width="11.6328125" customWidth="1"/>
    <col min="6" max="8" width="12.6328125" customWidth="1"/>
  </cols>
  <sheetData>
    <row r="1" spans="1:8" x14ac:dyDescent="0.35">
      <c r="B1" s="14" t="s">
        <v>394</v>
      </c>
      <c r="C1" t="s">
        <v>386</v>
      </c>
      <c r="D1" t="s">
        <v>387</v>
      </c>
      <c r="E1" t="s">
        <v>388</v>
      </c>
      <c r="F1" t="s">
        <v>390</v>
      </c>
      <c r="G1" t="s">
        <v>391</v>
      </c>
      <c r="H1" t="s">
        <v>393</v>
      </c>
    </row>
    <row r="3" spans="1:8" x14ac:dyDescent="0.35">
      <c r="C3" s="53" t="s">
        <v>385</v>
      </c>
      <c r="D3" s="53"/>
      <c r="E3" s="53"/>
      <c r="F3" s="53"/>
      <c r="G3" s="53"/>
      <c r="H3" s="52" t="s">
        <v>392</v>
      </c>
    </row>
    <row r="4" spans="1:8" x14ac:dyDescent="0.35">
      <c r="A4" s="14" t="s">
        <v>395</v>
      </c>
      <c r="B4" s="14" t="s">
        <v>396</v>
      </c>
      <c r="C4" s="51" t="s">
        <v>386</v>
      </c>
      <c r="D4" s="51" t="s">
        <v>387</v>
      </c>
      <c r="E4" s="51" t="s">
        <v>388</v>
      </c>
      <c r="F4" s="51" t="s">
        <v>390</v>
      </c>
      <c r="G4" s="51" t="s">
        <v>391</v>
      </c>
      <c r="H4" s="51" t="s">
        <v>389</v>
      </c>
    </row>
    <row r="5" spans="1:8" x14ac:dyDescent="0.35">
      <c r="A5" t="s">
        <v>35</v>
      </c>
      <c r="B5" t="s">
        <v>36</v>
      </c>
      <c r="C5" s="50">
        <v>1856901</v>
      </c>
      <c r="D5" s="50">
        <v>10392181.927877201</v>
      </c>
      <c r="E5" s="50">
        <v>16517375</v>
      </c>
      <c r="F5" s="50">
        <v>0</v>
      </c>
      <c r="G5" s="50">
        <v>0</v>
      </c>
      <c r="H5" s="50">
        <v>28766458.199161485</v>
      </c>
    </row>
    <row r="6" spans="1:8" x14ac:dyDescent="0.35">
      <c r="A6" t="s">
        <v>37</v>
      </c>
      <c r="B6" t="s">
        <v>38</v>
      </c>
      <c r="C6" s="50">
        <v>2884527</v>
      </c>
      <c r="D6" s="50">
        <v>9338649.7558523007</v>
      </c>
      <c r="E6" s="50">
        <v>27772288</v>
      </c>
      <c r="F6" s="50">
        <v>0</v>
      </c>
      <c r="G6" s="50">
        <v>0</v>
      </c>
      <c r="H6" s="50">
        <v>39995465.000239126</v>
      </c>
    </row>
    <row r="7" spans="1:8" x14ac:dyDescent="0.35">
      <c r="A7" t="s">
        <v>39</v>
      </c>
      <c r="B7" t="s">
        <v>40</v>
      </c>
      <c r="C7" s="50">
        <v>3377046</v>
      </c>
      <c r="D7" s="50">
        <v>13055102.115162499</v>
      </c>
      <c r="E7" s="50">
        <v>21844031</v>
      </c>
      <c r="F7" s="50">
        <v>0</v>
      </c>
      <c r="G7" s="50">
        <v>0</v>
      </c>
      <c r="H7" s="50">
        <v>38276179</v>
      </c>
    </row>
    <row r="8" spans="1:8" x14ac:dyDescent="0.35">
      <c r="A8" t="s">
        <v>41</v>
      </c>
      <c r="B8" t="s">
        <v>42</v>
      </c>
      <c r="C8" s="50">
        <v>1441905</v>
      </c>
      <c r="D8" s="50">
        <v>4758863.6526109399</v>
      </c>
      <c r="E8" s="50">
        <v>13345627</v>
      </c>
      <c r="F8" s="50">
        <v>27741842</v>
      </c>
      <c r="G8" s="50">
        <v>22273922</v>
      </c>
      <c r="H8" s="50">
        <v>69562160</v>
      </c>
    </row>
    <row r="9" spans="1:8" x14ac:dyDescent="0.35">
      <c r="A9" t="s">
        <v>43</v>
      </c>
      <c r="B9" t="s">
        <v>44</v>
      </c>
      <c r="C9" s="50">
        <v>1410737</v>
      </c>
      <c r="D9" s="50">
        <v>3304715.6544579002</v>
      </c>
      <c r="E9" s="50">
        <v>12011526</v>
      </c>
      <c r="F9" s="50">
        <v>0</v>
      </c>
      <c r="G9" s="50">
        <v>0</v>
      </c>
      <c r="H9" s="50">
        <v>16726979.161997151</v>
      </c>
    </row>
    <row r="10" spans="1:8" x14ac:dyDescent="0.35">
      <c r="A10" t="s">
        <v>45</v>
      </c>
      <c r="B10" t="s">
        <v>46</v>
      </c>
      <c r="C10" s="50">
        <v>2964977</v>
      </c>
      <c r="D10" s="50">
        <v>6421621.3110063802</v>
      </c>
      <c r="E10" s="50">
        <v>17466713</v>
      </c>
      <c r="F10" s="50">
        <v>31537054</v>
      </c>
      <c r="G10" s="50">
        <v>23660000</v>
      </c>
      <c r="H10" s="50">
        <v>82050365</v>
      </c>
    </row>
    <row r="11" spans="1:8" x14ac:dyDescent="0.35">
      <c r="A11" t="s">
        <v>47</v>
      </c>
      <c r="B11" t="s">
        <v>48</v>
      </c>
      <c r="C11" s="50">
        <v>12943092</v>
      </c>
      <c r="D11" s="50">
        <v>65921308.970897697</v>
      </c>
      <c r="E11" s="50">
        <v>92657315</v>
      </c>
      <c r="F11" s="50">
        <v>5299813</v>
      </c>
      <c r="G11" s="50">
        <v>22582089</v>
      </c>
      <c r="H11" s="50">
        <v>199403618</v>
      </c>
    </row>
    <row r="12" spans="1:8" x14ac:dyDescent="0.35">
      <c r="A12" t="s">
        <v>49</v>
      </c>
      <c r="B12" t="s">
        <v>50</v>
      </c>
      <c r="C12" s="50">
        <v>2129743</v>
      </c>
      <c r="D12" s="50">
        <v>8103594.8394277906</v>
      </c>
      <c r="E12" s="50">
        <v>13320712</v>
      </c>
      <c r="F12" s="50">
        <v>0</v>
      </c>
      <c r="G12" s="50">
        <v>0</v>
      </c>
      <c r="H12" s="50">
        <v>23554050.439999998</v>
      </c>
    </row>
    <row r="13" spans="1:8" x14ac:dyDescent="0.35">
      <c r="A13" t="s">
        <v>51</v>
      </c>
      <c r="B13" t="s">
        <v>52</v>
      </c>
      <c r="C13" s="50">
        <v>2614944</v>
      </c>
      <c r="D13" s="50">
        <v>10555543.583298801</v>
      </c>
      <c r="E13" s="50">
        <v>16069332</v>
      </c>
      <c r="F13" s="50">
        <v>8582099</v>
      </c>
      <c r="G13" s="50">
        <v>512312</v>
      </c>
      <c r="H13" s="50">
        <v>38334231</v>
      </c>
    </row>
    <row r="14" spans="1:8" x14ac:dyDescent="0.35">
      <c r="A14" t="s">
        <v>53</v>
      </c>
      <c r="B14" t="s">
        <v>54</v>
      </c>
      <c r="C14" s="50">
        <v>3577890</v>
      </c>
      <c r="D14" s="50">
        <v>14437791.383613599</v>
      </c>
      <c r="E14" s="50">
        <v>23841792</v>
      </c>
      <c r="F14" s="50">
        <v>6218457</v>
      </c>
      <c r="G14" s="50">
        <v>2992464</v>
      </c>
      <c r="H14" s="50">
        <v>51068393.800323978</v>
      </c>
    </row>
    <row r="15" spans="1:8" x14ac:dyDescent="0.35">
      <c r="A15" t="s">
        <v>55</v>
      </c>
      <c r="B15" t="s">
        <v>56</v>
      </c>
      <c r="C15" s="50">
        <v>3518312</v>
      </c>
      <c r="D15" s="50">
        <v>13043639.454471299</v>
      </c>
      <c r="E15" s="50">
        <v>30817785</v>
      </c>
      <c r="F15" s="50">
        <v>12096347</v>
      </c>
      <c r="G15" s="50">
        <v>2182000</v>
      </c>
      <c r="H15" s="50">
        <v>61658083</v>
      </c>
    </row>
    <row r="16" spans="1:8" x14ac:dyDescent="0.35">
      <c r="A16" t="s">
        <v>57</v>
      </c>
      <c r="B16" t="s">
        <v>58</v>
      </c>
      <c r="C16" s="50">
        <v>968392</v>
      </c>
      <c r="D16" s="50">
        <v>1480052.7881731601</v>
      </c>
      <c r="E16" s="50">
        <v>7574813</v>
      </c>
      <c r="F16" s="50">
        <v>0</v>
      </c>
      <c r="G16" s="50">
        <v>4850076</v>
      </c>
      <c r="H16" s="50">
        <v>14873334</v>
      </c>
    </row>
    <row r="17" spans="1:8" x14ac:dyDescent="0.35">
      <c r="A17" t="s">
        <v>59</v>
      </c>
      <c r="B17" t="s">
        <v>60</v>
      </c>
      <c r="C17" s="50">
        <v>5137133</v>
      </c>
      <c r="D17" s="50">
        <v>22700620.5070149</v>
      </c>
      <c r="E17" s="50">
        <v>41952249</v>
      </c>
      <c r="F17" s="50">
        <v>0</v>
      </c>
      <c r="G17" s="50">
        <v>0</v>
      </c>
      <c r="H17" s="50">
        <v>69790003</v>
      </c>
    </row>
    <row r="18" spans="1:8" x14ac:dyDescent="0.35">
      <c r="A18" t="s">
        <v>61</v>
      </c>
      <c r="B18" t="s">
        <v>62</v>
      </c>
      <c r="C18" s="50">
        <v>5316897</v>
      </c>
      <c r="D18" s="50">
        <v>12952325.3863665</v>
      </c>
      <c r="E18" s="50">
        <v>24452535</v>
      </c>
      <c r="F18" s="50">
        <v>70900.009999999995</v>
      </c>
      <c r="G18" s="50">
        <v>0</v>
      </c>
      <c r="H18" s="50">
        <v>42792656.982230581</v>
      </c>
    </row>
    <row r="19" spans="1:8" x14ac:dyDescent="0.35">
      <c r="A19" t="s">
        <v>63</v>
      </c>
      <c r="B19" t="s">
        <v>64</v>
      </c>
      <c r="C19" s="50">
        <v>2312933</v>
      </c>
      <c r="D19" s="50">
        <v>9181001.9746036194</v>
      </c>
      <c r="E19" s="50">
        <v>21506685</v>
      </c>
      <c r="F19" s="50">
        <v>0</v>
      </c>
      <c r="G19" s="50">
        <v>517720</v>
      </c>
      <c r="H19" s="50">
        <v>33518340</v>
      </c>
    </row>
    <row r="20" spans="1:8" x14ac:dyDescent="0.35">
      <c r="A20" t="s">
        <v>65</v>
      </c>
      <c r="B20" t="s">
        <v>66</v>
      </c>
      <c r="C20" s="50">
        <v>3528349</v>
      </c>
      <c r="D20" s="50">
        <v>16515434.242105201</v>
      </c>
      <c r="E20" s="50">
        <v>34869335</v>
      </c>
      <c r="F20" s="50">
        <v>0</v>
      </c>
      <c r="G20" s="50">
        <v>28588631</v>
      </c>
      <c r="H20" s="50">
        <v>83501748.090000004</v>
      </c>
    </row>
    <row r="21" spans="1:8" x14ac:dyDescent="0.35">
      <c r="A21" t="s">
        <v>67</v>
      </c>
      <c r="B21" t="s">
        <v>68</v>
      </c>
      <c r="C21" s="50">
        <v>2442564</v>
      </c>
      <c r="D21" s="50">
        <v>7503238.7876485204</v>
      </c>
      <c r="E21" s="50">
        <v>24170632</v>
      </c>
      <c r="F21" s="50">
        <v>0</v>
      </c>
      <c r="G21" s="50">
        <v>0</v>
      </c>
      <c r="H21" s="50">
        <v>34116435</v>
      </c>
    </row>
    <row r="22" spans="1:8" x14ac:dyDescent="0.35">
      <c r="A22" t="s">
        <v>69</v>
      </c>
      <c r="B22" t="s">
        <v>70</v>
      </c>
      <c r="C22" s="50">
        <v>4065961</v>
      </c>
      <c r="D22" s="50">
        <v>4892679.95293938</v>
      </c>
      <c r="E22" s="50">
        <v>33535839</v>
      </c>
      <c r="F22" s="50">
        <v>0</v>
      </c>
      <c r="G22" s="50">
        <v>0</v>
      </c>
      <c r="H22" s="50">
        <v>42494480</v>
      </c>
    </row>
    <row r="23" spans="1:8" x14ac:dyDescent="0.35">
      <c r="A23" t="s">
        <v>71</v>
      </c>
      <c r="B23" t="s">
        <v>72</v>
      </c>
      <c r="C23" s="50">
        <v>2076611</v>
      </c>
      <c r="D23" s="50">
        <v>7404156.3894352894</v>
      </c>
      <c r="E23" s="50">
        <v>14854177</v>
      </c>
      <c r="F23" s="50">
        <v>1415746</v>
      </c>
      <c r="G23" s="50">
        <v>0</v>
      </c>
      <c r="H23" s="50">
        <v>25750690</v>
      </c>
    </row>
    <row r="24" spans="1:8" x14ac:dyDescent="0.35">
      <c r="A24" t="s">
        <v>73</v>
      </c>
      <c r="B24" t="s">
        <v>74</v>
      </c>
      <c r="C24" s="50">
        <v>3033013</v>
      </c>
      <c r="D24" s="50">
        <v>8188352.8558810493</v>
      </c>
      <c r="E24" s="50">
        <v>16274952</v>
      </c>
      <c r="F24" s="50">
        <v>0</v>
      </c>
      <c r="G24" s="50">
        <v>0</v>
      </c>
      <c r="H24" s="50">
        <v>27496318</v>
      </c>
    </row>
    <row r="25" spans="1:8" x14ac:dyDescent="0.35">
      <c r="A25" t="s">
        <v>75</v>
      </c>
      <c r="B25" t="s">
        <v>76</v>
      </c>
      <c r="C25" s="50">
        <v>5069551</v>
      </c>
      <c r="D25" s="50">
        <v>14725276.96452</v>
      </c>
      <c r="E25" s="50">
        <v>43006921</v>
      </c>
      <c r="F25" s="50">
        <v>4529060</v>
      </c>
      <c r="G25" s="50">
        <v>0</v>
      </c>
      <c r="H25" s="50">
        <v>67330809</v>
      </c>
    </row>
    <row r="26" spans="1:8" x14ac:dyDescent="0.35">
      <c r="A26" t="s">
        <v>77</v>
      </c>
      <c r="B26" t="s">
        <v>78</v>
      </c>
      <c r="C26" s="50">
        <v>1046736</v>
      </c>
      <c r="D26" s="50">
        <v>12495523.7447793</v>
      </c>
      <c r="E26" s="50">
        <v>21095296</v>
      </c>
      <c r="F26" s="50">
        <v>0</v>
      </c>
      <c r="G26" s="50">
        <v>0</v>
      </c>
      <c r="H26" s="50">
        <v>34637556</v>
      </c>
    </row>
    <row r="27" spans="1:8" x14ac:dyDescent="0.35">
      <c r="A27" t="s">
        <v>79</v>
      </c>
      <c r="B27" t="s">
        <v>80</v>
      </c>
      <c r="C27" s="50">
        <v>1926729</v>
      </c>
      <c r="D27" s="50">
        <v>2700510.30232677</v>
      </c>
      <c r="E27" s="50">
        <v>19057840</v>
      </c>
      <c r="F27" s="50">
        <v>600000</v>
      </c>
      <c r="G27" s="50">
        <v>9573079</v>
      </c>
      <c r="H27" s="50">
        <v>33858158.111759998</v>
      </c>
    </row>
    <row r="28" spans="1:8" x14ac:dyDescent="0.35">
      <c r="A28" t="s">
        <v>81</v>
      </c>
      <c r="B28" t="s">
        <v>82</v>
      </c>
      <c r="C28" s="50">
        <v>2342241</v>
      </c>
      <c r="D28" s="50">
        <v>8449929.011474669</v>
      </c>
      <c r="E28" s="50">
        <v>27208192</v>
      </c>
      <c r="F28" s="50">
        <v>0</v>
      </c>
      <c r="G28" s="50">
        <v>0</v>
      </c>
      <c r="H28" s="50">
        <v>38000362</v>
      </c>
    </row>
    <row r="29" spans="1:8" x14ac:dyDescent="0.35">
      <c r="A29" t="s">
        <v>83</v>
      </c>
      <c r="B29" t="s">
        <v>84</v>
      </c>
      <c r="C29" s="50">
        <v>3688301</v>
      </c>
      <c r="D29" s="50">
        <v>10506735.6822423</v>
      </c>
      <c r="E29" s="50">
        <v>27037382</v>
      </c>
      <c r="F29" s="50">
        <v>0</v>
      </c>
      <c r="G29" s="50">
        <v>0</v>
      </c>
      <c r="H29" s="50">
        <v>41232419.27588512</v>
      </c>
    </row>
    <row r="30" spans="1:8" x14ac:dyDescent="0.35">
      <c r="A30" t="s">
        <v>85</v>
      </c>
      <c r="B30" t="s">
        <v>86</v>
      </c>
      <c r="C30" s="50">
        <v>37091</v>
      </c>
      <c r="D30" s="50">
        <v>314143.60596237599</v>
      </c>
      <c r="E30" s="50">
        <v>799980</v>
      </c>
      <c r="F30" s="50">
        <v>0</v>
      </c>
      <c r="G30" s="50">
        <v>0</v>
      </c>
      <c r="H30" s="50">
        <v>1151215</v>
      </c>
    </row>
    <row r="31" spans="1:8" x14ac:dyDescent="0.35">
      <c r="A31" t="s">
        <v>87</v>
      </c>
      <c r="B31" t="s">
        <v>88</v>
      </c>
      <c r="C31" s="50">
        <v>7577858</v>
      </c>
      <c r="D31" s="50">
        <v>23719337.291379336</v>
      </c>
      <c r="E31" s="50">
        <v>46153653</v>
      </c>
      <c r="F31" s="50">
        <v>525311</v>
      </c>
      <c r="G31" s="50">
        <v>9126472</v>
      </c>
      <c r="H31" s="50">
        <v>87102631</v>
      </c>
    </row>
    <row r="32" spans="1:8" x14ac:dyDescent="0.35">
      <c r="A32" t="s">
        <v>89</v>
      </c>
      <c r="B32" t="s">
        <v>90</v>
      </c>
      <c r="C32" s="50">
        <v>6988139</v>
      </c>
      <c r="D32" s="50">
        <v>29959278.861713599</v>
      </c>
      <c r="E32" s="50">
        <v>47549364</v>
      </c>
      <c r="F32" s="50">
        <v>82856</v>
      </c>
      <c r="G32" s="50">
        <v>0</v>
      </c>
      <c r="H32" s="50">
        <v>84579638</v>
      </c>
    </row>
    <row r="33" spans="1:8" x14ac:dyDescent="0.35">
      <c r="A33" t="s">
        <v>91</v>
      </c>
      <c r="B33" t="s">
        <v>92</v>
      </c>
      <c r="C33" s="50">
        <v>4181686</v>
      </c>
      <c r="D33" s="50">
        <v>15323139.416927101</v>
      </c>
      <c r="E33" s="50">
        <v>27391358</v>
      </c>
      <c r="F33" s="50">
        <v>40564448</v>
      </c>
      <c r="G33" s="50">
        <v>37500236</v>
      </c>
      <c r="H33" s="50">
        <v>124960867</v>
      </c>
    </row>
    <row r="34" spans="1:8" x14ac:dyDescent="0.35">
      <c r="A34" t="s">
        <v>93</v>
      </c>
      <c r="B34" t="s">
        <v>94</v>
      </c>
      <c r="C34" s="50">
        <v>2992679</v>
      </c>
      <c r="D34" s="50">
        <v>9684754.4388902895</v>
      </c>
      <c r="E34" s="50">
        <v>27768137</v>
      </c>
      <c r="F34" s="50">
        <v>1292000</v>
      </c>
      <c r="G34" s="50">
        <v>0</v>
      </c>
      <c r="H34" s="50">
        <v>41737570.365315214</v>
      </c>
    </row>
    <row r="35" spans="1:8" x14ac:dyDescent="0.35">
      <c r="A35" t="s">
        <v>95</v>
      </c>
      <c r="B35" t="s">
        <v>96</v>
      </c>
      <c r="C35" s="50">
        <v>7130520</v>
      </c>
      <c r="D35" s="50">
        <v>23216939.846818298</v>
      </c>
      <c r="E35" s="50">
        <v>41980438</v>
      </c>
      <c r="F35" s="50">
        <v>0</v>
      </c>
      <c r="G35" s="50">
        <v>0</v>
      </c>
      <c r="H35" s="50">
        <v>72327898.256793872</v>
      </c>
    </row>
    <row r="36" spans="1:8" x14ac:dyDescent="0.35">
      <c r="A36" t="s">
        <v>97</v>
      </c>
      <c r="B36" t="s">
        <v>98</v>
      </c>
      <c r="C36" s="50">
        <v>1063345</v>
      </c>
      <c r="D36" s="50">
        <v>4356177.3638448101</v>
      </c>
      <c r="E36" s="50">
        <v>8645493</v>
      </c>
      <c r="F36" s="50">
        <v>0</v>
      </c>
      <c r="G36" s="50">
        <v>0</v>
      </c>
      <c r="H36" s="50">
        <v>14065014.643999999</v>
      </c>
    </row>
    <row r="37" spans="1:8" x14ac:dyDescent="0.35">
      <c r="A37" t="s">
        <v>99</v>
      </c>
      <c r="B37" t="s">
        <v>100</v>
      </c>
      <c r="C37" s="50">
        <v>2323304</v>
      </c>
      <c r="D37" s="50">
        <v>11690857.6938296</v>
      </c>
      <c r="E37" s="50">
        <v>19515645</v>
      </c>
      <c r="F37" s="50">
        <v>0</v>
      </c>
      <c r="G37" s="50">
        <v>269682</v>
      </c>
      <c r="H37" s="50">
        <v>33799488.845286414</v>
      </c>
    </row>
    <row r="38" spans="1:8" x14ac:dyDescent="0.35">
      <c r="A38" t="s">
        <v>101</v>
      </c>
      <c r="B38" t="s">
        <v>102</v>
      </c>
      <c r="C38" s="50">
        <v>7898005</v>
      </c>
      <c r="D38" s="50">
        <v>34682034.327874705</v>
      </c>
      <c r="E38" s="50">
        <v>62837882</v>
      </c>
      <c r="F38" s="50">
        <v>928015</v>
      </c>
      <c r="G38" s="50">
        <v>2258266.7027540365</v>
      </c>
      <c r="H38" s="50">
        <v>108604202.48363391</v>
      </c>
    </row>
    <row r="39" spans="1:8" x14ac:dyDescent="0.35">
      <c r="A39" t="s">
        <v>103</v>
      </c>
      <c r="B39" t="s">
        <v>104</v>
      </c>
      <c r="C39" s="50">
        <v>8245373</v>
      </c>
      <c r="D39" s="50">
        <v>28270473.277916502</v>
      </c>
      <c r="E39" s="50">
        <v>61125833</v>
      </c>
      <c r="F39" s="50">
        <v>0</v>
      </c>
      <c r="G39" s="50">
        <v>11432984</v>
      </c>
      <c r="H39" s="50">
        <v>109074663</v>
      </c>
    </row>
    <row r="40" spans="1:8" x14ac:dyDescent="0.35">
      <c r="A40" t="s">
        <v>105</v>
      </c>
      <c r="B40" t="s">
        <v>106</v>
      </c>
      <c r="C40" s="50">
        <v>2782137</v>
      </c>
      <c r="D40" s="50">
        <v>15830811.6369348</v>
      </c>
      <c r="E40" s="50">
        <v>25972737</v>
      </c>
      <c r="F40" s="50">
        <v>0</v>
      </c>
      <c r="G40" s="50">
        <v>0</v>
      </c>
      <c r="H40" s="50">
        <v>44585686</v>
      </c>
    </row>
    <row r="41" spans="1:8" x14ac:dyDescent="0.35">
      <c r="A41" t="s">
        <v>107</v>
      </c>
      <c r="B41" t="s">
        <v>108</v>
      </c>
      <c r="C41" s="50">
        <v>4152450</v>
      </c>
      <c r="D41" s="50">
        <v>12084515.541809499</v>
      </c>
      <c r="E41" s="50">
        <v>29709110</v>
      </c>
      <c r="F41" s="50">
        <v>32890984</v>
      </c>
      <c r="G41" s="50">
        <v>57990500</v>
      </c>
      <c r="H41" s="50">
        <v>136827559.57999998</v>
      </c>
    </row>
    <row r="42" spans="1:8" x14ac:dyDescent="0.35">
      <c r="A42" t="s">
        <v>109</v>
      </c>
      <c r="B42" t="s">
        <v>110</v>
      </c>
      <c r="C42" s="50">
        <v>6444209</v>
      </c>
      <c r="D42" s="50">
        <v>16138803.0398832</v>
      </c>
      <c r="E42" s="50">
        <v>25460462</v>
      </c>
      <c r="F42" s="50">
        <v>1252542</v>
      </c>
      <c r="G42" s="50">
        <v>12469627</v>
      </c>
      <c r="H42" s="50">
        <v>61765643</v>
      </c>
    </row>
    <row r="43" spans="1:8" x14ac:dyDescent="0.35">
      <c r="A43" t="s">
        <v>111</v>
      </c>
      <c r="B43" t="s">
        <v>112</v>
      </c>
      <c r="C43" s="50">
        <v>3724468</v>
      </c>
      <c r="D43" s="50">
        <v>12306721.6991545</v>
      </c>
      <c r="E43" s="50">
        <v>27241766</v>
      </c>
      <c r="F43" s="50">
        <v>8494896</v>
      </c>
      <c r="G43" s="50">
        <v>60613102</v>
      </c>
      <c r="H43" s="50">
        <v>112380954.16475919</v>
      </c>
    </row>
    <row r="44" spans="1:8" x14ac:dyDescent="0.35">
      <c r="A44" t="s">
        <v>113</v>
      </c>
      <c r="B44" t="s">
        <v>114</v>
      </c>
      <c r="C44" s="50">
        <v>3086212</v>
      </c>
      <c r="D44" s="50">
        <v>11279500.150627101</v>
      </c>
      <c r="E44" s="50">
        <v>24422593</v>
      </c>
      <c r="F44" s="50">
        <v>0</v>
      </c>
      <c r="G44" s="50">
        <v>336959</v>
      </c>
      <c r="H44" s="50">
        <v>39125264.009999998</v>
      </c>
    </row>
    <row r="45" spans="1:8" x14ac:dyDescent="0.35">
      <c r="A45" t="s">
        <v>115</v>
      </c>
      <c r="B45" t="s">
        <v>116</v>
      </c>
      <c r="C45" s="50">
        <v>8123612</v>
      </c>
      <c r="D45" s="50">
        <v>21136348.830303501</v>
      </c>
      <c r="E45" s="50">
        <v>44444899</v>
      </c>
      <c r="F45" s="50">
        <v>0</v>
      </c>
      <c r="G45" s="50">
        <v>694000</v>
      </c>
      <c r="H45" s="50">
        <v>74398860</v>
      </c>
    </row>
    <row r="46" spans="1:8" x14ac:dyDescent="0.35">
      <c r="A46" t="s">
        <v>117</v>
      </c>
      <c r="B46" t="s">
        <v>118</v>
      </c>
      <c r="C46" s="50">
        <v>3735926</v>
      </c>
      <c r="D46" s="50">
        <v>11381247.135321701</v>
      </c>
      <c r="E46" s="50">
        <v>23573725</v>
      </c>
      <c r="F46" s="50">
        <v>0</v>
      </c>
      <c r="G46" s="50">
        <v>0</v>
      </c>
      <c r="H46" s="50">
        <v>38690897.5638</v>
      </c>
    </row>
    <row r="47" spans="1:8" x14ac:dyDescent="0.35">
      <c r="A47" t="s">
        <v>119</v>
      </c>
      <c r="B47" t="s">
        <v>120</v>
      </c>
      <c r="C47" s="50">
        <v>11885446</v>
      </c>
      <c r="D47" s="50">
        <v>45016946.841440998</v>
      </c>
      <c r="E47" s="50">
        <v>108355055</v>
      </c>
      <c r="F47" s="50">
        <v>84000</v>
      </c>
      <c r="G47" s="50">
        <v>0</v>
      </c>
      <c r="H47" s="50">
        <v>165341448.28574288</v>
      </c>
    </row>
    <row r="48" spans="1:8" x14ac:dyDescent="0.35">
      <c r="A48" t="s">
        <v>121</v>
      </c>
      <c r="B48" t="s">
        <v>122</v>
      </c>
      <c r="C48" s="50">
        <v>2111149</v>
      </c>
      <c r="D48" s="50">
        <v>11051840.6665556</v>
      </c>
      <c r="E48" s="50">
        <v>17713351</v>
      </c>
      <c r="F48" s="50">
        <v>0</v>
      </c>
      <c r="G48" s="50">
        <v>0</v>
      </c>
      <c r="H48" s="50">
        <v>30876341</v>
      </c>
    </row>
    <row r="49" spans="1:8" x14ac:dyDescent="0.35">
      <c r="A49" t="s">
        <v>123</v>
      </c>
      <c r="B49" t="s">
        <v>124</v>
      </c>
      <c r="C49" s="50">
        <v>6842353</v>
      </c>
      <c r="D49" s="50">
        <v>19435930.482522201</v>
      </c>
      <c r="E49" s="50">
        <v>44447391</v>
      </c>
      <c r="F49" s="50">
        <v>0</v>
      </c>
      <c r="G49" s="50">
        <v>0</v>
      </c>
      <c r="H49" s="50">
        <v>70725674</v>
      </c>
    </row>
    <row r="50" spans="1:8" x14ac:dyDescent="0.35">
      <c r="A50" t="s">
        <v>125</v>
      </c>
      <c r="B50" t="s">
        <v>126</v>
      </c>
      <c r="C50" s="50">
        <v>2856842</v>
      </c>
      <c r="D50" s="50">
        <v>14980351.388803801</v>
      </c>
      <c r="E50" s="50">
        <v>22547442</v>
      </c>
      <c r="F50" s="50">
        <v>0</v>
      </c>
      <c r="G50" s="50">
        <v>0</v>
      </c>
      <c r="H50" s="50">
        <v>40384635</v>
      </c>
    </row>
    <row r="51" spans="1:8" x14ac:dyDescent="0.35">
      <c r="A51" t="s">
        <v>127</v>
      </c>
      <c r="B51" t="s">
        <v>128</v>
      </c>
      <c r="C51" s="50">
        <v>1730686</v>
      </c>
      <c r="D51" s="50">
        <v>16147568.9581555</v>
      </c>
      <c r="E51" s="50">
        <v>23100819</v>
      </c>
      <c r="F51" s="50">
        <v>0</v>
      </c>
      <c r="G51" s="50">
        <v>0</v>
      </c>
      <c r="H51" s="50">
        <v>40979074</v>
      </c>
    </row>
    <row r="52" spans="1:8" x14ac:dyDescent="0.35">
      <c r="A52" t="s">
        <v>129</v>
      </c>
      <c r="B52" t="s">
        <v>130</v>
      </c>
      <c r="C52" s="50">
        <v>1994703</v>
      </c>
      <c r="D52" s="50">
        <v>6776780.7105497103</v>
      </c>
      <c r="E52" s="50">
        <v>11431477</v>
      </c>
      <c r="F52" s="50">
        <v>0</v>
      </c>
      <c r="G52" s="50">
        <v>639130</v>
      </c>
      <c r="H52" s="50">
        <v>20842090.949999999</v>
      </c>
    </row>
    <row r="53" spans="1:8" x14ac:dyDescent="0.35">
      <c r="A53" t="s">
        <v>131</v>
      </c>
      <c r="B53" t="s">
        <v>132</v>
      </c>
      <c r="C53" s="50">
        <v>1495597</v>
      </c>
      <c r="D53" s="50">
        <v>9732405.9401770514</v>
      </c>
      <c r="E53" s="50">
        <v>15374300</v>
      </c>
      <c r="F53" s="50">
        <v>16813965</v>
      </c>
      <c r="G53" s="50">
        <v>6920412</v>
      </c>
      <c r="H53" s="50">
        <v>50336680.054994397</v>
      </c>
    </row>
    <row r="54" spans="1:8" x14ac:dyDescent="0.35">
      <c r="A54" t="s">
        <v>133</v>
      </c>
      <c r="B54" t="s">
        <v>134</v>
      </c>
      <c r="C54" s="50">
        <v>14252433</v>
      </c>
      <c r="D54" s="50">
        <v>30359826.261849802</v>
      </c>
      <c r="E54" s="50">
        <v>92732577</v>
      </c>
      <c r="F54" s="50">
        <v>0</v>
      </c>
      <c r="G54" s="50">
        <v>0</v>
      </c>
      <c r="H54" s="50">
        <v>137344836.37795228</v>
      </c>
    </row>
    <row r="55" spans="1:8" x14ac:dyDescent="0.35">
      <c r="A55" t="s">
        <v>135</v>
      </c>
      <c r="B55" t="s">
        <v>136</v>
      </c>
      <c r="C55" s="50">
        <v>2678851</v>
      </c>
      <c r="D55" s="50">
        <v>9518076.1729269102</v>
      </c>
      <c r="E55" s="50">
        <v>21020860</v>
      </c>
      <c r="F55" s="50">
        <v>0</v>
      </c>
      <c r="G55" s="50">
        <v>0</v>
      </c>
      <c r="H55" s="50">
        <v>33217787</v>
      </c>
    </row>
    <row r="56" spans="1:8" x14ac:dyDescent="0.35">
      <c r="A56" t="s">
        <v>137</v>
      </c>
      <c r="B56" t="s">
        <v>138</v>
      </c>
      <c r="C56" s="50">
        <v>1721553</v>
      </c>
      <c r="D56" s="50">
        <v>6467630.00940252</v>
      </c>
      <c r="E56" s="50">
        <v>17088599</v>
      </c>
      <c r="F56" s="50">
        <v>40000</v>
      </c>
      <c r="G56" s="50">
        <v>0</v>
      </c>
      <c r="H56" s="50">
        <v>25317781.784120739</v>
      </c>
    </row>
    <row r="57" spans="1:8" x14ac:dyDescent="0.35">
      <c r="A57" t="s">
        <v>139</v>
      </c>
      <c r="B57" t="s">
        <v>140</v>
      </c>
      <c r="C57" s="50">
        <v>1221874</v>
      </c>
      <c r="D57" s="50">
        <v>5200685.0833521904</v>
      </c>
      <c r="E57" s="50">
        <v>8038153</v>
      </c>
      <c r="F57" s="50">
        <v>25769</v>
      </c>
      <c r="G57" s="50">
        <v>0</v>
      </c>
      <c r="H57" s="50">
        <v>14486481</v>
      </c>
    </row>
    <row r="58" spans="1:8" x14ac:dyDescent="0.35">
      <c r="A58" t="s">
        <v>141</v>
      </c>
      <c r="B58" t="s">
        <v>142</v>
      </c>
      <c r="C58" s="50">
        <v>2056802</v>
      </c>
      <c r="D58" s="50">
        <v>6624304.1487853704</v>
      </c>
      <c r="E58" s="50">
        <v>20397102</v>
      </c>
      <c r="F58" s="50">
        <v>0</v>
      </c>
      <c r="G58" s="50">
        <v>873730</v>
      </c>
      <c r="H58" s="50">
        <v>29951937.996664319</v>
      </c>
    </row>
    <row r="59" spans="1:8" x14ac:dyDescent="0.35">
      <c r="A59" t="s">
        <v>143</v>
      </c>
      <c r="B59" t="s">
        <v>144</v>
      </c>
      <c r="C59" s="50">
        <v>2268653</v>
      </c>
      <c r="D59" s="50">
        <v>6583420.5616298495</v>
      </c>
      <c r="E59" s="50">
        <v>14321369</v>
      </c>
      <c r="F59" s="50">
        <v>0</v>
      </c>
      <c r="G59" s="50">
        <v>0</v>
      </c>
      <c r="H59" s="50">
        <v>23173442.804338999</v>
      </c>
    </row>
    <row r="60" spans="1:8" x14ac:dyDescent="0.35">
      <c r="A60" t="s">
        <v>145</v>
      </c>
      <c r="B60" t="s">
        <v>146</v>
      </c>
      <c r="C60" s="50">
        <v>8263888</v>
      </c>
      <c r="D60" s="50">
        <v>22862522.549282599</v>
      </c>
      <c r="E60" s="50">
        <v>83770443</v>
      </c>
      <c r="F60" s="50">
        <v>132625629</v>
      </c>
      <c r="G60" s="50">
        <v>87176896</v>
      </c>
      <c r="H60" s="50">
        <v>334699379</v>
      </c>
    </row>
    <row r="61" spans="1:8" x14ac:dyDescent="0.35">
      <c r="A61" t="s">
        <v>147</v>
      </c>
      <c r="B61" t="s">
        <v>148</v>
      </c>
      <c r="C61" s="50">
        <v>5111058</v>
      </c>
      <c r="D61" s="50">
        <v>7248248.3229539003</v>
      </c>
      <c r="E61" s="50">
        <v>20485057</v>
      </c>
      <c r="F61" s="50">
        <v>28642000</v>
      </c>
      <c r="G61" s="50">
        <v>44968000</v>
      </c>
      <c r="H61" s="50">
        <v>106454363</v>
      </c>
    </row>
    <row r="62" spans="1:8" x14ac:dyDescent="0.35">
      <c r="A62" t="s">
        <v>149</v>
      </c>
      <c r="B62" t="s">
        <v>150</v>
      </c>
      <c r="C62" s="50">
        <v>2999580</v>
      </c>
      <c r="D62" s="50">
        <v>7933912.6136022899</v>
      </c>
      <c r="E62" s="50">
        <v>19367603</v>
      </c>
      <c r="F62" s="50">
        <v>701753.0992713063</v>
      </c>
      <c r="G62" s="50">
        <v>921297</v>
      </c>
      <c r="H62" s="50">
        <v>31924146.235523991</v>
      </c>
    </row>
    <row r="63" spans="1:8" x14ac:dyDescent="0.35">
      <c r="A63" t="s">
        <v>151</v>
      </c>
      <c r="B63" t="s">
        <v>152</v>
      </c>
      <c r="C63" s="50">
        <v>2272039</v>
      </c>
      <c r="D63" s="50">
        <v>5998409.8638689099</v>
      </c>
      <c r="E63" s="50">
        <v>12515569</v>
      </c>
      <c r="F63" s="50">
        <v>30841087</v>
      </c>
      <c r="G63" s="50">
        <v>2513883</v>
      </c>
      <c r="H63" s="50">
        <v>54140988</v>
      </c>
    </row>
    <row r="64" spans="1:8" x14ac:dyDescent="0.35">
      <c r="A64" t="s">
        <v>153</v>
      </c>
      <c r="B64" t="s">
        <v>154</v>
      </c>
      <c r="C64" s="50">
        <v>1939775</v>
      </c>
      <c r="D64" s="50">
        <v>14075963.964827199</v>
      </c>
      <c r="E64" s="50">
        <v>20864303</v>
      </c>
      <c r="F64" s="50">
        <v>0</v>
      </c>
      <c r="G64" s="50">
        <v>0</v>
      </c>
      <c r="H64" s="50">
        <v>36880042</v>
      </c>
    </row>
    <row r="65" spans="1:8" x14ac:dyDescent="0.35">
      <c r="A65" t="s">
        <v>155</v>
      </c>
      <c r="B65" t="s">
        <v>156</v>
      </c>
      <c r="C65" s="50">
        <v>959824</v>
      </c>
      <c r="D65" s="50">
        <v>7436663.0935026295</v>
      </c>
      <c r="E65" s="50">
        <v>14048903</v>
      </c>
      <c r="F65" s="50">
        <v>0</v>
      </c>
      <c r="G65" s="50">
        <v>0</v>
      </c>
      <c r="H65" s="50">
        <v>22445389.5579</v>
      </c>
    </row>
    <row r="66" spans="1:8" x14ac:dyDescent="0.35">
      <c r="A66" t="s">
        <v>157</v>
      </c>
      <c r="B66" t="s">
        <v>158</v>
      </c>
      <c r="C66" s="50">
        <v>19155883</v>
      </c>
      <c r="D66" s="50">
        <v>48544175.322836503</v>
      </c>
      <c r="E66" s="50">
        <v>112547965</v>
      </c>
      <c r="F66" s="50">
        <v>0</v>
      </c>
      <c r="G66" s="50">
        <v>0</v>
      </c>
      <c r="H66" s="50">
        <v>180248022.59248024</v>
      </c>
    </row>
    <row r="67" spans="1:8" x14ac:dyDescent="0.35">
      <c r="A67" t="s">
        <v>159</v>
      </c>
      <c r="B67" t="s">
        <v>160</v>
      </c>
      <c r="C67" s="50">
        <v>2874271</v>
      </c>
      <c r="D67" s="50">
        <v>17393497.923511203</v>
      </c>
      <c r="E67" s="50">
        <v>23697128</v>
      </c>
      <c r="F67" s="50">
        <v>2773679</v>
      </c>
      <c r="G67" s="50">
        <v>4215690</v>
      </c>
      <c r="H67" s="50">
        <v>50954266</v>
      </c>
    </row>
    <row r="68" spans="1:8" x14ac:dyDescent="0.35">
      <c r="A68" t="s">
        <v>161</v>
      </c>
      <c r="B68" t="s">
        <v>162</v>
      </c>
      <c r="C68" s="50">
        <v>1520112</v>
      </c>
      <c r="D68" s="50">
        <v>1785775.0028681899</v>
      </c>
      <c r="E68" s="50">
        <v>12324915</v>
      </c>
      <c r="F68" s="50">
        <v>0</v>
      </c>
      <c r="G68" s="50">
        <v>0</v>
      </c>
      <c r="H68" s="50">
        <v>15630802</v>
      </c>
    </row>
    <row r="69" spans="1:8" x14ac:dyDescent="0.35">
      <c r="A69" t="s">
        <v>163</v>
      </c>
      <c r="B69" t="s">
        <v>164</v>
      </c>
      <c r="C69" s="50">
        <v>3623994</v>
      </c>
      <c r="D69" s="50">
        <v>17297766.041861903</v>
      </c>
      <c r="E69" s="50">
        <v>31919591</v>
      </c>
      <c r="F69" s="50">
        <v>0</v>
      </c>
      <c r="G69" s="50">
        <v>5979000</v>
      </c>
      <c r="H69" s="50">
        <v>58820351</v>
      </c>
    </row>
    <row r="70" spans="1:8" x14ac:dyDescent="0.35">
      <c r="A70" t="s">
        <v>165</v>
      </c>
      <c r="B70" t="s">
        <v>166</v>
      </c>
      <c r="C70" s="50">
        <v>2746648</v>
      </c>
      <c r="D70" s="50">
        <v>11775543.588089099</v>
      </c>
      <c r="E70" s="50">
        <v>16121647</v>
      </c>
      <c r="F70" s="50">
        <v>43353</v>
      </c>
      <c r="G70" s="50">
        <v>0</v>
      </c>
      <c r="H70" s="50">
        <v>30687192</v>
      </c>
    </row>
    <row r="71" spans="1:8" x14ac:dyDescent="0.35">
      <c r="A71" t="s">
        <v>167</v>
      </c>
      <c r="B71" t="s">
        <v>168</v>
      </c>
      <c r="C71" s="50">
        <v>1678410</v>
      </c>
      <c r="D71" s="50">
        <v>14506950.814448601</v>
      </c>
      <c r="E71" s="50">
        <v>27119972</v>
      </c>
      <c r="F71" s="50">
        <v>381943</v>
      </c>
      <c r="G71" s="50">
        <v>0</v>
      </c>
      <c r="H71" s="50">
        <v>43687276</v>
      </c>
    </row>
    <row r="72" spans="1:8" x14ac:dyDescent="0.35">
      <c r="A72" t="s">
        <v>169</v>
      </c>
      <c r="B72" t="s">
        <v>170</v>
      </c>
      <c r="C72" s="50">
        <v>16714881</v>
      </c>
      <c r="D72" s="50">
        <v>53331388.547238395</v>
      </c>
      <c r="E72" s="50">
        <v>96447087</v>
      </c>
      <c r="F72" s="50">
        <v>286362</v>
      </c>
      <c r="G72" s="50">
        <v>0</v>
      </c>
      <c r="H72" s="50">
        <v>166779718.61769494</v>
      </c>
    </row>
    <row r="73" spans="1:8" x14ac:dyDescent="0.35">
      <c r="A73" t="s">
        <v>171</v>
      </c>
      <c r="B73" t="s">
        <v>172</v>
      </c>
      <c r="C73" s="50">
        <v>8286057</v>
      </c>
      <c r="D73" s="50">
        <v>30710369.340753</v>
      </c>
      <c r="E73" s="50">
        <v>60996586</v>
      </c>
      <c r="F73" s="50">
        <v>0</v>
      </c>
      <c r="G73" s="50">
        <v>2637000</v>
      </c>
      <c r="H73" s="50">
        <v>102630012</v>
      </c>
    </row>
    <row r="74" spans="1:8" x14ac:dyDescent="0.35">
      <c r="A74" t="s">
        <v>173</v>
      </c>
      <c r="B74" t="s">
        <v>174</v>
      </c>
      <c r="C74" s="50">
        <v>2714004</v>
      </c>
      <c r="D74" s="50">
        <v>17040259.4876762</v>
      </c>
      <c r="E74" s="50">
        <v>26627780</v>
      </c>
      <c r="F74" s="50">
        <v>0</v>
      </c>
      <c r="G74" s="50">
        <v>0</v>
      </c>
      <c r="H74" s="50">
        <v>46382043.314452022</v>
      </c>
    </row>
    <row r="75" spans="1:8" x14ac:dyDescent="0.35">
      <c r="A75" t="s">
        <v>175</v>
      </c>
      <c r="B75" t="s">
        <v>176</v>
      </c>
      <c r="C75" s="50">
        <v>4447227</v>
      </c>
      <c r="D75" s="50">
        <v>17170503.438813102</v>
      </c>
      <c r="E75" s="50">
        <v>43665558</v>
      </c>
      <c r="F75" s="50">
        <v>0</v>
      </c>
      <c r="G75" s="50">
        <v>0</v>
      </c>
      <c r="H75" s="50">
        <v>65283287.560000002</v>
      </c>
    </row>
    <row r="76" spans="1:8" x14ac:dyDescent="0.35">
      <c r="A76" t="s">
        <v>177</v>
      </c>
      <c r="B76" t="s">
        <v>178</v>
      </c>
      <c r="C76" s="50">
        <v>1518970</v>
      </c>
      <c r="D76" s="50">
        <v>14502372.985992199</v>
      </c>
      <c r="E76" s="50">
        <v>24580557</v>
      </c>
      <c r="F76" s="50">
        <v>0</v>
      </c>
      <c r="G76" s="50">
        <v>773989</v>
      </c>
      <c r="H76" s="50">
        <v>41375889</v>
      </c>
    </row>
    <row r="77" spans="1:8" x14ac:dyDescent="0.35">
      <c r="A77" t="s">
        <v>179</v>
      </c>
      <c r="B77" t="s">
        <v>180</v>
      </c>
      <c r="C77" s="50">
        <v>6976486</v>
      </c>
      <c r="D77" s="50">
        <v>33249463.402043097</v>
      </c>
      <c r="E77" s="50">
        <v>58489316</v>
      </c>
      <c r="F77" s="50">
        <v>83897668</v>
      </c>
      <c r="G77" s="50">
        <v>86648846</v>
      </c>
      <c r="H77" s="50">
        <v>269261779</v>
      </c>
    </row>
    <row r="78" spans="1:8" x14ac:dyDescent="0.35">
      <c r="A78" t="s">
        <v>181</v>
      </c>
      <c r="B78" t="s">
        <v>182</v>
      </c>
      <c r="C78" s="50">
        <v>8514314</v>
      </c>
      <c r="D78" s="50">
        <v>34941204.484950393</v>
      </c>
      <c r="E78" s="50">
        <v>47890507</v>
      </c>
      <c r="F78" s="50">
        <v>5455420</v>
      </c>
      <c r="G78" s="50">
        <v>36539354</v>
      </c>
      <c r="H78" s="50">
        <v>133340799.03042778</v>
      </c>
    </row>
    <row r="79" spans="1:8" x14ac:dyDescent="0.35">
      <c r="A79" t="s">
        <v>183</v>
      </c>
      <c r="B79" t="s">
        <v>184</v>
      </c>
      <c r="C79" s="50">
        <v>1608433</v>
      </c>
      <c r="D79" s="50">
        <v>7260958.05837218</v>
      </c>
      <c r="E79" s="50">
        <v>15488279</v>
      </c>
      <c r="F79" s="50">
        <v>0</v>
      </c>
      <c r="G79" s="50">
        <v>0</v>
      </c>
      <c r="H79" s="50">
        <v>24357669.846927714</v>
      </c>
    </row>
    <row r="80" spans="1:8" x14ac:dyDescent="0.35">
      <c r="A80" t="s">
        <v>185</v>
      </c>
      <c r="B80" t="s">
        <v>186</v>
      </c>
      <c r="C80" s="50">
        <v>8482757</v>
      </c>
      <c r="D80" s="50">
        <v>30815773.783616804</v>
      </c>
      <c r="E80" s="50">
        <v>47264693</v>
      </c>
      <c r="F80" s="50">
        <v>34650394.677148901</v>
      </c>
      <c r="G80" s="50">
        <v>0</v>
      </c>
      <c r="H80" s="50">
        <v>121213618.50360689</v>
      </c>
    </row>
    <row r="81" spans="1:8" x14ac:dyDescent="0.35">
      <c r="A81" t="s">
        <v>187</v>
      </c>
      <c r="B81" t="s">
        <v>188</v>
      </c>
      <c r="C81" s="50">
        <v>2470674</v>
      </c>
      <c r="D81" s="50">
        <v>7092665.8510918403</v>
      </c>
      <c r="E81" s="50">
        <v>20343641</v>
      </c>
      <c r="F81" s="50">
        <v>0</v>
      </c>
      <c r="G81" s="50">
        <v>0</v>
      </c>
      <c r="H81" s="50">
        <v>29906981</v>
      </c>
    </row>
    <row r="82" spans="1:8" x14ac:dyDescent="0.35">
      <c r="A82" t="s">
        <v>189</v>
      </c>
      <c r="B82" t="s">
        <v>190</v>
      </c>
      <c r="C82" s="50">
        <v>1452224</v>
      </c>
      <c r="D82" s="50">
        <v>4862396.1017941795</v>
      </c>
      <c r="E82" s="50">
        <v>14250968</v>
      </c>
      <c r="F82" s="50">
        <v>0</v>
      </c>
      <c r="G82" s="50">
        <v>0</v>
      </c>
      <c r="H82" s="50">
        <v>20565588</v>
      </c>
    </row>
    <row r="83" spans="1:8" x14ac:dyDescent="0.35">
      <c r="A83" t="s">
        <v>191</v>
      </c>
      <c r="B83" t="s">
        <v>192</v>
      </c>
      <c r="C83" s="50">
        <v>2268123</v>
      </c>
      <c r="D83" s="50">
        <v>8391653.9473257493</v>
      </c>
      <c r="E83" s="50">
        <v>12727593</v>
      </c>
      <c r="F83" s="50">
        <v>620390</v>
      </c>
      <c r="G83" s="50">
        <v>1299000</v>
      </c>
      <c r="H83" s="50">
        <v>25306760</v>
      </c>
    </row>
    <row r="84" spans="1:8" x14ac:dyDescent="0.35">
      <c r="A84" t="s">
        <v>193</v>
      </c>
      <c r="B84" t="s">
        <v>194</v>
      </c>
      <c r="C84" s="50">
        <v>1267783</v>
      </c>
      <c r="D84" s="50">
        <v>5994572.1261264002</v>
      </c>
      <c r="E84" s="50">
        <v>17592836</v>
      </c>
      <c r="F84" s="50">
        <v>0</v>
      </c>
      <c r="G84" s="50">
        <v>0</v>
      </c>
      <c r="H84" s="50">
        <v>24855191</v>
      </c>
    </row>
    <row r="85" spans="1:8" x14ac:dyDescent="0.35">
      <c r="A85" t="s">
        <v>195</v>
      </c>
      <c r="B85" t="s">
        <v>196</v>
      </c>
      <c r="C85" s="50">
        <v>2722478</v>
      </c>
      <c r="D85" s="50">
        <v>16377367.705892202</v>
      </c>
      <c r="E85" s="50">
        <v>25430803</v>
      </c>
      <c r="F85" s="50">
        <v>0</v>
      </c>
      <c r="G85" s="50">
        <v>0</v>
      </c>
      <c r="H85" s="50">
        <v>44530648.901999995</v>
      </c>
    </row>
    <row r="86" spans="1:8" x14ac:dyDescent="0.35">
      <c r="A86" t="s">
        <v>197</v>
      </c>
      <c r="B86" t="s">
        <v>198</v>
      </c>
      <c r="C86" s="50">
        <v>2848068</v>
      </c>
      <c r="D86" s="50">
        <v>16687054.873619601</v>
      </c>
      <c r="E86" s="50">
        <v>25809880</v>
      </c>
      <c r="F86" s="50">
        <v>30193000</v>
      </c>
      <c r="G86" s="50">
        <v>80529301</v>
      </c>
      <c r="H86" s="50">
        <v>156067304</v>
      </c>
    </row>
    <row r="87" spans="1:8" x14ac:dyDescent="0.35">
      <c r="A87" t="s">
        <v>199</v>
      </c>
      <c r="B87" t="s">
        <v>200</v>
      </c>
      <c r="C87" s="50">
        <v>9157782</v>
      </c>
      <c r="D87" s="50">
        <v>38453693.264838099</v>
      </c>
      <c r="E87" s="50">
        <v>69119908</v>
      </c>
      <c r="F87" s="50">
        <v>0</v>
      </c>
      <c r="G87" s="50">
        <v>0</v>
      </c>
      <c r="H87" s="50">
        <v>116731383</v>
      </c>
    </row>
    <row r="88" spans="1:8" x14ac:dyDescent="0.35">
      <c r="A88" t="s">
        <v>201</v>
      </c>
      <c r="B88" t="s">
        <v>202</v>
      </c>
      <c r="C88" s="50">
        <v>3220832</v>
      </c>
      <c r="D88" s="50">
        <v>7821632.4642154295</v>
      </c>
      <c r="E88" s="50">
        <v>13244447</v>
      </c>
      <c r="F88" s="50">
        <v>0</v>
      </c>
      <c r="G88" s="50">
        <v>0</v>
      </c>
      <c r="H88" s="50">
        <v>24286911</v>
      </c>
    </row>
    <row r="89" spans="1:8" x14ac:dyDescent="0.35">
      <c r="A89" t="s">
        <v>203</v>
      </c>
      <c r="B89" t="s">
        <v>204</v>
      </c>
      <c r="C89" s="50">
        <v>2587067</v>
      </c>
      <c r="D89" s="50">
        <v>7024931.3260672102</v>
      </c>
      <c r="E89" s="50">
        <v>13277017</v>
      </c>
      <c r="F89" s="50">
        <v>0</v>
      </c>
      <c r="G89" s="50">
        <v>0</v>
      </c>
      <c r="H89" s="50">
        <v>22889015</v>
      </c>
    </row>
    <row r="90" spans="1:8" x14ac:dyDescent="0.35">
      <c r="A90" t="s">
        <v>205</v>
      </c>
      <c r="B90" t="s">
        <v>206</v>
      </c>
      <c r="C90" s="50">
        <v>2561759</v>
      </c>
      <c r="D90" s="50">
        <v>11184631.8532805</v>
      </c>
      <c r="E90" s="50">
        <v>23877791</v>
      </c>
      <c r="F90" s="50">
        <v>2601472.3465089807</v>
      </c>
      <c r="G90" s="50">
        <v>630447.00463383365</v>
      </c>
      <c r="H90" s="50">
        <v>40856100.970003054</v>
      </c>
    </row>
    <row r="91" spans="1:8" x14ac:dyDescent="0.35">
      <c r="A91" t="s">
        <v>207</v>
      </c>
      <c r="B91" t="s">
        <v>208</v>
      </c>
      <c r="C91" s="50">
        <v>2361483</v>
      </c>
      <c r="D91" s="50">
        <v>6780465.97866398</v>
      </c>
      <c r="E91" s="50">
        <v>16548813</v>
      </c>
      <c r="F91" s="50">
        <v>0</v>
      </c>
      <c r="G91" s="50">
        <v>5390916</v>
      </c>
      <c r="H91" s="50">
        <v>31081678.33984752</v>
      </c>
    </row>
    <row r="92" spans="1:8" x14ac:dyDescent="0.35">
      <c r="A92" t="s">
        <v>209</v>
      </c>
      <c r="B92" t="s">
        <v>210</v>
      </c>
      <c r="C92" s="50">
        <v>1869024</v>
      </c>
      <c r="D92" s="50">
        <v>9296886.2857215498</v>
      </c>
      <c r="E92" s="50">
        <v>18291187</v>
      </c>
      <c r="F92" s="50">
        <v>0</v>
      </c>
      <c r="G92" s="50">
        <v>668643</v>
      </c>
      <c r="H92" s="50">
        <v>30125739.714252502</v>
      </c>
    </row>
    <row r="93" spans="1:8" x14ac:dyDescent="0.35">
      <c r="A93" t="s">
        <v>211</v>
      </c>
      <c r="B93" t="s">
        <v>212</v>
      </c>
      <c r="C93" s="50">
        <v>5114924</v>
      </c>
      <c r="D93" s="50">
        <v>16818986.3698828</v>
      </c>
      <c r="E93" s="50">
        <v>43675583</v>
      </c>
      <c r="F93" s="50">
        <v>9920000</v>
      </c>
      <c r="G93" s="50">
        <v>0</v>
      </c>
      <c r="H93" s="50">
        <v>75529493</v>
      </c>
    </row>
    <row r="94" spans="1:8" x14ac:dyDescent="0.35">
      <c r="A94" t="s">
        <v>213</v>
      </c>
      <c r="B94" t="s">
        <v>214</v>
      </c>
      <c r="C94" s="50">
        <v>3328942</v>
      </c>
      <c r="D94" s="50">
        <v>12128361.4676039</v>
      </c>
      <c r="E94" s="50">
        <v>26707857</v>
      </c>
      <c r="F94" s="50">
        <v>0</v>
      </c>
      <c r="G94" s="50">
        <v>0</v>
      </c>
      <c r="H94" s="50">
        <v>42165158.639689267</v>
      </c>
    </row>
    <row r="95" spans="1:8" x14ac:dyDescent="0.35">
      <c r="A95" t="s">
        <v>215</v>
      </c>
      <c r="B95" t="s">
        <v>216</v>
      </c>
      <c r="C95" s="50">
        <v>2768450</v>
      </c>
      <c r="D95" s="50">
        <v>16114637.643766802</v>
      </c>
      <c r="E95" s="50">
        <v>26056676</v>
      </c>
      <c r="F95" s="50">
        <v>0</v>
      </c>
      <c r="G95" s="50">
        <v>0</v>
      </c>
      <c r="H95" s="50">
        <v>44939764</v>
      </c>
    </row>
    <row r="96" spans="1:8" x14ac:dyDescent="0.35">
      <c r="A96" t="s">
        <v>217</v>
      </c>
      <c r="B96" t="s">
        <v>218</v>
      </c>
      <c r="C96" s="50">
        <v>7886632</v>
      </c>
      <c r="D96" s="50">
        <v>30011229.196972799</v>
      </c>
      <c r="E96" s="50">
        <v>61369199</v>
      </c>
      <c r="F96" s="50">
        <v>0</v>
      </c>
      <c r="G96" s="50">
        <v>0</v>
      </c>
      <c r="H96" s="50">
        <v>99267060</v>
      </c>
    </row>
    <row r="97" spans="1:8" x14ac:dyDescent="0.35">
      <c r="A97" t="s">
        <v>219</v>
      </c>
      <c r="B97" t="s">
        <v>220</v>
      </c>
      <c r="C97" s="50">
        <v>2343287</v>
      </c>
      <c r="D97" s="50">
        <v>10858679.525197299</v>
      </c>
      <c r="E97" s="50">
        <v>19662703</v>
      </c>
      <c r="F97" s="50">
        <v>4966</v>
      </c>
      <c r="G97" s="50">
        <v>0</v>
      </c>
      <c r="H97" s="50">
        <v>32869636.009999994</v>
      </c>
    </row>
    <row r="98" spans="1:8" x14ac:dyDescent="0.35">
      <c r="A98" t="s">
        <v>221</v>
      </c>
      <c r="B98" t="s">
        <v>222</v>
      </c>
      <c r="C98" s="50">
        <v>6658544</v>
      </c>
      <c r="D98" s="50">
        <v>10390596.646109501</v>
      </c>
      <c r="E98" s="50">
        <v>44195030</v>
      </c>
      <c r="F98" s="50">
        <v>8414380</v>
      </c>
      <c r="G98" s="50">
        <v>0</v>
      </c>
      <c r="H98" s="50">
        <v>69658551</v>
      </c>
    </row>
    <row r="99" spans="1:8" x14ac:dyDescent="0.35">
      <c r="A99" t="s">
        <v>223</v>
      </c>
      <c r="B99" t="s">
        <v>224</v>
      </c>
      <c r="C99" s="50">
        <v>2236384</v>
      </c>
      <c r="D99" s="50">
        <v>7259937.3560854495</v>
      </c>
      <c r="E99" s="50">
        <v>13730182</v>
      </c>
      <c r="F99" s="50">
        <v>621557</v>
      </c>
      <c r="G99" s="50">
        <v>0</v>
      </c>
      <c r="H99" s="50">
        <v>23848060</v>
      </c>
    </row>
    <row r="100" spans="1:8" x14ac:dyDescent="0.35">
      <c r="A100" t="s">
        <v>225</v>
      </c>
      <c r="B100" t="s">
        <v>226</v>
      </c>
      <c r="C100" s="50">
        <v>2813781</v>
      </c>
      <c r="D100" s="50">
        <v>12552796.747576401</v>
      </c>
      <c r="E100" s="50">
        <v>20956263</v>
      </c>
      <c r="F100" s="50">
        <v>0</v>
      </c>
      <c r="G100" s="50">
        <v>0</v>
      </c>
      <c r="H100" s="50">
        <v>36322841</v>
      </c>
    </row>
    <row r="101" spans="1:8" x14ac:dyDescent="0.35">
      <c r="A101" t="s">
        <v>227</v>
      </c>
      <c r="B101" t="s">
        <v>228</v>
      </c>
      <c r="C101" s="50">
        <v>2059689</v>
      </c>
      <c r="D101" s="50">
        <v>8363144.3863871396</v>
      </c>
      <c r="E101" s="50">
        <v>15913841</v>
      </c>
      <c r="F101" s="50">
        <v>3767000</v>
      </c>
      <c r="G101" s="50">
        <v>2561000</v>
      </c>
      <c r="H101" s="50">
        <v>32664674</v>
      </c>
    </row>
    <row r="102" spans="1:8" x14ac:dyDescent="0.35">
      <c r="A102" t="s">
        <v>229</v>
      </c>
      <c r="B102" t="s">
        <v>230</v>
      </c>
      <c r="C102" s="50">
        <v>1197341</v>
      </c>
      <c r="D102" s="50">
        <v>2613471.5899230503</v>
      </c>
      <c r="E102" s="50">
        <v>11150631</v>
      </c>
      <c r="F102" s="50">
        <v>0</v>
      </c>
      <c r="G102" s="50">
        <v>771000</v>
      </c>
      <c r="H102" s="50">
        <v>15732443.770056</v>
      </c>
    </row>
    <row r="103" spans="1:8" x14ac:dyDescent="0.35">
      <c r="A103" t="s">
        <v>231</v>
      </c>
      <c r="B103" t="s">
        <v>232</v>
      </c>
      <c r="C103" s="50">
        <v>2429195</v>
      </c>
      <c r="D103" s="50">
        <v>9784944.9460107088</v>
      </c>
      <c r="E103" s="50">
        <v>20492322</v>
      </c>
      <c r="F103" s="50">
        <v>0</v>
      </c>
      <c r="G103" s="50">
        <v>0</v>
      </c>
      <c r="H103" s="50">
        <v>32706462.403041843</v>
      </c>
    </row>
    <row r="104" spans="1:8" x14ac:dyDescent="0.35">
      <c r="A104" t="s">
        <v>233</v>
      </c>
      <c r="B104" t="s">
        <v>234</v>
      </c>
      <c r="C104" s="50">
        <v>1790234</v>
      </c>
      <c r="D104" s="50">
        <v>6724295.3378584804</v>
      </c>
      <c r="E104" s="50">
        <v>12285117</v>
      </c>
      <c r="F104" s="50">
        <v>477607</v>
      </c>
      <c r="G104" s="50">
        <v>1015526</v>
      </c>
      <c r="H104" s="50">
        <v>22292779</v>
      </c>
    </row>
    <row r="105" spans="1:8" x14ac:dyDescent="0.35">
      <c r="A105" t="s">
        <v>235</v>
      </c>
      <c r="B105" t="s">
        <v>236</v>
      </c>
      <c r="C105" s="50">
        <v>1925738</v>
      </c>
      <c r="D105" s="50">
        <v>753635.21960000007</v>
      </c>
      <c r="E105" s="50">
        <v>13113872</v>
      </c>
      <c r="F105" s="50">
        <v>0</v>
      </c>
      <c r="G105" s="50">
        <v>0</v>
      </c>
      <c r="H105" s="50">
        <v>15793245.315475428</v>
      </c>
    </row>
    <row r="106" spans="1:8" x14ac:dyDescent="0.35">
      <c r="A106" t="s">
        <v>237</v>
      </c>
      <c r="B106" t="s">
        <v>238</v>
      </c>
      <c r="C106" s="50">
        <v>2987389</v>
      </c>
      <c r="D106" s="50">
        <v>11916970.3376173</v>
      </c>
      <c r="E106" s="50">
        <v>18872307</v>
      </c>
      <c r="F106" s="50">
        <v>0</v>
      </c>
      <c r="G106" s="50">
        <v>376511.66238269955</v>
      </c>
      <c r="H106" s="50">
        <v>34153177.999999993</v>
      </c>
    </row>
    <row r="107" spans="1:8" x14ac:dyDescent="0.35">
      <c r="A107" t="s">
        <v>239</v>
      </c>
      <c r="B107" t="s">
        <v>240</v>
      </c>
      <c r="C107" s="50">
        <v>3063735</v>
      </c>
      <c r="D107" s="50">
        <v>14054773.957172999</v>
      </c>
      <c r="E107" s="50">
        <v>21665926</v>
      </c>
      <c r="F107" s="50">
        <v>1374000</v>
      </c>
      <c r="G107" s="50">
        <v>5328000</v>
      </c>
      <c r="H107" s="50">
        <v>45486435</v>
      </c>
    </row>
    <row r="108" spans="1:8" x14ac:dyDescent="0.35">
      <c r="A108" t="s">
        <v>241</v>
      </c>
      <c r="B108" t="s">
        <v>242</v>
      </c>
      <c r="C108" s="50">
        <v>270255</v>
      </c>
      <c r="D108" s="50">
        <v>212391.10977507901</v>
      </c>
      <c r="E108" s="50">
        <v>2492919</v>
      </c>
      <c r="F108" s="50">
        <v>15800</v>
      </c>
      <c r="G108" s="50">
        <v>122000</v>
      </c>
      <c r="H108" s="50">
        <v>3113365</v>
      </c>
    </row>
    <row r="109" spans="1:8" x14ac:dyDescent="0.35">
      <c r="A109" t="s">
        <v>243</v>
      </c>
      <c r="B109" t="s">
        <v>244</v>
      </c>
      <c r="C109" s="50">
        <v>3499990</v>
      </c>
      <c r="D109" s="50">
        <v>13673060.6782714</v>
      </c>
      <c r="E109" s="50">
        <v>23000878</v>
      </c>
      <c r="F109" s="50">
        <v>463272332</v>
      </c>
      <c r="G109" s="50">
        <v>155547388</v>
      </c>
      <c r="H109" s="50">
        <v>658993649</v>
      </c>
    </row>
    <row r="110" spans="1:8" x14ac:dyDescent="0.35">
      <c r="A110" t="s">
        <v>245</v>
      </c>
      <c r="B110" t="s">
        <v>246</v>
      </c>
      <c r="C110" s="50">
        <v>4728713</v>
      </c>
      <c r="D110" s="50">
        <v>22344516.037841897</v>
      </c>
      <c r="E110" s="50">
        <v>28370453</v>
      </c>
      <c r="F110" s="50">
        <v>269051</v>
      </c>
      <c r="G110" s="50">
        <v>1156064</v>
      </c>
      <c r="H110" s="50">
        <v>56868797</v>
      </c>
    </row>
    <row r="111" spans="1:8" x14ac:dyDescent="0.35">
      <c r="A111" t="s">
        <v>247</v>
      </c>
      <c r="B111" t="s">
        <v>248</v>
      </c>
      <c r="C111" s="50">
        <v>4823370</v>
      </c>
      <c r="D111" s="50">
        <v>15263520.3183758</v>
      </c>
      <c r="E111" s="50">
        <v>25019257</v>
      </c>
      <c r="F111" s="50">
        <v>3834819</v>
      </c>
      <c r="G111" s="50">
        <v>252100</v>
      </c>
      <c r="H111" s="50">
        <v>49193066</v>
      </c>
    </row>
    <row r="112" spans="1:8" x14ac:dyDescent="0.35">
      <c r="A112" t="s">
        <v>249</v>
      </c>
      <c r="B112" t="s">
        <v>250</v>
      </c>
      <c r="C112" s="50">
        <v>5108320</v>
      </c>
      <c r="D112" s="50">
        <v>28428596.9627208</v>
      </c>
      <c r="E112" s="50">
        <v>44998236</v>
      </c>
      <c r="F112" s="50">
        <v>231777008</v>
      </c>
      <c r="G112" s="50">
        <v>109464550</v>
      </c>
      <c r="H112" s="50">
        <v>419776710.96195889</v>
      </c>
    </row>
    <row r="113" spans="1:8" x14ac:dyDescent="0.35">
      <c r="A113" t="s">
        <v>251</v>
      </c>
      <c r="B113" t="s">
        <v>252</v>
      </c>
      <c r="C113" s="50">
        <v>3641433</v>
      </c>
      <c r="D113" s="50">
        <v>11514601.847231401</v>
      </c>
      <c r="E113" s="50">
        <v>23315968</v>
      </c>
      <c r="F113" s="50">
        <v>2600000</v>
      </c>
      <c r="G113" s="50">
        <v>1955475</v>
      </c>
      <c r="H113" s="50">
        <v>43027477.719999999</v>
      </c>
    </row>
    <row r="114" spans="1:8" x14ac:dyDescent="0.35">
      <c r="A114" t="s">
        <v>253</v>
      </c>
      <c r="B114" t="s">
        <v>254</v>
      </c>
      <c r="C114" s="50">
        <v>1140680</v>
      </c>
      <c r="D114" s="50">
        <v>3872122.4676466701</v>
      </c>
      <c r="E114" s="50">
        <v>10034713</v>
      </c>
      <c r="F114" s="50">
        <v>0</v>
      </c>
      <c r="G114" s="50">
        <v>0</v>
      </c>
      <c r="H114" s="50">
        <v>15047515</v>
      </c>
    </row>
    <row r="115" spans="1:8" x14ac:dyDescent="0.35">
      <c r="A115" t="s">
        <v>255</v>
      </c>
      <c r="B115" t="s">
        <v>256</v>
      </c>
      <c r="C115" s="50">
        <v>2484854</v>
      </c>
      <c r="D115" s="50">
        <v>6257440.2121950593</v>
      </c>
      <c r="E115" s="50">
        <v>17059127</v>
      </c>
      <c r="F115" s="50">
        <v>2716343</v>
      </c>
      <c r="G115" s="50">
        <v>0</v>
      </c>
      <c r="H115" s="50">
        <v>28517764</v>
      </c>
    </row>
    <row r="116" spans="1:8" x14ac:dyDescent="0.35">
      <c r="A116" t="s">
        <v>257</v>
      </c>
      <c r="B116" t="s">
        <v>258</v>
      </c>
      <c r="C116" s="50">
        <v>4952841</v>
      </c>
      <c r="D116" s="50">
        <v>22685407.571283497</v>
      </c>
      <c r="E116" s="50">
        <v>43187394</v>
      </c>
      <c r="F116" s="50">
        <v>0</v>
      </c>
      <c r="G116" s="50">
        <v>0</v>
      </c>
      <c r="H116" s="50">
        <v>70825643</v>
      </c>
    </row>
    <row r="117" spans="1:8" x14ac:dyDescent="0.35">
      <c r="A117" t="s">
        <v>259</v>
      </c>
      <c r="B117" t="s">
        <v>260</v>
      </c>
      <c r="C117" s="50">
        <v>2339081</v>
      </c>
      <c r="D117" s="50">
        <v>4496453.6150069805</v>
      </c>
      <c r="E117" s="50">
        <v>16962452</v>
      </c>
      <c r="F117" s="50">
        <v>0</v>
      </c>
      <c r="G117" s="50">
        <v>0</v>
      </c>
      <c r="H117" s="50">
        <v>23797987.205485001</v>
      </c>
    </row>
    <row r="118" spans="1:8" x14ac:dyDescent="0.35">
      <c r="A118" t="s">
        <v>261</v>
      </c>
      <c r="B118" t="s">
        <v>262</v>
      </c>
      <c r="C118" s="50">
        <v>1918457</v>
      </c>
      <c r="D118" s="50">
        <v>10176736.0399723</v>
      </c>
      <c r="E118" s="50">
        <v>14847856</v>
      </c>
      <c r="F118" s="50">
        <v>16927144</v>
      </c>
      <c r="G118" s="50">
        <v>4154264</v>
      </c>
      <c r="H118" s="50">
        <v>48024457</v>
      </c>
    </row>
    <row r="119" spans="1:8" x14ac:dyDescent="0.35">
      <c r="A119" t="s">
        <v>263</v>
      </c>
      <c r="B119" t="s">
        <v>264</v>
      </c>
      <c r="C119" s="50">
        <v>2513314</v>
      </c>
      <c r="D119" s="50">
        <v>10390043.707338</v>
      </c>
      <c r="E119" s="50">
        <v>19566574</v>
      </c>
      <c r="F119" s="50">
        <v>66446937</v>
      </c>
      <c r="G119" s="50">
        <v>36504071</v>
      </c>
      <c r="H119" s="50">
        <v>135420940</v>
      </c>
    </row>
    <row r="120" spans="1:8" x14ac:dyDescent="0.35">
      <c r="A120" t="s">
        <v>265</v>
      </c>
      <c r="B120" t="s">
        <v>266</v>
      </c>
      <c r="C120" s="50">
        <v>1721065</v>
      </c>
      <c r="D120" s="50">
        <v>7568234.8134606201</v>
      </c>
      <c r="E120" s="50">
        <v>14311579</v>
      </c>
      <c r="F120" s="50">
        <v>0</v>
      </c>
      <c r="G120" s="50">
        <v>0</v>
      </c>
      <c r="H120" s="50">
        <v>23600879.071445525</v>
      </c>
    </row>
    <row r="121" spans="1:8" x14ac:dyDescent="0.35">
      <c r="A121" t="s">
        <v>267</v>
      </c>
      <c r="B121" t="s">
        <v>268</v>
      </c>
      <c r="C121" s="50">
        <v>1686144</v>
      </c>
      <c r="D121" s="50">
        <v>17322580.730040103</v>
      </c>
      <c r="E121" s="50">
        <v>25166490</v>
      </c>
      <c r="F121" s="50">
        <v>0</v>
      </c>
      <c r="G121" s="50">
        <v>0</v>
      </c>
      <c r="H121" s="50">
        <v>44175215</v>
      </c>
    </row>
    <row r="122" spans="1:8" x14ac:dyDescent="0.35">
      <c r="A122" t="s">
        <v>269</v>
      </c>
      <c r="B122" t="s">
        <v>270</v>
      </c>
      <c r="C122" s="50">
        <v>3147755</v>
      </c>
      <c r="D122" s="50">
        <v>10180402.3844651</v>
      </c>
      <c r="E122" s="50">
        <v>17121721</v>
      </c>
      <c r="F122" s="50">
        <v>127135</v>
      </c>
      <c r="G122" s="50">
        <v>0</v>
      </c>
      <c r="H122" s="50">
        <v>30577013</v>
      </c>
    </row>
    <row r="123" spans="1:8" x14ac:dyDescent="0.35">
      <c r="A123" t="s">
        <v>271</v>
      </c>
      <c r="B123" t="s">
        <v>272</v>
      </c>
      <c r="C123" s="50">
        <v>10005365</v>
      </c>
      <c r="D123" s="50">
        <v>31747364.851957697</v>
      </c>
      <c r="E123" s="50">
        <v>62101200</v>
      </c>
      <c r="F123" s="50">
        <v>19343018</v>
      </c>
      <c r="G123" s="50">
        <v>0</v>
      </c>
      <c r="H123" s="50">
        <v>123196947.93879218</v>
      </c>
    </row>
    <row r="124" spans="1:8" x14ac:dyDescent="0.35">
      <c r="A124" t="s">
        <v>273</v>
      </c>
      <c r="B124" t="s">
        <v>274</v>
      </c>
      <c r="C124" s="50">
        <v>2885856</v>
      </c>
      <c r="D124" s="50">
        <v>9425764.3874090202</v>
      </c>
      <c r="E124" s="50">
        <v>23362246</v>
      </c>
      <c r="F124" s="50">
        <v>0</v>
      </c>
      <c r="G124" s="50">
        <v>0</v>
      </c>
      <c r="H124" s="50">
        <v>35673865.639601469</v>
      </c>
    </row>
    <row r="125" spans="1:8" x14ac:dyDescent="0.35">
      <c r="A125" t="s">
        <v>275</v>
      </c>
      <c r="B125" t="s">
        <v>276</v>
      </c>
      <c r="C125" s="50">
        <v>1804655</v>
      </c>
      <c r="D125" s="50">
        <v>6961043.3421210703</v>
      </c>
      <c r="E125" s="50">
        <v>15746729</v>
      </c>
      <c r="F125" s="50">
        <v>0</v>
      </c>
      <c r="G125" s="50">
        <v>200000</v>
      </c>
      <c r="H125" s="50">
        <v>24712427.440531</v>
      </c>
    </row>
    <row r="126" spans="1:8" x14ac:dyDescent="0.35">
      <c r="A126" t="s">
        <v>277</v>
      </c>
      <c r="B126" t="s">
        <v>278</v>
      </c>
      <c r="C126" s="50">
        <v>3443596</v>
      </c>
      <c r="D126" s="50">
        <v>14945009.9129458</v>
      </c>
      <c r="E126" s="50">
        <v>22406147</v>
      </c>
      <c r="F126" s="50">
        <v>4444515</v>
      </c>
      <c r="G126" s="50">
        <v>0</v>
      </c>
      <c r="H126" s="50">
        <v>45239268</v>
      </c>
    </row>
    <row r="127" spans="1:8" x14ac:dyDescent="0.35">
      <c r="A127" t="s">
        <v>279</v>
      </c>
      <c r="B127" t="s">
        <v>280</v>
      </c>
      <c r="C127" s="50">
        <v>7001500</v>
      </c>
      <c r="D127" s="50">
        <v>28154680.874804702</v>
      </c>
      <c r="E127" s="50">
        <v>56634585</v>
      </c>
      <c r="F127" s="50">
        <v>0</v>
      </c>
      <c r="G127" s="50">
        <v>0</v>
      </c>
      <c r="H127" s="50">
        <v>91790765.379377663</v>
      </c>
    </row>
    <row r="128" spans="1:8" x14ac:dyDescent="0.35">
      <c r="A128" t="s">
        <v>281</v>
      </c>
      <c r="B128" t="s">
        <v>282</v>
      </c>
      <c r="C128" s="50">
        <v>4055399</v>
      </c>
      <c r="D128" s="50">
        <v>18134422.860712998</v>
      </c>
      <c r="E128" s="50">
        <v>26089222</v>
      </c>
      <c r="F128" s="50">
        <v>130147216</v>
      </c>
      <c r="G128" s="50">
        <v>67209027</v>
      </c>
      <c r="H128" s="50">
        <v>245635287</v>
      </c>
    </row>
    <row r="129" spans="1:8" x14ac:dyDescent="0.35">
      <c r="A129" t="s">
        <v>283</v>
      </c>
      <c r="B129" t="s">
        <v>284</v>
      </c>
      <c r="C129" s="50">
        <v>10155847</v>
      </c>
      <c r="D129" s="50">
        <v>11073081.525554001</v>
      </c>
      <c r="E129" s="50">
        <v>80627513</v>
      </c>
      <c r="F129" s="50">
        <v>5153614.25</v>
      </c>
      <c r="G129" s="50">
        <v>2026266.2468415573</v>
      </c>
      <c r="H129" s="50">
        <v>109036322.22589347</v>
      </c>
    </row>
    <row r="130" spans="1:8" x14ac:dyDescent="0.35">
      <c r="A130" t="s">
        <v>285</v>
      </c>
      <c r="B130" t="s">
        <v>286</v>
      </c>
      <c r="C130" s="50">
        <v>1807785</v>
      </c>
      <c r="D130" s="50">
        <v>3947485.4233939</v>
      </c>
      <c r="E130" s="50">
        <v>14038489</v>
      </c>
      <c r="F130" s="50">
        <v>873400</v>
      </c>
      <c r="G130" s="50">
        <v>3716600</v>
      </c>
      <c r="H130" s="50">
        <v>24383759</v>
      </c>
    </row>
    <row r="131" spans="1:8" x14ac:dyDescent="0.35">
      <c r="A131" t="s">
        <v>287</v>
      </c>
      <c r="B131" t="s">
        <v>288</v>
      </c>
      <c r="C131" s="50">
        <v>1306397</v>
      </c>
      <c r="D131" s="50">
        <v>5236861.8962386493</v>
      </c>
      <c r="E131" s="50">
        <v>14857596</v>
      </c>
      <c r="F131" s="50">
        <v>15175889</v>
      </c>
      <c r="G131" s="50">
        <v>22145400</v>
      </c>
      <c r="H131" s="50">
        <v>58722143.980000004</v>
      </c>
    </row>
    <row r="132" spans="1:8" x14ac:dyDescent="0.35">
      <c r="A132" t="s">
        <v>289</v>
      </c>
      <c r="B132" t="s">
        <v>290</v>
      </c>
      <c r="C132" s="50">
        <v>2849319</v>
      </c>
      <c r="D132" s="50">
        <v>12215146.3649112</v>
      </c>
      <c r="E132" s="50">
        <v>18426804</v>
      </c>
      <c r="F132" s="50">
        <v>0</v>
      </c>
      <c r="G132" s="50">
        <v>0</v>
      </c>
      <c r="H132" s="50">
        <v>33491269.199999999</v>
      </c>
    </row>
    <row r="133" spans="1:8" x14ac:dyDescent="0.35">
      <c r="A133" t="s">
        <v>291</v>
      </c>
      <c r="B133" t="s">
        <v>292</v>
      </c>
      <c r="C133" s="50">
        <v>2306755</v>
      </c>
      <c r="D133" s="50">
        <v>7593529.3849214697</v>
      </c>
      <c r="E133" s="50">
        <v>12997284</v>
      </c>
      <c r="F133" s="50">
        <v>417139</v>
      </c>
      <c r="G133" s="50">
        <v>1118410</v>
      </c>
      <c r="H133" s="50">
        <v>24433117</v>
      </c>
    </row>
    <row r="134" spans="1:8" x14ac:dyDescent="0.35">
      <c r="A134" t="s">
        <v>293</v>
      </c>
      <c r="B134" t="s">
        <v>294</v>
      </c>
      <c r="C134" s="50">
        <v>1318524</v>
      </c>
      <c r="D134" s="50">
        <v>5405710.0148075903</v>
      </c>
      <c r="E134" s="50">
        <v>12072093</v>
      </c>
      <c r="F134" s="50">
        <v>4948904.5396812204</v>
      </c>
      <c r="G134" s="50">
        <v>27058682.960000001</v>
      </c>
      <c r="H134" s="50">
        <v>50803913.997364886</v>
      </c>
    </row>
    <row r="135" spans="1:8" x14ac:dyDescent="0.35">
      <c r="A135" t="s">
        <v>295</v>
      </c>
      <c r="B135" t="s">
        <v>296</v>
      </c>
      <c r="C135" s="50">
        <v>2128689</v>
      </c>
      <c r="D135" s="50">
        <v>8577722.5217433013</v>
      </c>
      <c r="E135" s="50">
        <v>12416933</v>
      </c>
      <c r="F135" s="50">
        <v>0</v>
      </c>
      <c r="G135" s="50">
        <v>0</v>
      </c>
      <c r="H135" s="50">
        <v>23123345</v>
      </c>
    </row>
    <row r="136" spans="1:8" x14ac:dyDescent="0.35">
      <c r="A136" t="s">
        <v>297</v>
      </c>
      <c r="B136" t="s">
        <v>298</v>
      </c>
      <c r="C136" s="50">
        <v>2320693</v>
      </c>
      <c r="D136" s="50">
        <v>16316043.750038901</v>
      </c>
      <c r="E136" s="50">
        <v>23145037</v>
      </c>
      <c r="F136" s="50">
        <v>13404970</v>
      </c>
      <c r="G136" s="50">
        <v>774839</v>
      </c>
      <c r="H136" s="50">
        <v>55961583</v>
      </c>
    </row>
    <row r="137" spans="1:8" x14ac:dyDescent="0.35">
      <c r="A137" t="s">
        <v>299</v>
      </c>
      <c r="B137" t="s">
        <v>300</v>
      </c>
      <c r="C137" s="50">
        <v>2469979</v>
      </c>
      <c r="D137" s="50">
        <v>7982604.1401667697</v>
      </c>
      <c r="E137" s="50">
        <v>17374041</v>
      </c>
      <c r="F137" s="50">
        <v>5375000</v>
      </c>
      <c r="G137" s="50">
        <v>0</v>
      </c>
      <c r="H137" s="50">
        <v>33201624</v>
      </c>
    </row>
    <row r="138" spans="1:8" x14ac:dyDescent="0.35">
      <c r="A138" t="s">
        <v>301</v>
      </c>
      <c r="B138" t="s">
        <v>302</v>
      </c>
      <c r="C138" s="50">
        <v>4340710</v>
      </c>
      <c r="D138" s="50">
        <v>16910206.348814998</v>
      </c>
      <c r="E138" s="50">
        <v>29407217</v>
      </c>
      <c r="F138" s="50">
        <v>75293934</v>
      </c>
      <c r="G138" s="50">
        <v>7729265</v>
      </c>
      <c r="H138" s="50">
        <v>133681332</v>
      </c>
    </row>
    <row r="139" spans="1:8" x14ac:dyDescent="0.35">
      <c r="A139" t="s">
        <v>303</v>
      </c>
      <c r="B139" t="s">
        <v>304</v>
      </c>
      <c r="C139" s="50">
        <v>4202771</v>
      </c>
      <c r="D139" s="50">
        <v>13764045.8093512</v>
      </c>
      <c r="E139" s="50">
        <v>23271179</v>
      </c>
      <c r="F139" s="50">
        <v>0</v>
      </c>
      <c r="G139" s="50">
        <v>1403353</v>
      </c>
      <c r="H139" s="50">
        <v>42641348.600000001</v>
      </c>
    </row>
    <row r="140" spans="1:8" x14ac:dyDescent="0.35">
      <c r="A140" t="s">
        <v>305</v>
      </c>
      <c r="B140" t="s">
        <v>306</v>
      </c>
      <c r="C140" s="50">
        <v>2362308</v>
      </c>
      <c r="D140" s="50">
        <v>9207472.0752398409</v>
      </c>
      <c r="E140" s="50">
        <v>20368370</v>
      </c>
      <c r="F140" s="50">
        <v>0</v>
      </c>
      <c r="G140" s="50">
        <v>63300</v>
      </c>
      <c r="H140" s="50">
        <v>32001450</v>
      </c>
    </row>
    <row r="141" spans="1:8" x14ac:dyDescent="0.35">
      <c r="A141" t="s">
        <v>307</v>
      </c>
      <c r="B141" t="s">
        <v>308</v>
      </c>
      <c r="C141" s="50">
        <v>1760014</v>
      </c>
      <c r="D141" s="50">
        <v>16485789.754003499</v>
      </c>
      <c r="E141" s="50">
        <v>24170337</v>
      </c>
      <c r="F141" s="50">
        <v>0</v>
      </c>
      <c r="G141" s="50">
        <v>536252</v>
      </c>
      <c r="H141" s="50">
        <v>42952393.732298613</v>
      </c>
    </row>
    <row r="142" spans="1:8" x14ac:dyDescent="0.35">
      <c r="A142" t="s">
        <v>309</v>
      </c>
      <c r="B142" t="s">
        <v>310</v>
      </c>
      <c r="C142" s="50">
        <v>2222346</v>
      </c>
      <c r="D142" s="50">
        <v>6028310.4257732304</v>
      </c>
      <c r="E142" s="50">
        <v>15745552</v>
      </c>
      <c r="F142" s="50">
        <v>5139083</v>
      </c>
      <c r="G142" s="50">
        <v>15463368</v>
      </c>
      <c r="H142" s="50">
        <v>44598659</v>
      </c>
    </row>
    <row r="143" spans="1:8" x14ac:dyDescent="0.35">
      <c r="A143" t="s">
        <v>311</v>
      </c>
      <c r="B143" t="s">
        <v>312</v>
      </c>
      <c r="C143" s="50">
        <v>5124786</v>
      </c>
      <c r="D143" s="50">
        <v>14688366.788004</v>
      </c>
      <c r="E143" s="50">
        <v>40490953</v>
      </c>
      <c r="F143" s="50">
        <v>80637000</v>
      </c>
      <c r="G143" s="50">
        <v>68590000</v>
      </c>
      <c r="H143" s="50">
        <v>209531106</v>
      </c>
    </row>
    <row r="144" spans="1:8" x14ac:dyDescent="0.35">
      <c r="A144" t="s">
        <v>313</v>
      </c>
      <c r="B144" t="s">
        <v>314</v>
      </c>
      <c r="C144" s="50">
        <v>2065205</v>
      </c>
      <c r="D144" s="50">
        <v>782810.46403224394</v>
      </c>
      <c r="E144" s="50">
        <v>10559556</v>
      </c>
      <c r="F144" s="50">
        <v>0</v>
      </c>
      <c r="G144" s="50">
        <v>468410</v>
      </c>
      <c r="H144" s="50">
        <v>13875980.98</v>
      </c>
    </row>
    <row r="145" spans="1:8" x14ac:dyDescent="0.35">
      <c r="A145" t="s">
        <v>315</v>
      </c>
      <c r="B145" t="s">
        <v>316</v>
      </c>
      <c r="C145" s="50">
        <v>2558938</v>
      </c>
      <c r="D145" s="50">
        <v>9772993.2881538998</v>
      </c>
      <c r="E145" s="50">
        <v>27774042</v>
      </c>
      <c r="F145" s="50">
        <v>8611528</v>
      </c>
      <c r="G145" s="50">
        <v>1370178.7576219155</v>
      </c>
      <c r="H145" s="50">
        <v>50087679.388352625</v>
      </c>
    </row>
    <row r="146" spans="1:8" x14ac:dyDescent="0.35">
      <c r="A146" t="s">
        <v>317</v>
      </c>
      <c r="B146" t="s">
        <v>318</v>
      </c>
      <c r="C146" s="50">
        <v>9414970</v>
      </c>
      <c r="D146" s="50">
        <v>20006674.415436499</v>
      </c>
      <c r="E146" s="50">
        <v>63918903</v>
      </c>
      <c r="F146" s="50">
        <v>0</v>
      </c>
      <c r="G146" s="50">
        <v>1922100</v>
      </c>
      <c r="H146" s="50">
        <v>95262647</v>
      </c>
    </row>
    <row r="147" spans="1:8" x14ac:dyDescent="0.35">
      <c r="A147" t="s">
        <v>319</v>
      </c>
      <c r="B147" t="s">
        <v>320</v>
      </c>
      <c r="C147" s="50">
        <v>1729201</v>
      </c>
      <c r="D147" s="50">
        <v>17130064.134289701</v>
      </c>
      <c r="E147" s="50">
        <v>22059606</v>
      </c>
      <c r="F147" s="50">
        <v>0</v>
      </c>
      <c r="G147" s="50">
        <v>0</v>
      </c>
      <c r="H147" s="50">
        <v>40918871</v>
      </c>
    </row>
    <row r="148" spans="1:8" x14ac:dyDescent="0.35">
      <c r="A148" t="s">
        <v>321</v>
      </c>
      <c r="B148" t="s">
        <v>322</v>
      </c>
      <c r="C148" s="50">
        <v>4554373</v>
      </c>
      <c r="D148" s="50">
        <v>16270233.464832099</v>
      </c>
      <c r="E148" s="50">
        <v>26986815</v>
      </c>
      <c r="F148" s="50">
        <v>0</v>
      </c>
      <c r="G148" s="50">
        <v>0</v>
      </c>
      <c r="H148" s="50">
        <v>47811421.081352666</v>
      </c>
    </row>
    <row r="149" spans="1:8" x14ac:dyDescent="0.35">
      <c r="A149" t="s">
        <v>323</v>
      </c>
      <c r="B149" t="s">
        <v>324</v>
      </c>
      <c r="C149" s="50">
        <v>3713864</v>
      </c>
      <c r="D149" s="50">
        <v>9941000.2372600511</v>
      </c>
      <c r="E149" s="50">
        <v>34194389</v>
      </c>
      <c r="F149" s="50">
        <v>2102000</v>
      </c>
      <c r="G149" s="50">
        <v>6055841</v>
      </c>
      <c r="H149" s="50">
        <v>56007093.929999992</v>
      </c>
    </row>
    <row r="150" spans="1:8" x14ac:dyDescent="0.35">
      <c r="A150" t="s">
        <v>325</v>
      </c>
      <c r="B150" t="s">
        <v>326</v>
      </c>
      <c r="C150" s="50">
        <v>1032132</v>
      </c>
      <c r="D150" s="50">
        <v>2279209.3456765898</v>
      </c>
      <c r="E150" s="50">
        <v>9810287</v>
      </c>
      <c r="F150" s="50">
        <v>0</v>
      </c>
      <c r="G150" s="50">
        <v>0</v>
      </c>
      <c r="H150" s="50">
        <v>13121628</v>
      </c>
    </row>
    <row r="151" spans="1:8" x14ac:dyDescent="0.35">
      <c r="A151" t="s">
        <v>327</v>
      </c>
      <c r="B151" t="s">
        <v>328</v>
      </c>
      <c r="C151" s="50">
        <v>4723627</v>
      </c>
      <c r="D151" s="50">
        <v>18673211.850911804</v>
      </c>
      <c r="E151" s="50">
        <v>30004357</v>
      </c>
      <c r="F151" s="50">
        <v>0</v>
      </c>
      <c r="G151" s="50">
        <v>2000000</v>
      </c>
      <c r="H151" s="50">
        <v>55401196</v>
      </c>
    </row>
    <row r="152" spans="1:8" x14ac:dyDescent="0.35">
      <c r="A152" t="s">
        <v>329</v>
      </c>
      <c r="B152" t="s">
        <v>330</v>
      </c>
      <c r="C152" s="50">
        <v>1075656</v>
      </c>
      <c r="D152" s="50">
        <v>457978.80559999996</v>
      </c>
      <c r="E152" s="50">
        <v>9157634</v>
      </c>
      <c r="F152" s="50">
        <v>0</v>
      </c>
      <c r="G152" s="50">
        <v>1112531</v>
      </c>
      <c r="H152" s="50">
        <v>11803800.0001</v>
      </c>
    </row>
    <row r="153" spans="1:8" x14ac:dyDescent="0.35">
      <c r="A153" t="s">
        <v>331</v>
      </c>
      <c r="B153" t="s">
        <v>332</v>
      </c>
      <c r="C153" s="50">
        <v>3571301</v>
      </c>
      <c r="D153" s="50">
        <v>14327140.819402</v>
      </c>
      <c r="E153" s="50">
        <v>22004685</v>
      </c>
      <c r="F153" s="50">
        <v>36288457.244759783</v>
      </c>
      <c r="G153" s="50">
        <v>9527447</v>
      </c>
      <c r="H153" s="50">
        <v>85719031.586099923</v>
      </c>
    </row>
    <row r="154" spans="1:8" x14ac:dyDescent="0.35">
      <c r="A154" t="s">
        <v>333</v>
      </c>
      <c r="B154" t="s">
        <v>334</v>
      </c>
      <c r="C154" s="50">
        <v>6163577</v>
      </c>
      <c r="D154" s="50">
        <v>18465121.515987799</v>
      </c>
      <c r="E154" s="50">
        <v>41896797</v>
      </c>
      <c r="F154" s="50">
        <v>0</v>
      </c>
      <c r="G154" s="50">
        <v>0</v>
      </c>
      <c r="H154" s="50">
        <v>66525496.361999996</v>
      </c>
    </row>
    <row r="155" spans="1:8" x14ac:dyDescent="0.35">
      <c r="A155" t="s">
        <v>335</v>
      </c>
      <c r="B155" t="s">
        <v>336</v>
      </c>
      <c r="C155" s="50">
        <v>1467977</v>
      </c>
      <c r="D155" s="50">
        <v>5210952.9488384798</v>
      </c>
      <c r="E155" s="50">
        <v>13331151</v>
      </c>
      <c r="F155" s="50">
        <v>0</v>
      </c>
      <c r="G155" s="50">
        <v>0</v>
      </c>
      <c r="H155" s="50">
        <v>20010081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2D725-03DB-4791-8EA5-63E00589AD34}">
  <sheetPr codeName="Sheet3"/>
  <dimension ref="A1:U37"/>
  <sheetViews>
    <sheetView showGridLines="0" showRowColHeaders="0" zoomScale="80" zoomScaleNormal="80" workbookViewId="0"/>
  </sheetViews>
  <sheetFormatPr defaultColWidth="0" defaultRowHeight="14.5" zeroHeight="1" x14ac:dyDescent="0.35"/>
  <cols>
    <col min="1" max="1" width="4.6328125" customWidth="1"/>
    <col min="2" max="2" width="52.6328125" bestFit="1" customWidth="1"/>
    <col min="3" max="6" width="24.6328125" customWidth="1"/>
    <col min="7" max="7" width="26.6328125" customWidth="1"/>
    <col min="8" max="8" width="4.6328125" customWidth="1"/>
    <col min="9" max="9" width="0.90625" customWidth="1"/>
    <col min="10" max="10" width="16.6328125" customWidth="1"/>
    <col min="11" max="11" width="0.90625" customWidth="1"/>
    <col min="12" max="12" width="4.6328125" customWidth="1"/>
    <col min="13" max="16" width="8.90625" hidden="1" customWidth="1"/>
    <col min="17" max="17" width="4.6328125" customWidth="1"/>
    <col min="18" max="21" width="0" hidden="1" customWidth="1"/>
    <col min="22" max="16384" width="8.90625" hidden="1"/>
  </cols>
  <sheetData>
    <row r="1" spans="2:16" ht="15" customHeight="1" thickBot="1" x14ac:dyDescent="0.4"/>
    <row r="2" spans="2:16" ht="32.25" customHeight="1" thickBot="1" x14ac:dyDescent="0.5">
      <c r="B2" s="32" t="str">
        <f>'2. Cover'!B154</f>
        <v>Better Care Fund 2021-22 Year-end Template</v>
      </c>
      <c r="M2" s="3"/>
      <c r="N2" s="3"/>
      <c r="O2" s="3"/>
      <c r="P2" s="3"/>
    </row>
    <row r="3" spans="2:16" ht="23.25" customHeight="1" x14ac:dyDescent="0.35">
      <c r="B3" s="26" t="s">
        <v>31</v>
      </c>
      <c r="M3" s="6">
        <f>M4-M5</f>
        <v>6</v>
      </c>
      <c r="N3" s="3"/>
      <c r="O3" s="3"/>
      <c r="P3" s="3"/>
    </row>
    <row r="4" spans="2:16" ht="22.5" customHeight="1" x14ac:dyDescent="0.35">
      <c r="M4" s="3">
        <f>COUNTA(M23:N26)</f>
        <v>7</v>
      </c>
      <c r="N4" s="3"/>
      <c r="O4" s="3"/>
      <c r="P4" s="3"/>
    </row>
    <row r="5" spans="2:16" ht="15" customHeight="1" x14ac:dyDescent="0.35">
      <c r="B5" s="27" t="s">
        <v>365</v>
      </c>
      <c r="C5" s="88" t="str">
        <f>IF('Backsheet for muncher'!D9="&lt;Please select a Health and Wellbeing Board&gt;","Please select in '2. Cover' sheet",'Backsheet for muncher'!D9)</f>
        <v>Please select in '2. Cover' sheet</v>
      </c>
      <c r="D5" s="88"/>
      <c r="M5" s="3">
        <f>SUM(M23:N26)</f>
        <v>1</v>
      </c>
      <c r="N5" s="3"/>
      <c r="O5" s="3"/>
      <c r="P5" s="3"/>
    </row>
    <row r="6" spans="2:16" ht="15" customHeight="1" x14ac:dyDescent="0.35">
      <c r="B6" s="27"/>
      <c r="C6" s="65"/>
      <c r="D6" s="65"/>
      <c r="M6" s="3"/>
      <c r="N6" s="3"/>
      <c r="O6" s="3"/>
      <c r="P6" s="3"/>
    </row>
    <row r="7" spans="2:16" ht="16.5" customHeight="1" x14ac:dyDescent="0.35">
      <c r="B7" s="99" t="s">
        <v>402</v>
      </c>
      <c r="C7" s="99"/>
      <c r="D7" s="99"/>
      <c r="E7" s="99"/>
      <c r="F7" s="99"/>
      <c r="G7" s="99"/>
      <c r="M7" s="3"/>
      <c r="N7" s="3"/>
      <c r="O7" s="3"/>
      <c r="P7" s="3"/>
    </row>
    <row r="8" spans="2:16" ht="32.25" customHeight="1" x14ac:dyDescent="0.35">
      <c r="B8" s="98" t="s">
        <v>403</v>
      </c>
      <c r="C8" s="98"/>
      <c r="D8" s="98"/>
      <c r="E8" s="98"/>
      <c r="F8" s="98"/>
      <c r="G8" s="98"/>
      <c r="M8" s="3"/>
      <c r="N8" s="3"/>
      <c r="O8" s="3"/>
      <c r="P8" s="3"/>
    </row>
    <row r="9" spans="2:16" ht="16.5" customHeight="1" x14ac:dyDescent="0.35">
      <c r="M9" s="3"/>
      <c r="N9" s="3"/>
      <c r="O9" s="3"/>
      <c r="P9" s="3"/>
    </row>
    <row r="10" spans="2:16" ht="15" customHeight="1" x14ac:dyDescent="0.35">
      <c r="B10" s="89"/>
      <c r="C10" s="90"/>
      <c r="D10" s="90"/>
      <c r="E10" s="90"/>
      <c r="F10" s="90"/>
      <c r="G10" s="91"/>
      <c r="M10" s="3"/>
      <c r="N10" s="3"/>
      <c r="O10" s="3"/>
      <c r="P10" s="3"/>
    </row>
    <row r="11" spans="2:16" ht="30" customHeight="1" x14ac:dyDescent="0.35">
      <c r="B11" s="92"/>
      <c r="C11" s="93"/>
      <c r="D11" s="93"/>
      <c r="E11" s="93"/>
      <c r="F11" s="93"/>
      <c r="G11" s="94"/>
      <c r="M11" s="3"/>
      <c r="N11" s="3"/>
      <c r="O11" s="3"/>
      <c r="P11" s="3"/>
    </row>
    <row r="12" spans="2:16" ht="15" customHeight="1" x14ac:dyDescent="0.35">
      <c r="B12" s="95"/>
      <c r="C12" s="96"/>
      <c r="D12" s="96"/>
      <c r="E12" s="96"/>
      <c r="F12" s="96"/>
      <c r="G12" s="97"/>
      <c r="M12" s="3"/>
      <c r="N12" s="3"/>
      <c r="O12" s="3"/>
      <c r="P12" s="3"/>
    </row>
    <row r="13" spans="2:16" ht="45" customHeight="1" x14ac:dyDescent="0.35">
      <c r="B13" s="92"/>
      <c r="C13" s="93"/>
      <c r="D13" s="93"/>
      <c r="E13" s="93"/>
      <c r="F13" s="93"/>
      <c r="G13" s="94"/>
      <c r="M13" s="3"/>
      <c r="N13" s="3"/>
      <c r="O13" s="3"/>
      <c r="P13" s="3"/>
    </row>
    <row r="14" spans="2:16" ht="15" customHeight="1" x14ac:dyDescent="0.35">
      <c r="B14" s="95"/>
      <c r="C14" s="96"/>
      <c r="D14" s="96"/>
      <c r="E14" s="96"/>
      <c r="F14" s="96"/>
      <c r="G14" s="97"/>
      <c r="M14" s="3"/>
      <c r="N14" s="3"/>
      <c r="O14" s="3"/>
      <c r="P14" s="3"/>
    </row>
    <row r="15" spans="2:16" ht="75" customHeight="1" x14ac:dyDescent="0.35">
      <c r="B15" s="92"/>
      <c r="C15" s="93"/>
      <c r="D15" s="93"/>
      <c r="E15" s="93"/>
      <c r="F15" s="93"/>
      <c r="G15" s="94"/>
      <c r="M15" s="3"/>
      <c r="N15" s="3"/>
      <c r="O15" s="3"/>
      <c r="P15" s="3"/>
    </row>
    <row r="16" spans="2:16" ht="30" customHeight="1" x14ac:dyDescent="0.35">
      <c r="B16" s="106"/>
      <c r="C16" s="107"/>
      <c r="D16" s="107"/>
      <c r="E16" s="107"/>
      <c r="F16" s="107"/>
      <c r="G16" s="108"/>
      <c r="M16" s="3"/>
      <c r="N16" s="3"/>
      <c r="O16" s="3"/>
      <c r="P16" s="3"/>
    </row>
    <row r="17" spans="2:16" ht="90" customHeight="1" x14ac:dyDescent="0.35">
      <c r="B17" s="106"/>
      <c r="C17" s="107"/>
      <c r="D17" s="107"/>
      <c r="E17" s="107"/>
      <c r="F17" s="107"/>
      <c r="G17" s="108"/>
      <c r="M17" s="3"/>
      <c r="N17" s="3"/>
      <c r="O17" s="3"/>
      <c r="P17" s="3"/>
    </row>
    <row r="18" spans="2:16" ht="20" customHeight="1" x14ac:dyDescent="0.35">
      <c r="B18" s="109"/>
      <c r="C18" s="110"/>
      <c r="D18" s="110"/>
      <c r="E18" s="110"/>
      <c r="F18" s="110"/>
      <c r="G18" s="111"/>
      <c r="M18" s="3"/>
      <c r="N18" s="3"/>
      <c r="O18" s="3"/>
      <c r="P18" s="3"/>
    </row>
    <row r="19" spans="2:16" ht="20" customHeight="1" x14ac:dyDescent="0.35">
      <c r="B19" s="64"/>
      <c r="C19" s="64"/>
      <c r="D19" s="64"/>
      <c r="E19" s="64"/>
      <c r="F19" s="64"/>
      <c r="G19" s="64"/>
      <c r="M19" s="3"/>
      <c r="N19" s="3"/>
      <c r="O19" s="3"/>
      <c r="P19" s="3"/>
    </row>
    <row r="20" spans="2:16" ht="104.4" customHeight="1" x14ac:dyDescent="0.35">
      <c r="B20" s="64"/>
      <c r="C20" s="64"/>
      <c r="D20" s="64"/>
      <c r="E20" s="64"/>
      <c r="F20" s="64"/>
      <c r="G20" s="64"/>
      <c r="M20" s="3"/>
      <c r="N20" s="3"/>
      <c r="O20" s="3"/>
      <c r="P20" s="3"/>
    </row>
    <row r="21" spans="2:16" ht="15" customHeight="1" x14ac:dyDescent="0.35">
      <c r="B21" s="27"/>
      <c r="C21" s="27"/>
      <c r="I21" s="35"/>
      <c r="J21" s="36" t="s">
        <v>349</v>
      </c>
      <c r="K21" s="37"/>
      <c r="M21" s="3"/>
      <c r="N21" s="3"/>
      <c r="O21" s="3"/>
      <c r="P21" s="3"/>
    </row>
    <row r="22" spans="2:16" ht="135" customHeight="1" x14ac:dyDescent="0.35">
      <c r="C22" s="28" t="s">
        <v>404</v>
      </c>
      <c r="D22" s="28" t="s">
        <v>405</v>
      </c>
      <c r="E22" s="28" t="s">
        <v>406</v>
      </c>
      <c r="F22" s="28" t="s">
        <v>407</v>
      </c>
      <c r="I22" s="38"/>
      <c r="J22" s="48" t="s">
        <v>350</v>
      </c>
      <c r="K22" s="40"/>
      <c r="M22" s="3"/>
      <c r="N22" s="3"/>
      <c r="O22" s="3" t="s">
        <v>408</v>
      </c>
      <c r="P22" s="3"/>
    </row>
    <row r="23" spans="2:16" ht="90" customHeight="1" x14ac:dyDescent="0.35">
      <c r="B23" s="29" t="s">
        <v>409</v>
      </c>
      <c r="C23" s="23" t="str">
        <f>IFERROR(INDEX('iBCF Backsheet'!$F$7:$F$157,MATCH('Backsheet for muncher'!$C$9,'iBCF Backsheet'!$D$7:$D$157,0)),"Either the HWB name is not selected on the cover sheet, or a lookup error has occurred.")</f>
        <v>Either the HWB name is not selected on the cover sheet, or a lookup error has occurred.</v>
      </c>
      <c r="D23" s="21"/>
      <c r="E23" s="21"/>
      <c r="F23" s="24" t="str">
        <f>IF(OR($D23="",E23=""),"",(E23-$D23)/$D23)</f>
        <v/>
      </c>
      <c r="G23" s="30"/>
      <c r="I23" s="38"/>
      <c r="J23" s="49" t="str">
        <f>IF(AND(D23&lt;&gt;"",E23&lt;&gt;""),"Yes","No")</f>
        <v>No</v>
      </c>
      <c r="K23" s="40"/>
      <c r="M23" s="3">
        <f t="shared" ref="M23:N25" si="0">IF(D23="",0,1)</f>
        <v>0</v>
      </c>
      <c r="N23" s="3">
        <f t="shared" si="0"/>
        <v>0</v>
      </c>
      <c r="O23" s="3">
        <f>IF(M23=0,1,
IF(NOT(ISNUMBER(C23)),1,
IF(ROUND(C23,2)=ROUND(D23,2),1,0)))</f>
        <v>1</v>
      </c>
      <c r="P23" s="3"/>
    </row>
    <row r="24" spans="2:16" ht="90" customHeight="1" x14ac:dyDescent="0.35">
      <c r="B24" s="29" t="s">
        <v>410</v>
      </c>
      <c r="C24" s="23" t="str">
        <f>IFERROR(INDEX('iBCF Backsheet'!$G$7:$G$156,MATCH('Backsheet for muncher'!$C$9,'iBCF Backsheet'!$D$7:$D$156,0)),"Either the HWB name is not selected on the cover sheet, or a lookup error has occurred.")</f>
        <v>Either the HWB name is not selected on the cover sheet, or a lookup error has occurred.</v>
      </c>
      <c r="D24" s="21"/>
      <c r="E24" s="21"/>
      <c r="F24" s="24" t="str">
        <f>IF(OR($D24="",E24=""),"",(E24-$D24)/$D24)</f>
        <v/>
      </c>
      <c r="G24" s="30"/>
      <c r="I24" s="38"/>
      <c r="J24" s="49" t="str">
        <f t="shared" ref="J24:J25" si="1">IF(AND(D24&lt;&gt;"",E24&lt;&gt;""),"Yes","No")</f>
        <v>No</v>
      </c>
      <c r="K24" s="40"/>
      <c r="M24" s="3">
        <f t="shared" si="0"/>
        <v>0</v>
      </c>
      <c r="N24" s="3">
        <f t="shared" si="0"/>
        <v>0</v>
      </c>
      <c r="O24" s="3">
        <f>IF(M24=0,1,
IF(NOT(ISNUMBER(C24)),1,
IF(ROUND(C24,2)=ROUND(D24,2),1,0)))</f>
        <v>1</v>
      </c>
      <c r="P24" s="3"/>
    </row>
    <row r="25" spans="2:16" ht="90" customHeight="1" x14ac:dyDescent="0.35">
      <c r="B25" s="29" t="s">
        <v>411</v>
      </c>
      <c r="C25" s="23" t="str">
        <f>IFERROR(INDEX('iBCF Backsheet'!$H$7:$H$156,MATCH('Backsheet for muncher'!$C$9,'iBCF Backsheet'!$D$7:$D$156,0)),"Either the HWB name is not selected on the cover sheet, or a lookup error has occurred.")</f>
        <v>Either the HWB name is not selected on the cover sheet, or a lookup error has occurred.</v>
      </c>
      <c r="D25" s="66"/>
      <c r="E25" s="21"/>
      <c r="F25" s="24" t="str">
        <f>IF(OR($D25="",E25=""),"",(E25-$D25)/$D25)</f>
        <v/>
      </c>
      <c r="G25" s="30"/>
      <c r="I25" s="38"/>
      <c r="J25" s="49" t="str">
        <f t="shared" si="1"/>
        <v>No</v>
      </c>
      <c r="K25" s="40"/>
      <c r="M25" s="3">
        <f t="shared" si="0"/>
        <v>0</v>
      </c>
      <c r="N25" s="3">
        <f t="shared" si="0"/>
        <v>0</v>
      </c>
      <c r="O25" s="3">
        <f>IF(M25=0,1,
IF(NOT(ISNUMBER(C25)),1,
IF(ROUND(C25,2)=ROUND(D25,2),1,0)))</f>
        <v>1</v>
      </c>
      <c r="P25" s="3"/>
    </row>
    <row r="26" spans="2:16" ht="90" customHeight="1" x14ac:dyDescent="0.35">
      <c r="B26" s="13" t="s">
        <v>412</v>
      </c>
      <c r="C26" s="29"/>
      <c r="D26" s="112"/>
      <c r="E26" s="113"/>
      <c r="F26" s="114"/>
      <c r="G26" s="25" t="str">
        <f>IF(O26=1,"",
IF(LEN(D26)&gt;=P26,0,
P26-LEN(D26)))</f>
        <v/>
      </c>
      <c r="I26" s="38"/>
      <c r="J26" s="49" t="str">
        <f>IF(M26=1,"Yes","No")</f>
        <v>Yes</v>
      </c>
      <c r="K26" s="40"/>
      <c r="M26" s="3">
        <f>IF(O26=1,1,
IF(D26="",0,1))</f>
        <v>1</v>
      </c>
      <c r="N26" s="3"/>
      <c r="O26" s="3">
        <f>IF(SUM($M$23:$M$25)=0,1,
IF(COUNTIF($O$23:$O$25,0)=0,1,0))</f>
        <v>1</v>
      </c>
      <c r="P26" s="3">
        <v>250</v>
      </c>
    </row>
    <row r="27" spans="2:16" x14ac:dyDescent="0.35">
      <c r="I27" s="42"/>
      <c r="J27" s="43"/>
      <c r="K27" s="44"/>
      <c r="M27" s="3"/>
      <c r="N27" s="31"/>
      <c r="O27" s="3"/>
      <c r="P27" s="3"/>
    </row>
    <row r="28" spans="2:16" ht="15" customHeight="1" x14ac:dyDescent="0.35">
      <c r="B28" s="45" t="s">
        <v>401</v>
      </c>
      <c r="C28" s="46"/>
      <c r="D28" s="46"/>
      <c r="E28" s="47"/>
      <c r="M28" s="3"/>
      <c r="N28" s="31"/>
      <c r="O28" s="3"/>
      <c r="P28" s="3"/>
    </row>
    <row r="29" spans="2:16" ht="20" customHeight="1" x14ac:dyDescent="0.35">
      <c r="B29" s="103" t="s">
        <v>413</v>
      </c>
      <c r="C29" s="104"/>
      <c r="D29" s="104"/>
      <c r="E29" s="105"/>
      <c r="M29" s="3"/>
      <c r="N29" s="31"/>
      <c r="O29" s="3"/>
      <c r="P29" s="3"/>
    </row>
    <row r="30" spans="2:16" ht="50" customHeight="1" x14ac:dyDescent="0.35">
      <c r="B30" s="103" t="s">
        <v>414</v>
      </c>
      <c r="C30" s="104"/>
      <c r="D30" s="104"/>
      <c r="E30" s="105"/>
      <c r="M30" s="3"/>
      <c r="N30" s="31"/>
      <c r="O30" s="3"/>
      <c r="P30" s="3"/>
    </row>
    <row r="31" spans="2:16" ht="35" customHeight="1" x14ac:dyDescent="0.35">
      <c r="B31" s="100" t="s">
        <v>415</v>
      </c>
      <c r="C31" s="101"/>
      <c r="D31" s="101"/>
      <c r="E31" s="102"/>
      <c r="M31" s="3"/>
      <c r="N31" s="31"/>
      <c r="O31" s="3"/>
      <c r="P31" s="3"/>
    </row>
    <row r="32" spans="2:16" ht="15" customHeight="1" x14ac:dyDescent="0.35">
      <c r="M32" s="3"/>
      <c r="N32" s="31"/>
      <c r="O32" s="3"/>
      <c r="P32" s="3"/>
    </row>
    <row r="34" x14ac:dyDescent="0.35"/>
    <row r="37" x14ac:dyDescent="0.35"/>
  </sheetData>
  <sheetProtection algorithmName="SHA-512" hashValue="Z54BxazCK5NxspGEm8TPJjdOt0O7Aegk+sw3ih87gZOfcShogdhkfOcBUQJocTVOd4+9U3tgPlA5j+n4pK2RuA==" saltValue="CyUegYyiu4fYwRsFBYjCiQ==" spinCount="100000" sheet="1" formatColumns="0" formatRows="0" autoFilter="0"/>
  <mergeCells count="16">
    <mergeCell ref="B31:E31"/>
    <mergeCell ref="B30:E30"/>
    <mergeCell ref="B29:E29"/>
    <mergeCell ref="B14:G14"/>
    <mergeCell ref="B15:G15"/>
    <mergeCell ref="B16:G16"/>
    <mergeCell ref="B17:G17"/>
    <mergeCell ref="B18:G18"/>
    <mergeCell ref="D26:F26"/>
    <mergeCell ref="C5:D5"/>
    <mergeCell ref="B10:G10"/>
    <mergeCell ref="B11:G11"/>
    <mergeCell ref="B12:G12"/>
    <mergeCell ref="B13:G13"/>
    <mergeCell ref="B8:G8"/>
    <mergeCell ref="B7:G7"/>
  </mergeCells>
  <conditionalFormatting sqref="D26">
    <cfRule type="expression" dxfId="2" priority="7">
      <formula>$O26=1</formula>
    </cfRule>
  </conditionalFormatting>
  <conditionalFormatting sqref="J23:J25">
    <cfRule type="cellIs" dxfId="1" priority="5" operator="equal">
      <formula>"Yes"</formula>
    </cfRule>
  </conditionalFormatting>
  <conditionalFormatting sqref="J26">
    <cfRule type="cellIs" dxfId="0" priority="2" operator="equal">
      <formula>"Yes"</formula>
    </cfRule>
  </conditionalFormatting>
  <dataValidations xWindow="687" yWindow="880" count="2">
    <dataValidation type="decimal" operator="greaterThan" allowBlank="1" showInputMessage="1" showErrorMessage="1" errorTitle="Invalid Entry" error="Please provide a value in pounds and pence" prompt="Please provide a value in pounds and pence" sqref="D23:E25" xr:uid="{E261DED1-50D9-4B30-A056-980550851BF9}">
      <formula1>0</formula1>
    </dataValidation>
    <dataValidation type="textLength" operator="lessThanOrEqual" allowBlank="1" showInputMessage="1" showErrorMessage="1" errorTitle="Character Limit Reached" error="Please do not use more than 250 characters." prompt="Please do not use more than 250 characters." sqref="D26" xr:uid="{1D9AA9A0-D3B4-49A4-84B3-CB2609668526}">
      <formula1>250</formula1>
    </dataValidation>
  </dataValidations>
  <pageMargins left="0.7" right="0.7" top="0.75" bottom="0.75" header="0.3" footer="0.3"/>
  <pageSetup paperSize="9"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28212-0242-4F3E-9F85-6AF258DF4B2B}">
  <sheetPr codeName="Sheet4">
    <tabColor rgb="FFFFFF00"/>
  </sheetPr>
  <dimension ref="A1:N158"/>
  <sheetViews>
    <sheetView topLeftCell="B1" zoomScaleNormal="100" workbookViewId="0">
      <selection activeCell="I10" sqref="I10"/>
    </sheetView>
  </sheetViews>
  <sheetFormatPr defaultColWidth="8.90625" defaultRowHeight="14.5" x14ac:dyDescent="0.35"/>
  <cols>
    <col min="4" max="4" width="11.6328125" customWidth="1"/>
    <col min="5" max="5" width="27.54296875" customWidth="1"/>
  </cols>
  <sheetData>
    <row r="1" spans="1:14" x14ac:dyDescent="0.35">
      <c r="D1">
        <v>1</v>
      </c>
      <c r="E1">
        <v>2</v>
      </c>
    </row>
    <row r="5" spans="1:14" x14ac:dyDescent="0.35">
      <c r="F5" s="22" t="s">
        <v>416</v>
      </c>
      <c r="G5" s="22"/>
      <c r="H5" s="22"/>
    </row>
    <row r="6" spans="1:14" x14ac:dyDescent="0.35">
      <c r="D6" s="14" t="s">
        <v>372</v>
      </c>
      <c r="E6" s="14" t="s">
        <v>417</v>
      </c>
      <c r="F6" s="14" t="s">
        <v>418</v>
      </c>
      <c r="G6" s="14" t="s">
        <v>419</v>
      </c>
      <c r="H6" s="14" t="s">
        <v>420</v>
      </c>
      <c r="I6" s="14" t="s">
        <v>421</v>
      </c>
      <c r="J6" s="14" t="s">
        <v>422</v>
      </c>
      <c r="K6" s="14" t="s">
        <v>423</v>
      </c>
      <c r="L6" s="14" t="s">
        <v>424</v>
      </c>
      <c r="M6" s="14" t="s">
        <v>425</v>
      </c>
      <c r="N6" s="14" t="s">
        <v>426</v>
      </c>
    </row>
    <row r="7" spans="1:14" x14ac:dyDescent="0.35">
      <c r="A7" s="3"/>
      <c r="B7" s="3"/>
      <c r="D7" t="s">
        <v>35</v>
      </c>
      <c r="E7" t="s">
        <v>36</v>
      </c>
      <c r="F7">
        <v>17.07</v>
      </c>
      <c r="G7">
        <v>694.62381132075484</v>
      </c>
      <c r="H7">
        <v>677.27802721088426</v>
      </c>
      <c r="I7">
        <v>15.6</v>
      </c>
      <c r="J7">
        <v>16.41</v>
      </c>
      <c r="K7">
        <v>605</v>
      </c>
      <c r="L7">
        <v>632</v>
      </c>
      <c r="M7">
        <v>616</v>
      </c>
      <c r="N7">
        <v>643</v>
      </c>
    </row>
    <row r="8" spans="1:14" x14ac:dyDescent="0.35">
      <c r="A8" s="3"/>
      <c r="B8" s="3"/>
      <c r="D8" t="s">
        <v>37</v>
      </c>
      <c r="E8" t="s">
        <v>38</v>
      </c>
      <c r="F8">
        <v>18.989999999999998</v>
      </c>
      <c r="G8">
        <v>792.25</v>
      </c>
      <c r="H8">
        <v>835.38</v>
      </c>
      <c r="I8">
        <v>18.29</v>
      </c>
      <c r="J8">
        <v>18.838699999999999</v>
      </c>
      <c r="K8">
        <v>726.25</v>
      </c>
      <c r="L8">
        <v>748.03750000000002</v>
      </c>
      <c r="M8">
        <v>784.19</v>
      </c>
      <c r="N8">
        <v>807.71570000000008</v>
      </c>
    </row>
    <row r="9" spans="1:14" x14ac:dyDescent="0.35">
      <c r="A9" s="3"/>
      <c r="B9" s="3"/>
      <c r="D9" t="s">
        <v>39</v>
      </c>
      <c r="E9" t="s">
        <v>40</v>
      </c>
      <c r="F9">
        <v>18.597140278341151</v>
      </c>
      <c r="G9">
        <v>622.20361955085866</v>
      </c>
      <c r="H9">
        <v>622.20000000000005</v>
      </c>
      <c r="I9">
        <v>16.32</v>
      </c>
      <c r="J9">
        <v>18.07</v>
      </c>
      <c r="K9">
        <v>499.45</v>
      </c>
      <c r="L9">
        <v>540.33000000000004</v>
      </c>
      <c r="M9">
        <v>499.45</v>
      </c>
      <c r="N9">
        <v>540.33000000000004</v>
      </c>
    </row>
    <row r="10" spans="1:14" x14ac:dyDescent="0.35">
      <c r="A10" s="3"/>
      <c r="B10" s="3"/>
      <c r="D10" t="s">
        <v>41</v>
      </c>
      <c r="E10" t="s">
        <v>42</v>
      </c>
      <c r="F10">
        <v>28.49</v>
      </c>
      <c r="G10">
        <v>801.03</v>
      </c>
      <c r="H10">
        <v>815.08</v>
      </c>
      <c r="I10">
        <v>26.73</v>
      </c>
      <c r="J10">
        <v>26.73</v>
      </c>
      <c r="K10">
        <v>767.97</v>
      </c>
      <c r="L10">
        <v>775.64970000000005</v>
      </c>
      <c r="M10">
        <v>750.79</v>
      </c>
      <c r="N10">
        <v>758.29789999999991</v>
      </c>
    </row>
    <row r="11" spans="1:14" x14ac:dyDescent="0.35">
      <c r="A11" s="3"/>
      <c r="B11" s="3"/>
      <c r="D11" t="s">
        <v>43</v>
      </c>
      <c r="E11" t="s">
        <v>44</v>
      </c>
      <c r="F11">
        <v>17.899999999999999</v>
      </c>
      <c r="G11">
        <v>678.31</v>
      </c>
      <c r="H11">
        <v>682.36</v>
      </c>
      <c r="I11">
        <v>16.93</v>
      </c>
      <c r="J11">
        <v>17.353249999999999</v>
      </c>
      <c r="K11">
        <v>658.60077058453862</v>
      </c>
      <c r="L11">
        <v>675.065789849152</v>
      </c>
      <c r="M11">
        <v>715.63406742125972</v>
      </c>
      <c r="N11">
        <v>733.52491910679112</v>
      </c>
    </row>
    <row r="12" spans="1:14" x14ac:dyDescent="0.35">
      <c r="A12" s="3"/>
      <c r="B12" s="3"/>
      <c r="D12" t="s">
        <v>45</v>
      </c>
      <c r="E12" t="s">
        <v>46</v>
      </c>
      <c r="F12">
        <v>18.84</v>
      </c>
      <c r="G12">
        <v>640.26</v>
      </c>
      <c r="H12">
        <v>726.59</v>
      </c>
      <c r="I12">
        <v>17.86</v>
      </c>
      <c r="J12">
        <v>18.47</v>
      </c>
      <c r="K12">
        <v>608.33000000000004</v>
      </c>
      <c r="L12">
        <v>620.5</v>
      </c>
      <c r="M12">
        <v>652.16999999999996</v>
      </c>
      <c r="N12">
        <v>671.74</v>
      </c>
    </row>
    <row r="13" spans="1:14" x14ac:dyDescent="0.35">
      <c r="A13" s="3"/>
      <c r="B13" s="3"/>
      <c r="D13" t="s">
        <v>47</v>
      </c>
      <c r="E13" t="s">
        <v>48</v>
      </c>
      <c r="F13">
        <v>15.27</v>
      </c>
      <c r="G13">
        <v>537</v>
      </c>
      <c r="H13">
        <v>617</v>
      </c>
      <c r="I13">
        <v>14.6</v>
      </c>
      <c r="J13">
        <v>15.27</v>
      </c>
      <c r="K13">
        <v>518</v>
      </c>
      <c r="L13">
        <v>537</v>
      </c>
      <c r="M13">
        <v>595</v>
      </c>
      <c r="N13">
        <v>617</v>
      </c>
    </row>
    <row r="14" spans="1:14" x14ac:dyDescent="0.35">
      <c r="A14" s="3"/>
      <c r="B14" s="3"/>
      <c r="D14" t="s">
        <v>49</v>
      </c>
      <c r="E14" t="s">
        <v>50</v>
      </c>
      <c r="F14">
        <v>12.11</v>
      </c>
      <c r="G14">
        <v>594</v>
      </c>
      <c r="H14">
        <v>562</v>
      </c>
      <c r="I14">
        <v>14.32</v>
      </c>
      <c r="J14">
        <v>12.19</v>
      </c>
      <c r="K14">
        <v>586</v>
      </c>
      <c r="L14">
        <v>608</v>
      </c>
      <c r="M14">
        <v>560</v>
      </c>
      <c r="N14">
        <v>555</v>
      </c>
    </row>
    <row r="15" spans="1:14" x14ac:dyDescent="0.35">
      <c r="A15" s="3"/>
      <c r="B15" s="3"/>
      <c r="D15" t="s">
        <v>51</v>
      </c>
      <c r="E15" t="s">
        <v>52</v>
      </c>
      <c r="F15">
        <v>17.059999999999999</v>
      </c>
      <c r="G15">
        <v>580.70000000000005</v>
      </c>
      <c r="H15">
        <v>595.42999999999995</v>
      </c>
      <c r="I15">
        <v>14.86</v>
      </c>
      <c r="J15">
        <v>15.51</v>
      </c>
      <c r="K15">
        <v>521.55999999999995</v>
      </c>
      <c r="L15">
        <v>527.91</v>
      </c>
      <c r="M15">
        <v>531.48</v>
      </c>
      <c r="N15">
        <v>541.29999999999995</v>
      </c>
    </row>
    <row r="16" spans="1:14" x14ac:dyDescent="0.35">
      <c r="A16" s="3"/>
      <c r="B16" s="3"/>
      <c r="D16" t="s">
        <v>53</v>
      </c>
      <c r="E16" t="s">
        <v>54</v>
      </c>
      <c r="F16">
        <v>17.329999999999998</v>
      </c>
      <c r="G16">
        <v>564.37</v>
      </c>
      <c r="H16">
        <v>756.23</v>
      </c>
      <c r="I16">
        <v>16.23</v>
      </c>
      <c r="J16">
        <v>17.329999999999998</v>
      </c>
      <c r="K16">
        <v>545.30999999999995</v>
      </c>
      <c r="L16">
        <v>564.37</v>
      </c>
      <c r="M16">
        <v>705.21</v>
      </c>
      <c r="N16">
        <v>756.2299999999999</v>
      </c>
    </row>
    <row r="17" spans="1:14" x14ac:dyDescent="0.35">
      <c r="A17" s="3"/>
      <c r="B17" s="3"/>
      <c r="D17" t="s">
        <v>55</v>
      </c>
      <c r="E17" t="s">
        <v>56</v>
      </c>
      <c r="F17">
        <v>18.78</v>
      </c>
      <c r="G17">
        <v>827.63</v>
      </c>
      <c r="H17">
        <v>905.11</v>
      </c>
      <c r="I17">
        <v>18.5</v>
      </c>
      <c r="J17">
        <v>19.18</v>
      </c>
      <c r="K17">
        <v>687</v>
      </c>
      <c r="L17">
        <v>816.83</v>
      </c>
      <c r="M17">
        <v>814</v>
      </c>
      <c r="N17">
        <v>816.83</v>
      </c>
    </row>
    <row r="18" spans="1:14" x14ac:dyDescent="0.35">
      <c r="A18" s="3"/>
      <c r="B18" s="3"/>
      <c r="D18" t="s">
        <v>57</v>
      </c>
      <c r="E18" t="s">
        <v>58</v>
      </c>
      <c r="F18">
        <v>21.1</v>
      </c>
      <c r="G18">
        <v>842</v>
      </c>
      <c r="H18">
        <v>932.01</v>
      </c>
      <c r="I18">
        <v>19.95</v>
      </c>
      <c r="J18">
        <v>20.350000000000001</v>
      </c>
      <c r="K18">
        <v>806.18</v>
      </c>
      <c r="L18">
        <v>822.3</v>
      </c>
      <c r="M18">
        <v>904.6</v>
      </c>
      <c r="N18">
        <v>922.69</v>
      </c>
    </row>
    <row r="19" spans="1:14" x14ac:dyDescent="0.35">
      <c r="A19" s="3"/>
      <c r="B19" s="3"/>
      <c r="D19" t="s">
        <v>59</v>
      </c>
      <c r="E19" t="s">
        <v>60</v>
      </c>
      <c r="F19">
        <v>16.96</v>
      </c>
      <c r="G19">
        <v>545.09</v>
      </c>
      <c r="H19">
        <v>580.09</v>
      </c>
      <c r="I19">
        <v>16.04</v>
      </c>
      <c r="J19">
        <v>16.96</v>
      </c>
      <c r="K19">
        <v>534.33000000000004</v>
      </c>
      <c r="L19">
        <v>545.09</v>
      </c>
      <c r="M19">
        <v>555.15</v>
      </c>
      <c r="N19">
        <v>580.09</v>
      </c>
    </row>
    <row r="20" spans="1:14" x14ac:dyDescent="0.35">
      <c r="A20" s="3"/>
      <c r="B20" s="3"/>
      <c r="D20" t="s">
        <v>61</v>
      </c>
      <c r="E20" t="s">
        <v>62</v>
      </c>
      <c r="F20">
        <v>15.504</v>
      </c>
      <c r="G20">
        <v>644.93579999999997</v>
      </c>
      <c r="H20">
        <v>807.68700000000001</v>
      </c>
      <c r="I20">
        <v>15.2</v>
      </c>
      <c r="J20">
        <v>15.504</v>
      </c>
      <c r="K20">
        <v>632.29</v>
      </c>
      <c r="L20">
        <v>644.93579999999997</v>
      </c>
      <c r="M20">
        <v>791.85</v>
      </c>
      <c r="N20">
        <v>807.68700000000001</v>
      </c>
    </row>
    <row r="21" spans="1:14" x14ac:dyDescent="0.35">
      <c r="A21" s="3"/>
      <c r="B21" s="3"/>
      <c r="D21" t="s">
        <v>63</v>
      </c>
      <c r="E21" t="s">
        <v>64</v>
      </c>
      <c r="F21">
        <v>18.190000000000001</v>
      </c>
      <c r="G21">
        <v>796</v>
      </c>
      <c r="H21">
        <v>995</v>
      </c>
      <c r="I21">
        <v>17.84</v>
      </c>
      <c r="J21">
        <v>18.170000000000002</v>
      </c>
      <c r="K21">
        <v>710</v>
      </c>
      <c r="L21">
        <v>737</v>
      </c>
      <c r="M21">
        <v>877</v>
      </c>
      <c r="N21">
        <v>902</v>
      </c>
    </row>
    <row r="22" spans="1:14" x14ac:dyDescent="0.35">
      <c r="A22" s="3"/>
      <c r="B22" s="3"/>
      <c r="D22" t="s">
        <v>65</v>
      </c>
      <c r="E22" t="s">
        <v>66</v>
      </c>
      <c r="F22">
        <v>18.96</v>
      </c>
      <c r="G22">
        <v>778</v>
      </c>
      <c r="H22">
        <v>841</v>
      </c>
      <c r="I22">
        <v>18.2</v>
      </c>
      <c r="J22">
        <v>18.96</v>
      </c>
      <c r="K22">
        <v>709</v>
      </c>
      <c r="L22">
        <v>726.01599999999996</v>
      </c>
      <c r="M22">
        <v>722</v>
      </c>
      <c r="N22">
        <v>740.05</v>
      </c>
    </row>
    <row r="23" spans="1:14" x14ac:dyDescent="0.35">
      <c r="A23" s="3"/>
      <c r="B23" s="3"/>
      <c r="D23" t="s">
        <v>67</v>
      </c>
      <c r="E23" t="s">
        <v>68</v>
      </c>
      <c r="F23">
        <v>19.29</v>
      </c>
      <c r="G23">
        <v>721.71</v>
      </c>
      <c r="H23">
        <v>781.37</v>
      </c>
      <c r="I23">
        <v>18.420000000000002</v>
      </c>
      <c r="J23">
        <v>19.046280000000003</v>
      </c>
      <c r="K23">
        <v>709.56</v>
      </c>
      <c r="L23">
        <v>720.20339999999987</v>
      </c>
      <c r="M23">
        <v>721.86</v>
      </c>
      <c r="N23">
        <v>732.6878999999999</v>
      </c>
    </row>
    <row r="24" spans="1:14" x14ac:dyDescent="0.35">
      <c r="A24" s="3"/>
      <c r="B24" s="3"/>
      <c r="D24" t="s">
        <v>69</v>
      </c>
      <c r="E24" t="s">
        <v>70</v>
      </c>
      <c r="F24">
        <v>19.95</v>
      </c>
      <c r="G24">
        <v>819.71</v>
      </c>
      <c r="H24">
        <v>855.54</v>
      </c>
      <c r="I24">
        <v>19.440000000000001</v>
      </c>
      <c r="J24">
        <v>19.828800000000001</v>
      </c>
      <c r="K24">
        <v>751.69</v>
      </c>
      <c r="L24">
        <v>766.7238000000001</v>
      </c>
      <c r="M24">
        <v>803.38</v>
      </c>
      <c r="N24">
        <v>819.44759999999997</v>
      </c>
    </row>
    <row r="25" spans="1:14" x14ac:dyDescent="0.35">
      <c r="A25" s="3"/>
      <c r="B25" s="3"/>
      <c r="D25" t="s">
        <v>71</v>
      </c>
      <c r="E25" t="s">
        <v>72</v>
      </c>
      <c r="F25">
        <v>16.13</v>
      </c>
      <c r="G25">
        <v>502.95</v>
      </c>
      <c r="H25">
        <v>686.97</v>
      </c>
      <c r="I25">
        <v>15.54</v>
      </c>
      <c r="J25">
        <v>16.13</v>
      </c>
      <c r="K25">
        <v>488.05</v>
      </c>
      <c r="L25">
        <v>502.95</v>
      </c>
      <c r="M25">
        <v>653.61</v>
      </c>
      <c r="N25">
        <v>686.97</v>
      </c>
    </row>
    <row r="26" spans="1:14" x14ac:dyDescent="0.35">
      <c r="A26" s="3"/>
      <c r="B26" s="3"/>
      <c r="D26" t="s">
        <v>73</v>
      </c>
      <c r="E26" t="s">
        <v>74</v>
      </c>
      <c r="F26">
        <v>17.72</v>
      </c>
      <c r="G26">
        <v>539</v>
      </c>
      <c r="H26">
        <v>590</v>
      </c>
      <c r="I26">
        <v>16.739999999999998</v>
      </c>
      <c r="J26">
        <v>17.72</v>
      </c>
      <c r="K26">
        <v>525</v>
      </c>
      <c r="L26">
        <v>539</v>
      </c>
      <c r="M26">
        <v>569</v>
      </c>
      <c r="N26">
        <v>590</v>
      </c>
    </row>
    <row r="27" spans="1:14" x14ac:dyDescent="0.35">
      <c r="A27" s="3"/>
      <c r="B27" s="3"/>
      <c r="D27" t="s">
        <v>75</v>
      </c>
      <c r="E27" t="s">
        <v>76</v>
      </c>
      <c r="F27">
        <v>17.62</v>
      </c>
      <c r="G27">
        <v>647</v>
      </c>
      <c r="H27">
        <v>772</v>
      </c>
      <c r="I27">
        <v>16.78</v>
      </c>
      <c r="J27">
        <v>17.62</v>
      </c>
      <c r="K27">
        <v>583.38</v>
      </c>
      <c r="L27">
        <v>620.53</v>
      </c>
      <c r="M27">
        <v>714.85</v>
      </c>
      <c r="N27">
        <v>768.9</v>
      </c>
    </row>
    <row r="28" spans="1:14" x14ac:dyDescent="0.35">
      <c r="A28" s="3"/>
      <c r="B28" s="3"/>
      <c r="D28" t="s">
        <v>77</v>
      </c>
      <c r="E28" t="s">
        <v>78</v>
      </c>
      <c r="F28">
        <v>18.84</v>
      </c>
      <c r="G28">
        <v>707.44</v>
      </c>
      <c r="H28">
        <v>991.99</v>
      </c>
      <c r="I28">
        <v>17.73</v>
      </c>
      <c r="J28">
        <v>18.989999999999998</v>
      </c>
      <c r="K28">
        <v>795.04</v>
      </c>
      <c r="L28">
        <v>703.81</v>
      </c>
      <c r="M28">
        <v>924.7</v>
      </c>
      <c r="N28">
        <v>983.63</v>
      </c>
    </row>
    <row r="29" spans="1:14" x14ac:dyDescent="0.35">
      <c r="A29" s="3"/>
      <c r="B29" s="3"/>
      <c r="D29" t="s">
        <v>79</v>
      </c>
      <c r="E29" t="s">
        <v>80</v>
      </c>
      <c r="F29">
        <v>22.66</v>
      </c>
      <c r="G29">
        <v>666</v>
      </c>
      <c r="H29">
        <v>702</v>
      </c>
      <c r="I29">
        <v>20.84</v>
      </c>
      <c r="J29">
        <v>21.319319999999998</v>
      </c>
      <c r="K29">
        <v>582</v>
      </c>
      <c r="L29">
        <v>595.38599999999997</v>
      </c>
      <c r="M29">
        <v>621</v>
      </c>
      <c r="N29">
        <v>635.2829999999999</v>
      </c>
    </row>
    <row r="30" spans="1:14" x14ac:dyDescent="0.35">
      <c r="A30" s="3"/>
      <c r="B30" s="3"/>
      <c r="D30" t="s">
        <v>81</v>
      </c>
      <c r="E30" t="s">
        <v>82</v>
      </c>
      <c r="F30">
        <v>17</v>
      </c>
      <c r="G30">
        <v>461.82</v>
      </c>
      <c r="H30">
        <v>503</v>
      </c>
      <c r="I30">
        <v>17</v>
      </c>
      <c r="J30">
        <v>17</v>
      </c>
      <c r="K30">
        <v>461.82</v>
      </c>
      <c r="L30">
        <v>461.82</v>
      </c>
      <c r="M30">
        <v>503</v>
      </c>
      <c r="N30">
        <v>503</v>
      </c>
    </row>
    <row r="31" spans="1:14" x14ac:dyDescent="0.35">
      <c r="A31" s="3"/>
      <c r="B31" s="3"/>
      <c r="D31" t="s">
        <v>83</v>
      </c>
      <c r="E31" t="s">
        <v>84</v>
      </c>
      <c r="F31">
        <v>17.371578416922116</v>
      </c>
      <c r="G31">
        <v>557.40306647724378</v>
      </c>
      <c r="H31">
        <v>634.51379237446827</v>
      </c>
      <c r="I31">
        <v>16.205477304722699</v>
      </c>
      <c r="J31">
        <v>16.829999999999998</v>
      </c>
      <c r="K31">
        <v>522.7562424663264</v>
      </c>
      <c r="L31">
        <v>485.24</v>
      </c>
      <c r="M31">
        <v>584.43841953103936</v>
      </c>
      <c r="N31">
        <v>528.13</v>
      </c>
    </row>
    <row r="32" spans="1:14" x14ac:dyDescent="0.35">
      <c r="A32" s="3"/>
      <c r="B32" s="3"/>
      <c r="D32" t="s">
        <v>85</v>
      </c>
      <c r="E32" t="s">
        <v>86</v>
      </c>
      <c r="F32">
        <v>22.84</v>
      </c>
      <c r="G32">
        <v>840</v>
      </c>
      <c r="H32">
        <v>863</v>
      </c>
      <c r="I32">
        <v>21.85</v>
      </c>
      <c r="J32">
        <v>22.84</v>
      </c>
      <c r="K32">
        <v>804.01</v>
      </c>
      <c r="L32">
        <v>820</v>
      </c>
      <c r="M32">
        <v>792.41</v>
      </c>
      <c r="N32">
        <v>816</v>
      </c>
    </row>
    <row r="33" spans="1:14" x14ac:dyDescent="0.35">
      <c r="A33" s="3"/>
      <c r="B33" s="3"/>
      <c r="D33" t="s">
        <v>87</v>
      </c>
      <c r="E33" t="s">
        <v>88</v>
      </c>
      <c r="F33">
        <v>20.16</v>
      </c>
      <c r="G33">
        <v>811.01</v>
      </c>
      <c r="H33">
        <v>911.13</v>
      </c>
      <c r="I33">
        <v>19.420000000000002</v>
      </c>
      <c r="J33">
        <v>20.002600000000001</v>
      </c>
      <c r="K33">
        <v>756.99</v>
      </c>
      <c r="L33">
        <v>779.69970000000001</v>
      </c>
      <c r="M33">
        <v>822.67</v>
      </c>
      <c r="N33">
        <v>847.3501</v>
      </c>
    </row>
    <row r="34" spans="1:14" x14ac:dyDescent="0.35">
      <c r="A34" s="3"/>
      <c r="B34" s="3"/>
      <c r="D34" t="s">
        <v>89</v>
      </c>
      <c r="E34" t="s">
        <v>90</v>
      </c>
      <c r="F34">
        <v>15.6</v>
      </c>
      <c r="G34">
        <v>613.20000000000005</v>
      </c>
      <c r="H34">
        <v>635.25</v>
      </c>
      <c r="I34">
        <v>14.81</v>
      </c>
      <c r="J34">
        <v>15.6</v>
      </c>
      <c r="K34">
        <v>584</v>
      </c>
      <c r="L34">
        <v>609.69600000000003</v>
      </c>
      <c r="M34">
        <v>605</v>
      </c>
      <c r="N34">
        <v>631.62</v>
      </c>
    </row>
    <row r="35" spans="1:14" x14ac:dyDescent="0.35">
      <c r="A35" s="3"/>
      <c r="B35" s="3"/>
      <c r="D35" t="s">
        <v>91</v>
      </c>
      <c r="E35" t="s">
        <v>92</v>
      </c>
      <c r="F35">
        <v>15.81</v>
      </c>
      <c r="G35">
        <v>571.20000000000005</v>
      </c>
      <c r="H35">
        <v>637.97</v>
      </c>
      <c r="I35">
        <v>15.1</v>
      </c>
      <c r="J35">
        <v>15.63</v>
      </c>
      <c r="K35">
        <v>564.84</v>
      </c>
      <c r="L35">
        <v>584.04999999999995</v>
      </c>
      <c r="M35">
        <v>652.30999999999995</v>
      </c>
      <c r="N35">
        <v>674.49</v>
      </c>
    </row>
    <row r="36" spans="1:14" x14ac:dyDescent="0.35">
      <c r="A36" s="3"/>
      <c r="B36" s="3"/>
      <c r="D36" t="s">
        <v>93</v>
      </c>
      <c r="E36" t="s">
        <v>94</v>
      </c>
      <c r="F36">
        <v>17.5</v>
      </c>
      <c r="G36">
        <v>771.23</v>
      </c>
      <c r="H36">
        <v>728.01</v>
      </c>
      <c r="I36">
        <v>15.34</v>
      </c>
      <c r="J36">
        <v>15.49</v>
      </c>
      <c r="K36">
        <v>715.31</v>
      </c>
      <c r="L36">
        <v>722.41</v>
      </c>
      <c r="M36">
        <v>699</v>
      </c>
      <c r="N36">
        <v>705.9</v>
      </c>
    </row>
    <row r="37" spans="1:14" x14ac:dyDescent="0.35">
      <c r="A37" s="3"/>
      <c r="B37" s="3"/>
      <c r="D37" t="s">
        <v>95</v>
      </c>
      <c r="E37" t="s">
        <v>96</v>
      </c>
      <c r="F37">
        <v>18.369322959322705</v>
      </c>
      <c r="G37">
        <v>658.89588112617309</v>
      </c>
      <c r="H37">
        <v>694.25383177570075</v>
      </c>
      <c r="I37">
        <v>18.061596187425277</v>
      </c>
      <c r="J37">
        <v>18.369322959322705</v>
      </c>
      <c r="K37">
        <v>626.91546950629231</v>
      </c>
      <c r="L37">
        <v>658.89588112617309</v>
      </c>
      <c r="M37">
        <v>647.25867063492046</v>
      </c>
      <c r="N37">
        <v>694.25383177570075</v>
      </c>
    </row>
    <row r="38" spans="1:14" x14ac:dyDescent="0.35">
      <c r="A38" s="3"/>
      <c r="B38" s="3"/>
      <c r="D38" t="s">
        <v>97</v>
      </c>
      <c r="E38" t="s">
        <v>98</v>
      </c>
      <c r="F38">
        <v>15.6</v>
      </c>
      <c r="G38">
        <v>610</v>
      </c>
      <c r="H38">
        <v>704</v>
      </c>
      <c r="I38">
        <v>14.47</v>
      </c>
      <c r="J38">
        <v>14.99</v>
      </c>
      <c r="K38">
        <v>550</v>
      </c>
      <c r="L38">
        <v>585</v>
      </c>
      <c r="M38">
        <v>674</v>
      </c>
      <c r="N38">
        <v>676</v>
      </c>
    </row>
    <row r="39" spans="1:14" x14ac:dyDescent="0.35">
      <c r="A39" s="3"/>
      <c r="B39" s="3"/>
      <c r="D39" t="s">
        <v>99</v>
      </c>
      <c r="E39" t="s">
        <v>100</v>
      </c>
      <c r="F39">
        <v>18.309999999999999</v>
      </c>
      <c r="G39">
        <v>561</v>
      </c>
      <c r="H39">
        <v>563</v>
      </c>
      <c r="I39">
        <v>17.8</v>
      </c>
      <c r="J39">
        <v>18.3874</v>
      </c>
      <c r="K39">
        <v>534</v>
      </c>
      <c r="L39">
        <v>554.87939999999992</v>
      </c>
      <c r="M39">
        <v>524</v>
      </c>
      <c r="N39">
        <v>544.48839999999996</v>
      </c>
    </row>
    <row r="40" spans="1:14" x14ac:dyDescent="0.35">
      <c r="A40" s="3"/>
      <c r="B40" s="3"/>
      <c r="D40" t="s">
        <v>101</v>
      </c>
      <c r="E40" t="s">
        <v>102</v>
      </c>
      <c r="F40">
        <v>22.29</v>
      </c>
      <c r="G40">
        <v>702</v>
      </c>
      <c r="H40">
        <v>812</v>
      </c>
      <c r="I40">
        <v>20.69</v>
      </c>
      <c r="J40">
        <v>21.683120000000002</v>
      </c>
      <c r="K40">
        <v>643</v>
      </c>
      <c r="L40">
        <v>687</v>
      </c>
      <c r="M40">
        <v>726</v>
      </c>
      <c r="N40">
        <v>797</v>
      </c>
    </row>
    <row r="41" spans="1:14" x14ac:dyDescent="0.35">
      <c r="A41" s="3"/>
      <c r="B41" s="3"/>
      <c r="D41" t="s">
        <v>103</v>
      </c>
      <c r="E41" t="s">
        <v>104</v>
      </c>
      <c r="F41">
        <v>22.011106128620479</v>
      </c>
      <c r="G41">
        <v>755.19705787324153</v>
      </c>
      <c r="H41">
        <v>901.45146086447539</v>
      </c>
      <c r="I41">
        <v>19.741039892265665</v>
      </c>
      <c r="J41">
        <v>20.477380680247176</v>
      </c>
      <c r="K41">
        <v>687.56394262540323</v>
      </c>
      <c r="L41">
        <v>716.51038460993277</v>
      </c>
      <c r="M41">
        <v>802.83949140892651</v>
      </c>
      <c r="N41">
        <v>835.4347747601289</v>
      </c>
    </row>
    <row r="42" spans="1:14" x14ac:dyDescent="0.35">
      <c r="A42" s="3"/>
      <c r="B42" s="3"/>
      <c r="D42" t="s">
        <v>105</v>
      </c>
      <c r="E42" t="s">
        <v>106</v>
      </c>
      <c r="F42">
        <v>17.2</v>
      </c>
      <c r="G42">
        <v>552</v>
      </c>
      <c r="H42">
        <v>578</v>
      </c>
      <c r="I42">
        <v>16.399999999999999</v>
      </c>
      <c r="J42">
        <v>17.2</v>
      </c>
      <c r="K42">
        <v>516</v>
      </c>
      <c r="L42">
        <v>552</v>
      </c>
      <c r="M42">
        <v>550</v>
      </c>
      <c r="N42">
        <v>578</v>
      </c>
    </row>
    <row r="43" spans="1:14" x14ac:dyDescent="0.35">
      <c r="A43" s="3"/>
      <c r="B43" s="3"/>
      <c r="D43" t="s">
        <v>107</v>
      </c>
      <c r="E43" t="s">
        <v>108</v>
      </c>
      <c r="F43">
        <v>21.21</v>
      </c>
      <c r="G43">
        <v>775.72</v>
      </c>
      <c r="H43">
        <v>833.79</v>
      </c>
      <c r="I43">
        <v>20.5</v>
      </c>
      <c r="J43">
        <v>21.11</v>
      </c>
      <c r="K43">
        <v>754.04</v>
      </c>
      <c r="L43">
        <v>776.66</v>
      </c>
      <c r="M43">
        <v>745.72</v>
      </c>
      <c r="N43">
        <v>768.09</v>
      </c>
    </row>
    <row r="44" spans="1:14" x14ac:dyDescent="0.35">
      <c r="A44" s="3"/>
      <c r="B44" s="3"/>
      <c r="D44" t="s">
        <v>109</v>
      </c>
      <c r="E44" t="s">
        <v>110</v>
      </c>
      <c r="F44">
        <v>15.75</v>
      </c>
      <c r="G44">
        <v>495.16</v>
      </c>
      <c r="H44">
        <v>574.17999999999995</v>
      </c>
      <c r="I44">
        <v>14.4</v>
      </c>
      <c r="J44">
        <v>15.08</v>
      </c>
      <c r="K44">
        <v>481.44</v>
      </c>
      <c r="L44">
        <v>487.25</v>
      </c>
      <c r="M44">
        <v>542.35</v>
      </c>
      <c r="N44">
        <v>553.1</v>
      </c>
    </row>
    <row r="45" spans="1:14" x14ac:dyDescent="0.35">
      <c r="A45" s="3"/>
      <c r="B45" s="3"/>
      <c r="D45" t="s">
        <v>111</v>
      </c>
      <c r="E45" t="s">
        <v>112</v>
      </c>
      <c r="F45">
        <v>15.19</v>
      </c>
      <c r="G45">
        <v>636</v>
      </c>
      <c r="H45">
        <v>653</v>
      </c>
      <c r="I45">
        <v>15.04</v>
      </c>
      <c r="J45">
        <v>15.19</v>
      </c>
      <c r="K45">
        <v>601</v>
      </c>
      <c r="L45">
        <v>622</v>
      </c>
      <c r="M45">
        <v>647</v>
      </c>
      <c r="N45">
        <v>669.65</v>
      </c>
    </row>
    <row r="46" spans="1:14" x14ac:dyDescent="0.35">
      <c r="A46" s="3"/>
      <c r="B46" s="3"/>
      <c r="D46" t="s">
        <v>113</v>
      </c>
      <c r="E46" t="s">
        <v>114</v>
      </c>
      <c r="F46">
        <v>18.600000000000001</v>
      </c>
      <c r="G46">
        <v>669.51</v>
      </c>
      <c r="H46">
        <v>748.17</v>
      </c>
      <c r="I46">
        <v>17.78</v>
      </c>
      <c r="J46">
        <v>18.5</v>
      </c>
      <c r="K46">
        <v>546.25</v>
      </c>
      <c r="L46">
        <v>602.62</v>
      </c>
      <c r="M46">
        <v>616.47</v>
      </c>
      <c r="N46">
        <v>673.42</v>
      </c>
    </row>
    <row r="47" spans="1:14" x14ac:dyDescent="0.35">
      <c r="A47" s="3"/>
      <c r="B47" s="3"/>
      <c r="D47" t="s">
        <v>115</v>
      </c>
      <c r="E47" t="s">
        <v>116</v>
      </c>
      <c r="F47">
        <v>19.350000000000001</v>
      </c>
      <c r="G47">
        <v>621</v>
      </c>
      <c r="H47">
        <v>667</v>
      </c>
      <c r="I47">
        <v>18.63</v>
      </c>
      <c r="J47">
        <v>19.670000000000002</v>
      </c>
      <c r="K47">
        <v>580</v>
      </c>
      <c r="L47">
        <v>613</v>
      </c>
      <c r="M47">
        <v>619</v>
      </c>
      <c r="N47">
        <v>662</v>
      </c>
    </row>
    <row r="48" spans="1:14" x14ac:dyDescent="0.35">
      <c r="A48" s="3"/>
      <c r="B48" s="3"/>
      <c r="D48" t="s">
        <v>117</v>
      </c>
      <c r="E48" t="s">
        <v>118</v>
      </c>
      <c r="F48">
        <v>15.1</v>
      </c>
      <c r="G48">
        <v>705</v>
      </c>
      <c r="H48">
        <v>775</v>
      </c>
      <c r="I48">
        <v>14.5</v>
      </c>
      <c r="J48">
        <v>15.1</v>
      </c>
      <c r="K48">
        <v>670</v>
      </c>
      <c r="L48">
        <v>695</v>
      </c>
      <c r="M48">
        <v>749</v>
      </c>
      <c r="N48">
        <v>764</v>
      </c>
    </row>
    <row r="49" spans="1:14" x14ac:dyDescent="0.35">
      <c r="A49" s="3"/>
      <c r="B49" s="3"/>
      <c r="D49" t="s">
        <v>119</v>
      </c>
      <c r="E49" t="s">
        <v>120</v>
      </c>
      <c r="F49">
        <v>18</v>
      </c>
      <c r="G49">
        <v>578.76</v>
      </c>
      <c r="H49">
        <v>713.24</v>
      </c>
      <c r="I49">
        <v>16.670000000000002</v>
      </c>
      <c r="J49">
        <v>17.48</v>
      </c>
      <c r="K49">
        <v>544.9</v>
      </c>
      <c r="L49">
        <v>562.32000000000005</v>
      </c>
      <c r="M49">
        <v>686.18</v>
      </c>
      <c r="N49">
        <v>702.45</v>
      </c>
    </row>
    <row r="50" spans="1:14" x14ac:dyDescent="0.35">
      <c r="A50" s="3"/>
      <c r="B50" s="3"/>
      <c r="D50" t="s">
        <v>121</v>
      </c>
      <c r="E50" t="s">
        <v>122</v>
      </c>
      <c r="F50">
        <v>16.399999999999999</v>
      </c>
      <c r="G50">
        <v>670.47</v>
      </c>
      <c r="H50">
        <v>680.55</v>
      </c>
      <c r="I50">
        <v>15.43</v>
      </c>
      <c r="J50">
        <v>16.2</v>
      </c>
      <c r="K50">
        <v>601</v>
      </c>
      <c r="L50">
        <v>626.33000000000004</v>
      </c>
      <c r="M50">
        <v>619</v>
      </c>
      <c r="N50">
        <v>635.98</v>
      </c>
    </row>
    <row r="51" spans="1:14" x14ac:dyDescent="0.35">
      <c r="A51" s="3"/>
      <c r="B51" s="3"/>
      <c r="D51" t="s">
        <v>123</v>
      </c>
      <c r="E51" t="s">
        <v>124</v>
      </c>
      <c r="F51">
        <v>22.38</v>
      </c>
      <c r="G51">
        <v>667.82</v>
      </c>
      <c r="H51">
        <v>855.09</v>
      </c>
      <c r="I51">
        <v>20.64</v>
      </c>
      <c r="J51">
        <v>21.31</v>
      </c>
      <c r="K51">
        <v>614.04</v>
      </c>
      <c r="L51">
        <v>636.02</v>
      </c>
      <c r="M51">
        <v>786.24</v>
      </c>
      <c r="N51">
        <v>814.38</v>
      </c>
    </row>
    <row r="52" spans="1:14" x14ac:dyDescent="0.35">
      <c r="A52" s="3"/>
      <c r="B52" s="3"/>
      <c r="D52" t="s">
        <v>125</v>
      </c>
      <c r="E52" t="s">
        <v>126</v>
      </c>
      <c r="F52">
        <v>17.739999999999998</v>
      </c>
      <c r="G52">
        <v>700.36</v>
      </c>
      <c r="H52">
        <v>768.33</v>
      </c>
      <c r="I52">
        <v>16.920000000000002</v>
      </c>
      <c r="J52">
        <v>17.739999999999998</v>
      </c>
      <c r="K52">
        <v>675.05</v>
      </c>
      <c r="L52">
        <v>700.36</v>
      </c>
      <c r="M52">
        <v>865.16</v>
      </c>
      <c r="N52">
        <v>768.33</v>
      </c>
    </row>
    <row r="53" spans="1:14" x14ac:dyDescent="0.35">
      <c r="A53" s="3"/>
      <c r="B53" s="3"/>
      <c r="D53" t="s">
        <v>127</v>
      </c>
      <c r="E53" t="s">
        <v>128</v>
      </c>
      <c r="F53">
        <v>17.95</v>
      </c>
      <c r="G53">
        <v>747</v>
      </c>
      <c r="H53">
        <v>868.5</v>
      </c>
      <c r="I53">
        <v>17.5</v>
      </c>
      <c r="J53">
        <v>17.79</v>
      </c>
      <c r="K53">
        <v>689</v>
      </c>
      <c r="L53">
        <v>696</v>
      </c>
      <c r="M53">
        <v>703</v>
      </c>
      <c r="N53">
        <v>710</v>
      </c>
    </row>
    <row r="54" spans="1:14" x14ac:dyDescent="0.35">
      <c r="A54" s="3"/>
      <c r="B54" s="3"/>
      <c r="D54" t="s">
        <v>129</v>
      </c>
      <c r="E54" t="s">
        <v>130</v>
      </c>
      <c r="F54">
        <v>18.91</v>
      </c>
      <c r="G54">
        <v>445.4</v>
      </c>
      <c r="H54">
        <v>656.86</v>
      </c>
      <c r="I54">
        <v>15.51</v>
      </c>
      <c r="J54">
        <v>16.29</v>
      </c>
      <c r="K54">
        <v>423.27</v>
      </c>
      <c r="L54">
        <v>444.43</v>
      </c>
      <c r="M54">
        <v>464.68</v>
      </c>
      <c r="N54">
        <v>487.91</v>
      </c>
    </row>
    <row r="55" spans="1:14" x14ac:dyDescent="0.35">
      <c r="A55" s="3"/>
      <c r="B55" s="3"/>
      <c r="D55" t="s">
        <v>131</v>
      </c>
      <c r="E55" t="s">
        <v>132</v>
      </c>
      <c r="F55">
        <v>17.68</v>
      </c>
      <c r="G55">
        <v>809.46407622787603</v>
      </c>
      <c r="H55">
        <v>767.4715918165632</v>
      </c>
      <c r="I55">
        <v>17.47</v>
      </c>
      <c r="J55">
        <v>17.68</v>
      </c>
      <c r="K55">
        <v>735.53514303030283</v>
      </c>
      <c r="L55">
        <v>768.95261756097545</v>
      </c>
      <c r="M55">
        <v>692.70341317365171</v>
      </c>
      <c r="N55">
        <v>683.79131978325734</v>
      </c>
    </row>
    <row r="56" spans="1:14" x14ac:dyDescent="0.35">
      <c r="A56" s="3"/>
      <c r="B56" s="3"/>
      <c r="D56" t="s">
        <v>133</v>
      </c>
      <c r="E56" t="s">
        <v>134</v>
      </c>
      <c r="F56">
        <v>21.37</v>
      </c>
      <c r="G56">
        <v>850</v>
      </c>
      <c r="H56">
        <v>971</v>
      </c>
      <c r="I56">
        <v>21.4</v>
      </c>
      <c r="J56">
        <v>21.71</v>
      </c>
      <c r="K56">
        <v>732</v>
      </c>
      <c r="L56">
        <v>858</v>
      </c>
      <c r="M56">
        <v>804.05</v>
      </c>
      <c r="N56">
        <v>980.75</v>
      </c>
    </row>
    <row r="57" spans="1:14" x14ac:dyDescent="0.35">
      <c r="A57" s="3"/>
      <c r="B57" s="3"/>
      <c r="D57" t="s">
        <v>135</v>
      </c>
      <c r="E57" t="s">
        <v>136</v>
      </c>
      <c r="F57">
        <v>16.34</v>
      </c>
      <c r="G57">
        <v>779.07</v>
      </c>
      <c r="H57">
        <v>873.76</v>
      </c>
      <c r="I57">
        <v>14.22</v>
      </c>
      <c r="J57">
        <v>15.17</v>
      </c>
      <c r="K57">
        <v>757.21</v>
      </c>
      <c r="L57">
        <v>774.64</v>
      </c>
      <c r="M57">
        <v>841.68</v>
      </c>
      <c r="N57">
        <v>866.08</v>
      </c>
    </row>
    <row r="58" spans="1:14" x14ac:dyDescent="0.35">
      <c r="A58" s="3"/>
      <c r="B58" s="3"/>
      <c r="D58" t="s">
        <v>137</v>
      </c>
      <c r="E58" t="s">
        <v>138</v>
      </c>
      <c r="F58">
        <v>15.2</v>
      </c>
      <c r="G58">
        <v>699.05</v>
      </c>
      <c r="H58">
        <v>754.6</v>
      </c>
      <c r="I58">
        <v>14.82</v>
      </c>
      <c r="J58">
        <v>15.2</v>
      </c>
      <c r="K58">
        <v>706.79</v>
      </c>
      <c r="L58">
        <v>685.18</v>
      </c>
      <c r="M58">
        <v>677.17</v>
      </c>
      <c r="N58">
        <v>664.88</v>
      </c>
    </row>
    <row r="59" spans="1:14" x14ac:dyDescent="0.35">
      <c r="A59" s="3"/>
      <c r="B59" s="3"/>
      <c r="D59" t="s">
        <v>139</v>
      </c>
      <c r="E59" t="s">
        <v>140</v>
      </c>
      <c r="F59">
        <v>18.440000000000001</v>
      </c>
      <c r="G59">
        <v>670.16</v>
      </c>
      <c r="H59">
        <v>671.1</v>
      </c>
      <c r="I59">
        <v>16.829999999999998</v>
      </c>
      <c r="J59">
        <v>17.66</v>
      </c>
      <c r="K59">
        <v>579.45000000000005</v>
      </c>
      <c r="L59">
        <v>601.87</v>
      </c>
      <c r="M59">
        <v>585.41999999999996</v>
      </c>
      <c r="N59">
        <v>608.08000000000004</v>
      </c>
    </row>
    <row r="60" spans="1:14" x14ac:dyDescent="0.35">
      <c r="A60" s="3"/>
      <c r="B60" s="3"/>
      <c r="D60" t="s">
        <v>141</v>
      </c>
      <c r="E60" t="s">
        <v>142</v>
      </c>
      <c r="F60">
        <v>18.2</v>
      </c>
      <c r="G60">
        <v>736</v>
      </c>
      <c r="H60">
        <v>752</v>
      </c>
      <c r="I60">
        <v>17.5</v>
      </c>
      <c r="J60">
        <v>18.2</v>
      </c>
      <c r="K60">
        <v>651</v>
      </c>
      <c r="L60">
        <v>667</v>
      </c>
      <c r="M60">
        <v>620</v>
      </c>
      <c r="N60">
        <v>635</v>
      </c>
    </row>
    <row r="61" spans="1:14" x14ac:dyDescent="0.35">
      <c r="A61" s="3"/>
      <c r="B61" s="3"/>
      <c r="D61" t="s">
        <v>143</v>
      </c>
      <c r="E61" t="s">
        <v>144</v>
      </c>
      <c r="F61">
        <v>20.059999999999999</v>
      </c>
      <c r="G61">
        <v>655.12</v>
      </c>
      <c r="H61">
        <v>683.27</v>
      </c>
      <c r="I61">
        <v>18.170000000000002</v>
      </c>
      <c r="J61">
        <v>19.25</v>
      </c>
      <c r="K61">
        <v>666.28</v>
      </c>
      <c r="L61">
        <v>695.72957599999995</v>
      </c>
      <c r="M61">
        <v>658.12</v>
      </c>
      <c r="N61">
        <v>687.20890399999996</v>
      </c>
    </row>
    <row r="62" spans="1:14" x14ac:dyDescent="0.35">
      <c r="A62" s="3"/>
      <c r="B62" s="3"/>
      <c r="D62" t="s">
        <v>145</v>
      </c>
      <c r="E62" t="s">
        <v>146</v>
      </c>
      <c r="F62">
        <v>25.006107150474946</v>
      </c>
      <c r="G62">
        <v>680.95260131044529</v>
      </c>
      <c r="H62">
        <v>771.33793011509499</v>
      </c>
      <c r="I62">
        <v>21.26183299933896</v>
      </c>
      <c r="J62">
        <v>24.445345634339745</v>
      </c>
      <c r="K62">
        <v>575.75598110234694</v>
      </c>
      <c r="L62">
        <v>627.43994267113044</v>
      </c>
      <c r="M62">
        <v>627.06987343048763</v>
      </c>
      <c r="N62">
        <v>668.77206713781334</v>
      </c>
    </row>
    <row r="63" spans="1:14" x14ac:dyDescent="0.35">
      <c r="A63" s="3"/>
      <c r="B63" s="3"/>
      <c r="D63" t="s">
        <v>147</v>
      </c>
      <c r="E63" t="s">
        <v>148</v>
      </c>
      <c r="F63">
        <v>17.12</v>
      </c>
      <c r="G63">
        <v>663.65</v>
      </c>
      <c r="H63">
        <v>762.82</v>
      </c>
      <c r="I63">
        <v>16.87</v>
      </c>
      <c r="J63">
        <v>16.920000000000002</v>
      </c>
      <c r="K63">
        <v>635.4</v>
      </c>
      <c r="L63">
        <v>649.28</v>
      </c>
      <c r="M63">
        <v>703.52</v>
      </c>
      <c r="N63">
        <v>758.41</v>
      </c>
    </row>
    <row r="64" spans="1:14" x14ac:dyDescent="0.35">
      <c r="A64" s="3"/>
      <c r="B64" s="3"/>
      <c r="D64" t="s">
        <v>149</v>
      </c>
      <c r="E64" t="s">
        <v>150</v>
      </c>
      <c r="F64">
        <v>18.637684838214053</v>
      </c>
      <c r="G64">
        <v>803.92203894616216</v>
      </c>
      <c r="H64">
        <v>838.46641538461336</v>
      </c>
      <c r="I64">
        <v>18.096688784776376</v>
      </c>
      <c r="J64">
        <v>18.7</v>
      </c>
      <c r="K64">
        <v>729.25332717190486</v>
      </c>
      <c r="L64">
        <v>766</v>
      </c>
      <c r="M64">
        <v>783.50475483871105</v>
      </c>
      <c r="N64">
        <v>823</v>
      </c>
    </row>
    <row r="65" spans="1:14" x14ac:dyDescent="0.35">
      <c r="A65" s="3"/>
      <c r="B65" s="3"/>
      <c r="D65" t="s">
        <v>151</v>
      </c>
      <c r="E65" t="s">
        <v>152</v>
      </c>
      <c r="F65">
        <v>19.72</v>
      </c>
      <c r="G65">
        <v>619.29999999999995</v>
      </c>
      <c r="H65">
        <v>780.98</v>
      </c>
      <c r="I65">
        <v>18.399999999999999</v>
      </c>
      <c r="J65">
        <v>19.28</v>
      </c>
      <c r="K65">
        <v>573.08000000000004</v>
      </c>
      <c r="L65">
        <v>605.01</v>
      </c>
      <c r="M65">
        <v>779.77</v>
      </c>
      <c r="N65">
        <v>762.96</v>
      </c>
    </row>
    <row r="66" spans="1:14" x14ac:dyDescent="0.35">
      <c r="A66" s="3"/>
      <c r="B66" s="3"/>
      <c r="D66" t="s">
        <v>153</v>
      </c>
      <c r="E66" t="s">
        <v>154</v>
      </c>
      <c r="F66">
        <v>18.170000000000002</v>
      </c>
      <c r="G66">
        <v>773.47</v>
      </c>
      <c r="H66">
        <v>853.69</v>
      </c>
      <c r="I66">
        <v>18.21</v>
      </c>
      <c r="J66">
        <v>18.789078000000003</v>
      </c>
      <c r="K66">
        <v>735.27</v>
      </c>
      <c r="L66">
        <v>758.06336999999996</v>
      </c>
      <c r="M66">
        <v>796.96</v>
      </c>
      <c r="N66">
        <v>821.66575999999998</v>
      </c>
    </row>
    <row r="67" spans="1:14" x14ac:dyDescent="0.35">
      <c r="A67" s="3"/>
      <c r="B67" s="3"/>
      <c r="D67" t="s">
        <v>155</v>
      </c>
      <c r="E67" t="s">
        <v>156</v>
      </c>
      <c r="F67">
        <v>17.98489940314542</v>
      </c>
      <c r="G67">
        <v>780.06718309859059</v>
      </c>
      <c r="H67">
        <v>715.17642335766391</v>
      </c>
      <c r="I67">
        <v>17.880977040249206</v>
      </c>
      <c r="J67">
        <v>18.170000000000002</v>
      </c>
      <c r="K67">
        <v>759.23272763845932</v>
      </c>
      <c r="L67">
        <v>790.36</v>
      </c>
      <c r="M67">
        <v>711.29599680328738</v>
      </c>
      <c r="N67">
        <v>737.62</v>
      </c>
    </row>
    <row r="68" spans="1:14" x14ac:dyDescent="0.35">
      <c r="A68" s="3"/>
      <c r="B68" s="3"/>
      <c r="D68" t="s">
        <v>157</v>
      </c>
      <c r="E68" t="s">
        <v>158</v>
      </c>
      <c r="F68">
        <v>20.88</v>
      </c>
      <c r="G68">
        <v>588.37</v>
      </c>
      <c r="H68">
        <v>733.37</v>
      </c>
      <c r="I68">
        <v>19.87</v>
      </c>
      <c r="J68">
        <v>20.625060000000001</v>
      </c>
      <c r="K68">
        <v>541.85</v>
      </c>
      <c r="L68">
        <v>556.69668999999999</v>
      </c>
      <c r="M68">
        <v>666.26</v>
      </c>
      <c r="N68">
        <v>688.91283999999996</v>
      </c>
    </row>
    <row r="69" spans="1:14" x14ac:dyDescent="0.35">
      <c r="A69" s="3"/>
      <c r="B69" s="3"/>
      <c r="D69" t="s">
        <v>159</v>
      </c>
      <c r="E69" t="s">
        <v>160</v>
      </c>
      <c r="F69">
        <v>17.61</v>
      </c>
      <c r="G69">
        <v>551.02</v>
      </c>
      <c r="H69">
        <v>559.96</v>
      </c>
      <c r="I69">
        <v>16.48</v>
      </c>
      <c r="J69">
        <v>17.61</v>
      </c>
      <c r="K69">
        <v>525.80999999999995</v>
      </c>
      <c r="L69">
        <v>551.02</v>
      </c>
      <c r="M69">
        <v>559.75</v>
      </c>
      <c r="N69">
        <v>559.96</v>
      </c>
    </row>
    <row r="70" spans="1:14" x14ac:dyDescent="0.35">
      <c r="A70" s="3"/>
      <c r="B70" s="3"/>
      <c r="D70" t="s">
        <v>161</v>
      </c>
      <c r="E70" t="s">
        <v>162</v>
      </c>
      <c r="F70">
        <v>21.37</v>
      </c>
      <c r="G70">
        <v>838.53</v>
      </c>
      <c r="H70">
        <v>800.48</v>
      </c>
      <c r="I70">
        <v>16.079999999999998</v>
      </c>
      <c r="J70">
        <v>19.149999999999999</v>
      </c>
      <c r="K70">
        <v>794.9</v>
      </c>
      <c r="L70">
        <v>836.07</v>
      </c>
      <c r="M70">
        <v>791.21</v>
      </c>
      <c r="N70">
        <v>797.95</v>
      </c>
    </row>
    <row r="71" spans="1:14" x14ac:dyDescent="0.35">
      <c r="A71" s="3"/>
      <c r="B71" s="3"/>
      <c r="D71" t="s">
        <v>163</v>
      </c>
      <c r="E71" t="s">
        <v>164</v>
      </c>
      <c r="F71">
        <v>19.440000000000001</v>
      </c>
      <c r="G71">
        <v>626.5</v>
      </c>
      <c r="H71">
        <v>818.76</v>
      </c>
      <c r="I71">
        <v>17.53</v>
      </c>
      <c r="J71">
        <v>19.72</v>
      </c>
      <c r="K71">
        <v>562.45000000000005</v>
      </c>
      <c r="L71">
        <v>589.92999999999995</v>
      </c>
      <c r="M71">
        <v>597.12</v>
      </c>
      <c r="N71">
        <v>612.1</v>
      </c>
    </row>
    <row r="72" spans="1:14" x14ac:dyDescent="0.35">
      <c r="A72" s="3"/>
      <c r="B72" s="3"/>
      <c r="D72" t="s">
        <v>165</v>
      </c>
      <c r="E72" t="s">
        <v>166</v>
      </c>
      <c r="F72">
        <v>15.57</v>
      </c>
      <c r="G72">
        <v>671</v>
      </c>
      <c r="H72">
        <v>779</v>
      </c>
      <c r="I72">
        <v>14.66</v>
      </c>
      <c r="J72">
        <v>15.52</v>
      </c>
      <c r="K72">
        <v>608.14</v>
      </c>
      <c r="L72">
        <v>638.54999999999995</v>
      </c>
      <c r="M72">
        <v>721.15</v>
      </c>
      <c r="N72">
        <v>757.21</v>
      </c>
    </row>
    <row r="73" spans="1:14" x14ac:dyDescent="0.35">
      <c r="A73" s="3"/>
      <c r="B73" s="3"/>
      <c r="D73" t="s">
        <v>167</v>
      </c>
      <c r="E73" t="s">
        <v>168</v>
      </c>
      <c r="F73">
        <v>18.908630376687121</v>
      </c>
      <c r="G73">
        <v>730.61349867841398</v>
      </c>
      <c r="H73">
        <v>743.71683448275974</v>
      </c>
      <c r="I73">
        <v>17.618630376687122</v>
      </c>
      <c r="J73">
        <v>17.85863037668712</v>
      </c>
      <c r="K73">
        <v>689.2580176211452</v>
      </c>
      <c r="L73">
        <v>696.15059779735668</v>
      </c>
      <c r="M73">
        <v>701.61965517241481</v>
      </c>
      <c r="N73">
        <v>708.635851724139</v>
      </c>
    </row>
    <row r="74" spans="1:14" x14ac:dyDescent="0.35">
      <c r="A74" s="3"/>
      <c r="B74" s="3"/>
      <c r="D74" t="s">
        <v>169</v>
      </c>
      <c r="E74" t="s">
        <v>170</v>
      </c>
      <c r="F74">
        <v>15.83</v>
      </c>
      <c r="G74">
        <v>558.03</v>
      </c>
      <c r="H74">
        <v>628.63</v>
      </c>
      <c r="I74">
        <v>15.1</v>
      </c>
      <c r="J74">
        <v>15.836879999999999</v>
      </c>
      <c r="K74">
        <v>531.66999999999996</v>
      </c>
      <c r="L74">
        <v>557.19015999999999</v>
      </c>
      <c r="M74">
        <v>594.03</v>
      </c>
      <c r="N74">
        <v>622.54344000000003</v>
      </c>
    </row>
    <row r="75" spans="1:14" x14ac:dyDescent="0.35">
      <c r="A75" s="3"/>
      <c r="B75" s="3"/>
      <c r="D75" t="s">
        <v>171</v>
      </c>
      <c r="E75" t="s">
        <v>172</v>
      </c>
      <c r="F75">
        <v>17.649999999999999</v>
      </c>
      <c r="G75">
        <v>611.99</v>
      </c>
      <c r="H75">
        <v>667.85</v>
      </c>
      <c r="I75">
        <v>16.86</v>
      </c>
      <c r="J75">
        <v>17.48</v>
      </c>
      <c r="K75">
        <v>587.85</v>
      </c>
      <c r="L75">
        <v>609.6</v>
      </c>
      <c r="M75">
        <v>635.27</v>
      </c>
      <c r="N75">
        <v>661.31</v>
      </c>
    </row>
    <row r="76" spans="1:14" x14ac:dyDescent="0.35">
      <c r="A76" s="3"/>
      <c r="B76" s="3"/>
      <c r="D76" t="s">
        <v>173</v>
      </c>
      <c r="E76" t="s">
        <v>174</v>
      </c>
      <c r="F76">
        <v>16.45</v>
      </c>
      <c r="G76">
        <v>657.72</v>
      </c>
      <c r="H76">
        <v>670.93</v>
      </c>
      <c r="I76">
        <v>15.35</v>
      </c>
      <c r="J76">
        <v>16.420000000000002</v>
      </c>
      <c r="K76">
        <v>596</v>
      </c>
      <c r="L76">
        <v>661.56</v>
      </c>
      <c r="M76">
        <v>599</v>
      </c>
      <c r="N76">
        <v>664.89</v>
      </c>
    </row>
    <row r="77" spans="1:14" x14ac:dyDescent="0.35">
      <c r="A77" s="3"/>
      <c r="B77" s="3"/>
      <c r="D77" t="s">
        <v>175</v>
      </c>
      <c r="E77" t="s">
        <v>176</v>
      </c>
      <c r="F77">
        <v>19.57</v>
      </c>
      <c r="G77">
        <v>835</v>
      </c>
      <c r="H77">
        <v>820</v>
      </c>
      <c r="I77">
        <v>17.37</v>
      </c>
      <c r="J77">
        <v>18.63</v>
      </c>
      <c r="K77">
        <v>670</v>
      </c>
      <c r="L77">
        <v>817</v>
      </c>
      <c r="M77">
        <v>670</v>
      </c>
      <c r="N77">
        <v>817</v>
      </c>
    </row>
    <row r="78" spans="1:14" x14ac:dyDescent="0.35">
      <c r="A78" s="3"/>
      <c r="B78" s="3"/>
      <c r="D78" t="s">
        <v>177</v>
      </c>
      <c r="E78" t="s">
        <v>178</v>
      </c>
      <c r="F78">
        <v>21.93</v>
      </c>
      <c r="G78">
        <v>730.83</v>
      </c>
      <c r="H78">
        <v>792.13</v>
      </c>
      <c r="I78">
        <v>18.39</v>
      </c>
      <c r="J78">
        <v>18.510000000000002</v>
      </c>
      <c r="K78">
        <v>723.29</v>
      </c>
      <c r="L78">
        <v>730.83</v>
      </c>
      <c r="M78">
        <v>839.43</v>
      </c>
      <c r="N78">
        <v>792.13</v>
      </c>
    </row>
    <row r="79" spans="1:14" x14ac:dyDescent="0.35">
      <c r="A79" s="3"/>
      <c r="B79" s="3"/>
      <c r="D79" t="s">
        <v>179</v>
      </c>
      <c r="E79" t="s">
        <v>180</v>
      </c>
      <c r="F79">
        <v>24.5</v>
      </c>
      <c r="G79">
        <v>555</v>
      </c>
      <c r="H79">
        <v>579</v>
      </c>
      <c r="I79">
        <v>23.38</v>
      </c>
      <c r="J79">
        <v>24.5</v>
      </c>
      <c r="K79">
        <v>523.15</v>
      </c>
      <c r="L79">
        <v>555</v>
      </c>
      <c r="M79">
        <v>551.17999999999995</v>
      </c>
      <c r="N79">
        <v>579</v>
      </c>
    </row>
    <row r="80" spans="1:14" x14ac:dyDescent="0.35">
      <c r="A80" s="3"/>
      <c r="B80" s="3"/>
      <c r="D80" t="s">
        <v>181</v>
      </c>
      <c r="E80" t="s">
        <v>182</v>
      </c>
      <c r="F80">
        <v>16.05</v>
      </c>
      <c r="G80">
        <v>523.48</v>
      </c>
      <c r="H80">
        <v>568.66999999999996</v>
      </c>
      <c r="I80">
        <v>15.23556242972756</v>
      </c>
      <c r="J80">
        <v>16.04</v>
      </c>
      <c r="K80">
        <v>495.52091157702745</v>
      </c>
      <c r="L80">
        <v>523.48</v>
      </c>
      <c r="M80">
        <v>513.53428571429072</v>
      </c>
      <c r="N80">
        <v>568.66999999999996</v>
      </c>
    </row>
    <row r="81" spans="1:14" x14ac:dyDescent="0.35">
      <c r="A81" s="3"/>
      <c r="B81" s="3"/>
      <c r="D81" t="s">
        <v>183</v>
      </c>
      <c r="E81" t="s">
        <v>184</v>
      </c>
      <c r="F81">
        <v>16.77</v>
      </c>
      <c r="G81">
        <v>419.87</v>
      </c>
      <c r="H81">
        <v>460.16</v>
      </c>
      <c r="I81">
        <v>15.92</v>
      </c>
      <c r="J81">
        <v>16.716000000000001</v>
      </c>
      <c r="K81">
        <v>352.22</v>
      </c>
      <c r="L81">
        <v>368.06990000000002</v>
      </c>
      <c r="M81">
        <v>377.04</v>
      </c>
      <c r="N81">
        <v>394.0068</v>
      </c>
    </row>
    <row r="82" spans="1:14" x14ac:dyDescent="0.35">
      <c r="A82" s="3"/>
      <c r="B82" s="3"/>
      <c r="D82" t="s">
        <v>185</v>
      </c>
      <c r="E82" t="s">
        <v>186</v>
      </c>
      <c r="F82">
        <v>16.41</v>
      </c>
      <c r="G82">
        <v>527.97005988023955</v>
      </c>
      <c r="H82">
        <v>564.20000000000005</v>
      </c>
      <c r="I82">
        <v>15.88</v>
      </c>
      <c r="J82">
        <v>16.41</v>
      </c>
      <c r="K82">
        <v>501.22</v>
      </c>
      <c r="L82">
        <v>527.97005988023955</v>
      </c>
      <c r="M82">
        <v>535.62</v>
      </c>
      <c r="N82">
        <v>564.20000000000005</v>
      </c>
    </row>
    <row r="83" spans="1:14" x14ac:dyDescent="0.35">
      <c r="A83" s="3"/>
      <c r="B83" s="3"/>
      <c r="D83" t="s">
        <v>187</v>
      </c>
      <c r="E83" t="s">
        <v>188</v>
      </c>
      <c r="F83">
        <v>16.72</v>
      </c>
      <c r="G83">
        <v>582</v>
      </c>
      <c r="H83">
        <v>663</v>
      </c>
      <c r="I83">
        <v>16.72</v>
      </c>
      <c r="J83">
        <v>16.72</v>
      </c>
      <c r="K83">
        <v>568</v>
      </c>
      <c r="L83">
        <v>568</v>
      </c>
      <c r="M83">
        <v>605</v>
      </c>
      <c r="N83">
        <v>605</v>
      </c>
    </row>
    <row r="84" spans="1:14" x14ac:dyDescent="0.35">
      <c r="A84" s="3"/>
      <c r="B84" s="3"/>
      <c r="D84" t="s">
        <v>189</v>
      </c>
      <c r="E84" t="s">
        <v>190</v>
      </c>
      <c r="F84">
        <v>17.309999999999999</v>
      </c>
      <c r="G84">
        <v>712</v>
      </c>
      <c r="H84">
        <v>915.66</v>
      </c>
      <c r="I84">
        <v>16.38</v>
      </c>
      <c r="J84">
        <v>17.309999999999999</v>
      </c>
      <c r="K84">
        <v>716.55</v>
      </c>
      <c r="L84">
        <v>738.05</v>
      </c>
      <c r="M84">
        <v>853.05</v>
      </c>
      <c r="N84">
        <v>878.64</v>
      </c>
    </row>
    <row r="85" spans="1:14" x14ac:dyDescent="0.35">
      <c r="A85" s="3"/>
      <c r="B85" s="3"/>
      <c r="D85" t="s">
        <v>191</v>
      </c>
      <c r="E85" t="s">
        <v>192</v>
      </c>
      <c r="F85">
        <v>16.93</v>
      </c>
      <c r="G85">
        <v>644</v>
      </c>
      <c r="H85">
        <v>735</v>
      </c>
      <c r="I85">
        <v>15.63</v>
      </c>
      <c r="J85">
        <v>16.46</v>
      </c>
      <c r="K85">
        <v>582</v>
      </c>
      <c r="L85">
        <v>604</v>
      </c>
      <c r="M85">
        <v>617</v>
      </c>
      <c r="N85">
        <v>689</v>
      </c>
    </row>
    <row r="86" spans="1:14" x14ac:dyDescent="0.35">
      <c r="A86" s="3"/>
      <c r="B86" s="3"/>
      <c r="D86" t="s">
        <v>193</v>
      </c>
      <c r="E86" t="s">
        <v>194</v>
      </c>
      <c r="F86">
        <v>18.03</v>
      </c>
      <c r="G86">
        <v>620.47073394495555</v>
      </c>
      <c r="H86">
        <v>648.89</v>
      </c>
      <c r="I86">
        <v>17.52</v>
      </c>
      <c r="J86">
        <v>18.03</v>
      </c>
      <c r="K86">
        <v>602.4</v>
      </c>
      <c r="L86">
        <v>620.47073394495555</v>
      </c>
      <c r="M86">
        <v>629.99</v>
      </c>
      <c r="N86">
        <v>648.89</v>
      </c>
    </row>
    <row r="87" spans="1:14" x14ac:dyDescent="0.35">
      <c r="A87" s="3"/>
      <c r="B87" s="3"/>
      <c r="D87" t="s">
        <v>195</v>
      </c>
      <c r="E87" t="s">
        <v>196</v>
      </c>
      <c r="F87">
        <v>16.18</v>
      </c>
      <c r="G87">
        <v>786</v>
      </c>
      <c r="H87">
        <v>795</v>
      </c>
      <c r="I87">
        <v>15.26</v>
      </c>
      <c r="J87">
        <v>16.18</v>
      </c>
      <c r="K87">
        <v>694</v>
      </c>
      <c r="L87">
        <v>740</v>
      </c>
      <c r="M87">
        <v>772</v>
      </c>
      <c r="N87">
        <v>824</v>
      </c>
    </row>
    <row r="88" spans="1:14" x14ac:dyDescent="0.35">
      <c r="A88" s="3"/>
      <c r="B88" s="3"/>
      <c r="D88" t="s">
        <v>197</v>
      </c>
      <c r="E88" t="s">
        <v>198</v>
      </c>
      <c r="F88">
        <v>18.600000000000001</v>
      </c>
      <c r="G88">
        <v>700.77</v>
      </c>
      <c r="H88">
        <v>629.54</v>
      </c>
      <c r="I88">
        <v>16.07</v>
      </c>
      <c r="J88">
        <v>18</v>
      </c>
      <c r="K88">
        <v>661.1</v>
      </c>
      <c r="L88">
        <v>680.93</v>
      </c>
      <c r="M88">
        <v>593.91</v>
      </c>
      <c r="N88">
        <v>611.73</v>
      </c>
    </row>
    <row r="89" spans="1:14" x14ac:dyDescent="0.35">
      <c r="A89" s="3"/>
      <c r="B89" s="3"/>
      <c r="D89" t="s">
        <v>199</v>
      </c>
      <c r="E89" t="s">
        <v>200</v>
      </c>
      <c r="F89">
        <v>19.079999999999998</v>
      </c>
      <c r="G89">
        <v>764.62</v>
      </c>
      <c r="H89">
        <v>817.12</v>
      </c>
      <c r="I89">
        <v>18.239999999999998</v>
      </c>
      <c r="J89">
        <v>19.079999999999998</v>
      </c>
      <c r="K89">
        <v>638.73</v>
      </c>
      <c r="L89">
        <v>567.74</v>
      </c>
      <c r="M89">
        <v>665.96</v>
      </c>
      <c r="N89">
        <v>584.74</v>
      </c>
    </row>
    <row r="90" spans="1:14" x14ac:dyDescent="0.35">
      <c r="A90" s="3"/>
      <c r="B90" s="3"/>
      <c r="D90" t="s">
        <v>201</v>
      </c>
      <c r="E90" t="s">
        <v>202</v>
      </c>
      <c r="F90">
        <v>15.78</v>
      </c>
      <c r="G90">
        <v>539.47</v>
      </c>
      <c r="H90">
        <v>550.25</v>
      </c>
      <c r="I90">
        <v>14.64</v>
      </c>
      <c r="J90">
        <v>15.24</v>
      </c>
      <c r="K90">
        <v>499.96</v>
      </c>
      <c r="L90">
        <v>517.37</v>
      </c>
      <c r="M90">
        <v>505.97</v>
      </c>
      <c r="N90">
        <v>517.37</v>
      </c>
    </row>
    <row r="91" spans="1:14" x14ac:dyDescent="0.35">
      <c r="A91" s="3"/>
      <c r="B91" s="3"/>
      <c r="D91" t="s">
        <v>203</v>
      </c>
      <c r="E91" t="s">
        <v>204</v>
      </c>
      <c r="F91">
        <v>16.72</v>
      </c>
      <c r="G91">
        <v>561.26</v>
      </c>
      <c r="H91">
        <v>542.26</v>
      </c>
      <c r="I91">
        <v>16.32</v>
      </c>
      <c r="J91">
        <v>16.239999999999998</v>
      </c>
      <c r="K91">
        <v>524.12</v>
      </c>
      <c r="L91">
        <v>512.48</v>
      </c>
      <c r="M91">
        <v>505.22</v>
      </c>
      <c r="N91">
        <v>521.17999999999995</v>
      </c>
    </row>
    <row r="92" spans="1:14" x14ac:dyDescent="0.35">
      <c r="A92" s="3"/>
      <c r="B92" s="3"/>
      <c r="D92" t="s">
        <v>207</v>
      </c>
      <c r="E92" t="s">
        <v>208</v>
      </c>
      <c r="F92">
        <v>22.64</v>
      </c>
      <c r="G92">
        <v>550.5</v>
      </c>
      <c r="H92">
        <v>736.24</v>
      </c>
      <c r="I92">
        <v>20.59</v>
      </c>
      <c r="J92">
        <v>21.2</v>
      </c>
      <c r="K92">
        <v>523.88</v>
      </c>
      <c r="L92">
        <v>548.5</v>
      </c>
      <c r="M92">
        <v>676.35</v>
      </c>
      <c r="N92">
        <v>712.2</v>
      </c>
    </row>
    <row r="93" spans="1:14" x14ac:dyDescent="0.35">
      <c r="A93" s="3"/>
      <c r="B93" s="3"/>
      <c r="D93" t="s">
        <v>209</v>
      </c>
      <c r="E93" t="s">
        <v>210</v>
      </c>
      <c r="F93">
        <v>17.829999999999998</v>
      </c>
      <c r="G93">
        <v>674.57</v>
      </c>
      <c r="H93">
        <v>671.92</v>
      </c>
      <c r="I93">
        <v>16.3</v>
      </c>
      <c r="J93">
        <v>17.12</v>
      </c>
      <c r="K93">
        <v>585</v>
      </c>
      <c r="L93">
        <v>614</v>
      </c>
      <c r="M93">
        <v>585</v>
      </c>
      <c r="N93">
        <v>611</v>
      </c>
    </row>
    <row r="94" spans="1:14" x14ac:dyDescent="0.35">
      <c r="A94" s="3"/>
      <c r="B94" s="3"/>
      <c r="D94" t="s">
        <v>211</v>
      </c>
      <c r="E94" t="s">
        <v>212</v>
      </c>
      <c r="F94">
        <v>19.62</v>
      </c>
      <c r="G94">
        <v>733.89</v>
      </c>
      <c r="H94">
        <v>849.87</v>
      </c>
      <c r="I94">
        <v>17.57</v>
      </c>
      <c r="J94">
        <v>19.62</v>
      </c>
      <c r="K94">
        <v>601.35</v>
      </c>
      <c r="L94">
        <v>691.56</v>
      </c>
      <c r="M94">
        <v>697.46</v>
      </c>
      <c r="N94">
        <v>773.39</v>
      </c>
    </row>
    <row r="95" spans="1:14" x14ac:dyDescent="0.35">
      <c r="A95" s="3"/>
      <c r="B95" s="3"/>
      <c r="D95" t="s">
        <v>205</v>
      </c>
      <c r="E95" t="s">
        <v>427</v>
      </c>
      <c r="F95">
        <v>17.25</v>
      </c>
      <c r="G95">
        <v>695.06</v>
      </c>
      <c r="H95">
        <v>698.65</v>
      </c>
      <c r="I95">
        <v>16.39</v>
      </c>
      <c r="J95">
        <v>17.41</v>
      </c>
      <c r="K95">
        <v>584.09</v>
      </c>
      <c r="L95">
        <v>620.29999999999995</v>
      </c>
      <c r="M95">
        <v>606.16</v>
      </c>
      <c r="N95">
        <v>643.74</v>
      </c>
    </row>
    <row r="96" spans="1:14" x14ac:dyDescent="0.35">
      <c r="A96" s="3"/>
      <c r="B96" s="3"/>
      <c r="D96" t="s">
        <v>315</v>
      </c>
      <c r="E96" t="s">
        <v>427</v>
      </c>
      <c r="F96">
        <v>17.25</v>
      </c>
      <c r="G96">
        <v>695.06</v>
      </c>
      <c r="H96">
        <v>698.65</v>
      </c>
      <c r="I96">
        <v>16.39</v>
      </c>
      <c r="J96">
        <v>17.41</v>
      </c>
      <c r="K96">
        <v>584.09</v>
      </c>
      <c r="L96">
        <v>620.29999999999995</v>
      </c>
      <c r="M96">
        <v>606.16</v>
      </c>
      <c r="N96">
        <v>643.74</v>
      </c>
    </row>
    <row r="97" spans="1:14" x14ac:dyDescent="0.35">
      <c r="A97" s="3"/>
      <c r="B97" s="3"/>
      <c r="D97" t="s">
        <v>213</v>
      </c>
      <c r="E97" t="s">
        <v>214</v>
      </c>
      <c r="F97">
        <v>18.532499999999999</v>
      </c>
      <c r="G97">
        <v>625.28611329304658</v>
      </c>
      <c r="H97">
        <v>621.09081128404694</v>
      </c>
      <c r="I97">
        <v>16.920000000000002</v>
      </c>
      <c r="J97">
        <v>17.649999999999999</v>
      </c>
      <c r="K97">
        <v>559.27</v>
      </c>
      <c r="L97">
        <v>595.51058408861581</v>
      </c>
      <c r="M97">
        <v>563.42999999999995</v>
      </c>
      <c r="N97">
        <v>591.51505836575893</v>
      </c>
    </row>
    <row r="98" spans="1:14" x14ac:dyDescent="0.35">
      <c r="A98" s="3"/>
      <c r="B98" s="3"/>
      <c r="D98" t="s">
        <v>215</v>
      </c>
      <c r="E98" t="s">
        <v>216</v>
      </c>
      <c r="F98">
        <v>17.13</v>
      </c>
      <c r="G98">
        <v>588.85408023203138</v>
      </c>
      <c r="H98">
        <v>639.1800933298731</v>
      </c>
      <c r="I98">
        <v>16.22</v>
      </c>
      <c r="J98">
        <v>16.66</v>
      </c>
      <c r="K98">
        <v>580.19560436056145</v>
      </c>
      <c r="L98">
        <v>580.19560436056145</v>
      </c>
      <c r="M98">
        <v>623.99450137187523</v>
      </c>
      <c r="N98">
        <v>623.99450137187523</v>
      </c>
    </row>
    <row r="99" spans="1:14" x14ac:dyDescent="0.35">
      <c r="A99" s="3"/>
      <c r="B99" s="3"/>
      <c r="D99" t="s">
        <v>217</v>
      </c>
      <c r="E99" t="s">
        <v>218</v>
      </c>
      <c r="F99">
        <v>18.52</v>
      </c>
      <c r="G99">
        <v>614</v>
      </c>
      <c r="H99">
        <v>747</v>
      </c>
      <c r="I99">
        <v>17.72</v>
      </c>
      <c r="J99">
        <v>18.52</v>
      </c>
      <c r="K99">
        <v>591</v>
      </c>
      <c r="L99">
        <v>614</v>
      </c>
      <c r="M99">
        <v>696</v>
      </c>
      <c r="N99">
        <v>735</v>
      </c>
    </row>
    <row r="100" spans="1:14" x14ac:dyDescent="0.35">
      <c r="A100" s="3"/>
      <c r="B100" s="3"/>
      <c r="D100" t="s">
        <v>219</v>
      </c>
      <c r="E100" t="s">
        <v>220</v>
      </c>
      <c r="F100">
        <v>16.34</v>
      </c>
      <c r="G100">
        <v>637</v>
      </c>
      <c r="H100">
        <v>821</v>
      </c>
      <c r="I100">
        <v>15.56</v>
      </c>
      <c r="J100">
        <v>16.100000000000001</v>
      </c>
      <c r="K100">
        <v>570</v>
      </c>
      <c r="L100">
        <v>580</v>
      </c>
      <c r="M100">
        <v>640</v>
      </c>
      <c r="N100">
        <v>662</v>
      </c>
    </row>
    <row r="101" spans="1:14" x14ac:dyDescent="0.35">
      <c r="A101" s="3"/>
      <c r="B101" s="3"/>
      <c r="D101" t="s">
        <v>221</v>
      </c>
      <c r="E101" t="s">
        <v>222</v>
      </c>
      <c r="F101">
        <v>24.39</v>
      </c>
      <c r="G101">
        <v>805.73</v>
      </c>
      <c r="H101">
        <v>869.48</v>
      </c>
      <c r="I101">
        <v>23.92</v>
      </c>
      <c r="J101">
        <v>24.42</v>
      </c>
      <c r="K101">
        <v>762.33</v>
      </c>
      <c r="L101">
        <v>764.62</v>
      </c>
      <c r="M101">
        <v>815.72</v>
      </c>
      <c r="N101">
        <v>818.99</v>
      </c>
    </row>
    <row r="102" spans="1:14" x14ac:dyDescent="0.35">
      <c r="A102" s="3"/>
      <c r="B102" s="3"/>
      <c r="D102" t="s">
        <v>223</v>
      </c>
      <c r="E102" t="s">
        <v>224</v>
      </c>
      <c r="F102">
        <v>15.59</v>
      </c>
      <c r="G102">
        <v>593.92999999999995</v>
      </c>
      <c r="H102">
        <v>664.99</v>
      </c>
      <c r="I102">
        <v>14.62</v>
      </c>
      <c r="J102">
        <v>14.91</v>
      </c>
      <c r="K102">
        <v>561.27</v>
      </c>
      <c r="L102">
        <v>572.5</v>
      </c>
      <c r="M102">
        <v>623.53</v>
      </c>
      <c r="N102">
        <v>636</v>
      </c>
    </row>
    <row r="103" spans="1:14" x14ac:dyDescent="0.35">
      <c r="A103" s="3"/>
      <c r="B103" s="3"/>
      <c r="D103" t="s">
        <v>225</v>
      </c>
      <c r="E103" t="s">
        <v>226</v>
      </c>
      <c r="F103">
        <v>17.96</v>
      </c>
      <c r="G103">
        <v>651.05999999999995</v>
      </c>
      <c r="H103">
        <v>699.9</v>
      </c>
      <c r="I103">
        <v>16.579999999999998</v>
      </c>
      <c r="J103">
        <v>17.579999999999998</v>
      </c>
      <c r="K103">
        <v>607.96</v>
      </c>
      <c r="L103">
        <v>639.92999999999995</v>
      </c>
      <c r="M103">
        <v>614.53</v>
      </c>
      <c r="N103">
        <v>662.63</v>
      </c>
    </row>
    <row r="104" spans="1:14" x14ac:dyDescent="0.35">
      <c r="A104" s="3"/>
      <c r="B104" s="3"/>
      <c r="D104" t="s">
        <v>227</v>
      </c>
      <c r="E104" t="s">
        <v>228</v>
      </c>
      <c r="F104">
        <v>18.14</v>
      </c>
      <c r="G104">
        <v>657.36</v>
      </c>
      <c r="H104">
        <v>746.71</v>
      </c>
      <c r="I104">
        <v>16.88</v>
      </c>
      <c r="J104">
        <v>17.386399999999998</v>
      </c>
      <c r="K104">
        <v>591.22</v>
      </c>
      <c r="L104">
        <v>616.05124000000001</v>
      </c>
      <c r="M104">
        <v>633.45000000000005</v>
      </c>
      <c r="N104">
        <v>660.05490000000009</v>
      </c>
    </row>
    <row r="105" spans="1:14" x14ac:dyDescent="0.35">
      <c r="A105" s="3"/>
      <c r="B105" s="3"/>
      <c r="D105" t="s">
        <v>229</v>
      </c>
      <c r="E105" t="s">
        <v>230</v>
      </c>
      <c r="F105">
        <v>18.52</v>
      </c>
      <c r="G105">
        <v>862.35</v>
      </c>
      <c r="H105">
        <v>936.72</v>
      </c>
      <c r="I105">
        <v>18.079999999999998</v>
      </c>
      <c r="J105">
        <v>18.52</v>
      </c>
      <c r="K105">
        <v>832.38</v>
      </c>
      <c r="L105">
        <v>862.35</v>
      </c>
      <c r="M105">
        <v>873.75</v>
      </c>
      <c r="N105">
        <v>936.72</v>
      </c>
    </row>
    <row r="106" spans="1:14" x14ac:dyDescent="0.35">
      <c r="A106" s="3"/>
      <c r="B106" s="3"/>
      <c r="D106" t="s">
        <v>231</v>
      </c>
      <c r="E106" t="s">
        <v>232</v>
      </c>
      <c r="F106">
        <v>15.6</v>
      </c>
      <c r="G106">
        <v>672.44</v>
      </c>
      <c r="H106">
        <v>639.16999999999996</v>
      </c>
      <c r="I106">
        <v>14.88</v>
      </c>
      <c r="J106">
        <v>15.25</v>
      </c>
      <c r="K106">
        <v>666.78</v>
      </c>
      <c r="L106">
        <v>669.32</v>
      </c>
      <c r="M106">
        <v>630.86</v>
      </c>
      <c r="N106">
        <v>636.21</v>
      </c>
    </row>
    <row r="107" spans="1:14" x14ac:dyDescent="0.35">
      <c r="A107" s="3"/>
      <c r="B107" s="3"/>
      <c r="D107" t="s">
        <v>233</v>
      </c>
      <c r="E107" t="s">
        <v>234</v>
      </c>
      <c r="F107">
        <v>15.43</v>
      </c>
      <c r="G107">
        <v>634.61</v>
      </c>
      <c r="H107">
        <v>668.96</v>
      </c>
      <c r="I107">
        <v>14.71</v>
      </c>
      <c r="J107">
        <v>15.43</v>
      </c>
      <c r="K107">
        <v>576.89</v>
      </c>
      <c r="L107">
        <v>591.44000000000005</v>
      </c>
      <c r="M107">
        <v>594.22</v>
      </c>
      <c r="N107">
        <v>623.63</v>
      </c>
    </row>
    <row r="108" spans="1:14" x14ac:dyDescent="0.35">
      <c r="A108" s="3"/>
      <c r="B108" s="3"/>
      <c r="D108" t="s">
        <v>235</v>
      </c>
      <c r="E108" t="s">
        <v>236</v>
      </c>
      <c r="F108">
        <v>19.396252</v>
      </c>
      <c r="G108">
        <v>850.44306418219469</v>
      </c>
      <c r="H108">
        <v>1052.3573952549218</v>
      </c>
      <c r="I108">
        <v>18.89</v>
      </c>
      <c r="J108">
        <v>19.267800000000001</v>
      </c>
      <c r="K108">
        <v>825.67287784679093</v>
      </c>
      <c r="L108">
        <v>842.18633540372673</v>
      </c>
      <c r="M108">
        <v>1021.7062089853611</v>
      </c>
      <c r="N108">
        <v>1042.1403331650683</v>
      </c>
    </row>
    <row r="109" spans="1:14" x14ac:dyDescent="0.35">
      <c r="A109" s="3"/>
      <c r="B109" s="3"/>
      <c r="D109" t="s">
        <v>237</v>
      </c>
      <c r="E109" t="s">
        <v>238</v>
      </c>
      <c r="F109">
        <v>16.16</v>
      </c>
      <c r="G109">
        <v>516</v>
      </c>
      <c r="H109">
        <v>516</v>
      </c>
      <c r="I109">
        <v>15.37</v>
      </c>
      <c r="J109">
        <v>16.16</v>
      </c>
      <c r="K109">
        <v>491</v>
      </c>
      <c r="L109">
        <v>516</v>
      </c>
      <c r="M109">
        <v>491</v>
      </c>
      <c r="N109">
        <v>516</v>
      </c>
    </row>
    <row r="110" spans="1:14" x14ac:dyDescent="0.35">
      <c r="A110" s="3"/>
      <c r="B110" s="3"/>
      <c r="D110" t="s">
        <v>239</v>
      </c>
      <c r="E110" t="s">
        <v>240</v>
      </c>
      <c r="F110">
        <v>16.8</v>
      </c>
      <c r="G110">
        <v>520</v>
      </c>
      <c r="H110">
        <v>568</v>
      </c>
      <c r="I110">
        <v>15.86</v>
      </c>
      <c r="J110">
        <v>16.8</v>
      </c>
      <c r="K110">
        <v>494</v>
      </c>
      <c r="L110">
        <v>520</v>
      </c>
      <c r="M110">
        <v>545</v>
      </c>
      <c r="N110">
        <v>568</v>
      </c>
    </row>
    <row r="111" spans="1:14" x14ac:dyDescent="0.35">
      <c r="A111" s="3"/>
      <c r="B111" s="3"/>
      <c r="D111" t="s">
        <v>241</v>
      </c>
      <c r="E111" t="s">
        <v>242</v>
      </c>
      <c r="F111">
        <v>17.2</v>
      </c>
      <c r="G111">
        <v>554</v>
      </c>
      <c r="H111">
        <v>575</v>
      </c>
      <c r="I111">
        <v>16.86</v>
      </c>
      <c r="J111">
        <v>17.2</v>
      </c>
      <c r="K111">
        <v>539</v>
      </c>
      <c r="L111">
        <v>554</v>
      </c>
      <c r="M111">
        <v>622</v>
      </c>
      <c r="N111">
        <v>575</v>
      </c>
    </row>
    <row r="112" spans="1:14" x14ac:dyDescent="0.35">
      <c r="A112" s="3"/>
      <c r="B112" s="3"/>
      <c r="D112" t="s">
        <v>243</v>
      </c>
      <c r="E112" t="s">
        <v>244</v>
      </c>
      <c r="F112">
        <v>15.25</v>
      </c>
      <c r="G112">
        <v>492.09</v>
      </c>
      <c r="H112">
        <v>492.09</v>
      </c>
      <c r="I112">
        <v>14.4</v>
      </c>
      <c r="J112">
        <v>15.25</v>
      </c>
      <c r="K112">
        <v>467</v>
      </c>
      <c r="L112">
        <v>492.09</v>
      </c>
      <c r="M112">
        <v>467</v>
      </c>
      <c r="N112">
        <v>492.09</v>
      </c>
    </row>
    <row r="113" spans="1:14" x14ac:dyDescent="0.35">
      <c r="A113" s="3"/>
      <c r="B113" s="3"/>
      <c r="D113" t="s">
        <v>245</v>
      </c>
      <c r="E113" t="s">
        <v>246</v>
      </c>
      <c r="F113">
        <v>14.92</v>
      </c>
      <c r="G113">
        <v>484.5</v>
      </c>
      <c r="H113">
        <v>453.97</v>
      </c>
      <c r="I113">
        <v>14.3</v>
      </c>
      <c r="J113">
        <v>14.92</v>
      </c>
      <c r="K113">
        <v>463.66</v>
      </c>
      <c r="L113">
        <v>484.5</v>
      </c>
      <c r="M113">
        <v>437.34</v>
      </c>
      <c r="N113">
        <v>453.97</v>
      </c>
    </row>
    <row r="114" spans="1:14" x14ac:dyDescent="0.35">
      <c r="A114" s="3"/>
      <c r="B114" s="3"/>
      <c r="D114" t="s">
        <v>247</v>
      </c>
      <c r="E114" t="s">
        <v>248</v>
      </c>
      <c r="F114">
        <v>16.04</v>
      </c>
      <c r="G114">
        <v>546.82000000000005</v>
      </c>
      <c r="H114">
        <v>551.45000000000005</v>
      </c>
      <c r="I114">
        <v>15.16</v>
      </c>
      <c r="J114">
        <v>16.04</v>
      </c>
      <c r="K114">
        <v>522.97</v>
      </c>
      <c r="L114">
        <v>546.82000000000005</v>
      </c>
      <c r="M114">
        <v>527.4</v>
      </c>
      <c r="N114">
        <v>551.45000000000005</v>
      </c>
    </row>
    <row r="115" spans="1:14" x14ac:dyDescent="0.35">
      <c r="A115" s="3"/>
      <c r="B115" s="3"/>
      <c r="D115" t="s">
        <v>249</v>
      </c>
      <c r="E115" t="s">
        <v>250</v>
      </c>
      <c r="F115">
        <v>17.989999999999998</v>
      </c>
      <c r="G115">
        <v>564.45000000000005</v>
      </c>
      <c r="H115">
        <v>564.45000000000005</v>
      </c>
      <c r="I115">
        <v>16.68</v>
      </c>
      <c r="J115">
        <v>17.600000000000001</v>
      </c>
      <c r="K115">
        <v>481</v>
      </c>
      <c r="L115">
        <v>505</v>
      </c>
      <c r="M115">
        <v>481</v>
      </c>
      <c r="N115">
        <v>505</v>
      </c>
    </row>
    <row r="116" spans="1:14" x14ac:dyDescent="0.35">
      <c r="A116" s="3"/>
      <c r="B116" s="3"/>
      <c r="D116" t="s">
        <v>251</v>
      </c>
      <c r="E116" t="s">
        <v>252</v>
      </c>
      <c r="F116">
        <v>18.846486647273402</v>
      </c>
      <c r="G116">
        <v>594.19900384079028</v>
      </c>
      <c r="H116">
        <v>773.2266325161097</v>
      </c>
      <c r="I116">
        <v>18.72</v>
      </c>
      <c r="J116">
        <v>18.846486647273402</v>
      </c>
      <c r="K116">
        <v>574.69342645671236</v>
      </c>
      <c r="L116">
        <v>594.19900384079028</v>
      </c>
      <c r="M116">
        <v>764.41560251256283</v>
      </c>
      <c r="N116">
        <v>773.2266325161097</v>
      </c>
    </row>
    <row r="117" spans="1:14" x14ac:dyDescent="0.35">
      <c r="A117" s="3"/>
      <c r="B117" s="3"/>
      <c r="D117" t="s">
        <v>253</v>
      </c>
      <c r="E117" t="s">
        <v>254</v>
      </c>
      <c r="F117">
        <v>18.190000000000001</v>
      </c>
      <c r="G117">
        <v>997.36</v>
      </c>
      <c r="H117">
        <v>798.67</v>
      </c>
      <c r="I117">
        <v>18</v>
      </c>
      <c r="J117">
        <v>18.190000000000001</v>
      </c>
      <c r="K117">
        <v>950</v>
      </c>
      <c r="L117">
        <v>997.36</v>
      </c>
      <c r="M117">
        <v>930</v>
      </c>
      <c r="N117">
        <v>798.67</v>
      </c>
    </row>
    <row r="118" spans="1:14" x14ac:dyDescent="0.35">
      <c r="A118" s="3"/>
      <c r="B118" s="3"/>
      <c r="D118" t="s">
        <v>255</v>
      </c>
      <c r="E118" t="s">
        <v>256</v>
      </c>
      <c r="F118">
        <v>17.260000000000002</v>
      </c>
      <c r="G118">
        <v>700.58</v>
      </c>
      <c r="H118">
        <v>778.49</v>
      </c>
      <c r="I118">
        <v>15.62</v>
      </c>
      <c r="J118">
        <v>17.260000000000002</v>
      </c>
      <c r="K118">
        <v>656.61</v>
      </c>
      <c r="L118">
        <v>700.58</v>
      </c>
      <c r="M118">
        <v>743.45</v>
      </c>
      <c r="N118">
        <v>778.49</v>
      </c>
    </row>
    <row r="119" spans="1:14" x14ac:dyDescent="0.35">
      <c r="A119" s="3"/>
      <c r="B119" s="3"/>
      <c r="D119" t="s">
        <v>257</v>
      </c>
      <c r="E119" t="s">
        <v>258</v>
      </c>
      <c r="F119">
        <v>21.07</v>
      </c>
      <c r="G119">
        <v>661.15</v>
      </c>
      <c r="H119">
        <v>733.32</v>
      </c>
      <c r="I119">
        <v>18.760000000000002</v>
      </c>
      <c r="J119">
        <v>19.88</v>
      </c>
      <c r="K119">
        <v>545.4</v>
      </c>
      <c r="L119">
        <v>561.76</v>
      </c>
      <c r="M119">
        <v>601.82000000000005</v>
      </c>
      <c r="N119">
        <v>625.9</v>
      </c>
    </row>
    <row r="120" spans="1:14" x14ac:dyDescent="0.35">
      <c r="A120" s="3"/>
      <c r="B120" s="3"/>
      <c r="D120" t="s">
        <v>259</v>
      </c>
      <c r="E120" t="s">
        <v>260</v>
      </c>
      <c r="F120">
        <v>25.78</v>
      </c>
      <c r="G120">
        <v>882.64</v>
      </c>
      <c r="H120">
        <v>930.4</v>
      </c>
      <c r="I120">
        <v>22.6</v>
      </c>
      <c r="J120">
        <v>23.05</v>
      </c>
      <c r="K120">
        <v>825.25</v>
      </c>
      <c r="L120">
        <v>841.75</v>
      </c>
      <c r="M120">
        <v>834.4</v>
      </c>
      <c r="N120">
        <v>851.09</v>
      </c>
    </row>
    <row r="121" spans="1:14" x14ac:dyDescent="0.35">
      <c r="A121" s="3"/>
      <c r="B121" s="3"/>
      <c r="D121" t="s">
        <v>261</v>
      </c>
      <c r="E121" t="s">
        <v>262</v>
      </c>
      <c r="F121">
        <v>15.55</v>
      </c>
      <c r="G121">
        <v>655.88</v>
      </c>
      <c r="H121">
        <v>815.92</v>
      </c>
      <c r="I121">
        <v>14.22</v>
      </c>
      <c r="J121">
        <v>14.9</v>
      </c>
      <c r="K121">
        <v>592.20000000000005</v>
      </c>
      <c r="L121">
        <v>618.52</v>
      </c>
      <c r="M121">
        <v>772.15</v>
      </c>
      <c r="N121">
        <v>802.44</v>
      </c>
    </row>
    <row r="122" spans="1:14" x14ac:dyDescent="0.35">
      <c r="A122" s="3"/>
      <c r="B122" s="3"/>
      <c r="D122" t="s">
        <v>263</v>
      </c>
      <c r="E122" t="s">
        <v>264</v>
      </c>
      <c r="F122">
        <v>18.32</v>
      </c>
      <c r="G122">
        <v>710.16</v>
      </c>
      <c r="H122">
        <v>833.82</v>
      </c>
      <c r="I122">
        <v>17.95</v>
      </c>
      <c r="J122">
        <v>17.95</v>
      </c>
      <c r="K122">
        <v>663.8</v>
      </c>
      <c r="L122">
        <v>683.71</v>
      </c>
      <c r="M122">
        <v>773.49</v>
      </c>
      <c r="N122">
        <v>796.69</v>
      </c>
    </row>
    <row r="123" spans="1:14" x14ac:dyDescent="0.35">
      <c r="A123" s="3"/>
      <c r="B123" s="3"/>
      <c r="D123" t="s">
        <v>265</v>
      </c>
      <c r="E123" t="s">
        <v>266</v>
      </c>
      <c r="F123">
        <v>16.739999999999998</v>
      </c>
      <c r="G123">
        <v>526.89</v>
      </c>
      <c r="H123">
        <v>526.89</v>
      </c>
      <c r="I123">
        <v>16.739999999999998</v>
      </c>
      <c r="J123">
        <v>16.739999999999998</v>
      </c>
      <c r="K123">
        <v>526.89</v>
      </c>
      <c r="L123">
        <v>526.89</v>
      </c>
      <c r="M123">
        <v>526.89</v>
      </c>
      <c r="N123">
        <v>526.89</v>
      </c>
    </row>
    <row r="124" spans="1:14" x14ac:dyDescent="0.35">
      <c r="A124" s="3"/>
      <c r="B124" s="3"/>
      <c r="D124" t="s">
        <v>267</v>
      </c>
      <c r="E124" t="s">
        <v>268</v>
      </c>
      <c r="F124">
        <v>17.877606682972861</v>
      </c>
      <c r="G124">
        <v>684.84816350710844</v>
      </c>
      <c r="H124">
        <v>720.99266839378254</v>
      </c>
      <c r="I124">
        <v>17.21</v>
      </c>
      <c r="J124">
        <v>17.799545283707129</v>
      </c>
      <c r="K124">
        <v>654.19000000000005</v>
      </c>
      <c r="L124">
        <v>677.75819174757214</v>
      </c>
      <c r="M124">
        <v>671.07</v>
      </c>
      <c r="N124">
        <v>711.36188356164382</v>
      </c>
    </row>
    <row r="125" spans="1:14" x14ac:dyDescent="0.35">
      <c r="A125" s="3"/>
      <c r="B125" s="3"/>
      <c r="D125" t="s">
        <v>269</v>
      </c>
      <c r="E125" t="s">
        <v>270</v>
      </c>
      <c r="F125">
        <v>16.809999999999999</v>
      </c>
      <c r="G125">
        <v>623</v>
      </c>
      <c r="H125">
        <v>784</v>
      </c>
      <c r="I125">
        <v>16.190000000000001</v>
      </c>
      <c r="J125">
        <v>16.89</v>
      </c>
      <c r="K125">
        <v>582</v>
      </c>
      <c r="L125">
        <v>614</v>
      </c>
      <c r="M125">
        <v>700</v>
      </c>
      <c r="N125">
        <v>756</v>
      </c>
    </row>
    <row r="126" spans="1:14" x14ac:dyDescent="0.35">
      <c r="A126" s="3"/>
      <c r="B126" s="3"/>
      <c r="D126" t="s">
        <v>271</v>
      </c>
      <c r="E126" t="s">
        <v>272</v>
      </c>
      <c r="F126">
        <v>17.420000000000002</v>
      </c>
      <c r="G126">
        <v>608.69000000000005</v>
      </c>
      <c r="H126">
        <v>761.46</v>
      </c>
      <c r="I126">
        <v>17.579999999999998</v>
      </c>
      <c r="J126">
        <v>17.329999999999998</v>
      </c>
      <c r="K126">
        <v>580.16999999999996</v>
      </c>
      <c r="L126">
        <v>596.35</v>
      </c>
      <c r="M126">
        <v>732.99</v>
      </c>
      <c r="N126">
        <v>753.44</v>
      </c>
    </row>
    <row r="127" spans="1:14" x14ac:dyDescent="0.35">
      <c r="A127" s="3"/>
      <c r="B127" s="3"/>
      <c r="D127" t="s">
        <v>273</v>
      </c>
      <c r="E127" t="s">
        <v>274</v>
      </c>
      <c r="F127">
        <v>17.38</v>
      </c>
      <c r="G127">
        <v>680.66</v>
      </c>
      <c r="H127">
        <v>752.42</v>
      </c>
      <c r="I127">
        <v>16.86</v>
      </c>
      <c r="J127">
        <v>17.38</v>
      </c>
      <c r="K127">
        <v>633.92999999999995</v>
      </c>
      <c r="L127">
        <v>659.29</v>
      </c>
      <c r="M127">
        <v>690.53</v>
      </c>
      <c r="N127">
        <v>718.15</v>
      </c>
    </row>
    <row r="128" spans="1:14" x14ac:dyDescent="0.35">
      <c r="A128" s="3"/>
      <c r="B128" s="3"/>
      <c r="D128" t="s">
        <v>275</v>
      </c>
      <c r="E128" t="s">
        <v>276</v>
      </c>
      <c r="F128">
        <v>16</v>
      </c>
      <c r="G128">
        <v>627</v>
      </c>
      <c r="H128">
        <v>627</v>
      </c>
      <c r="I128">
        <v>14.43</v>
      </c>
      <c r="J128">
        <v>15.5</v>
      </c>
      <c r="K128">
        <v>542</v>
      </c>
      <c r="L128">
        <v>570</v>
      </c>
      <c r="M128">
        <v>542</v>
      </c>
      <c r="N128">
        <v>570</v>
      </c>
    </row>
    <row r="129" spans="1:14" x14ac:dyDescent="0.35">
      <c r="A129" s="3"/>
      <c r="B129" s="3"/>
      <c r="D129" t="s">
        <v>277</v>
      </c>
      <c r="E129" t="s">
        <v>278</v>
      </c>
      <c r="F129">
        <v>18.399999999999999</v>
      </c>
      <c r="G129">
        <v>496</v>
      </c>
      <c r="H129">
        <v>516.5</v>
      </c>
      <c r="I129">
        <v>17.27</v>
      </c>
      <c r="J129">
        <v>18.399999999999999</v>
      </c>
      <c r="K129">
        <v>468</v>
      </c>
      <c r="L129">
        <v>496</v>
      </c>
      <c r="M129">
        <v>488</v>
      </c>
      <c r="N129">
        <v>516.5</v>
      </c>
    </row>
    <row r="130" spans="1:14" x14ac:dyDescent="0.35">
      <c r="A130" s="3"/>
      <c r="B130" s="3"/>
      <c r="D130" t="s">
        <v>279</v>
      </c>
      <c r="E130" t="s">
        <v>280</v>
      </c>
      <c r="F130">
        <v>18.760000000000002</v>
      </c>
      <c r="G130">
        <v>722.24</v>
      </c>
      <c r="H130">
        <v>826.69</v>
      </c>
      <c r="I130">
        <v>18.23</v>
      </c>
      <c r="J130">
        <v>19.190000000000001</v>
      </c>
      <c r="K130">
        <v>667.87</v>
      </c>
      <c r="L130">
        <v>702.93</v>
      </c>
      <c r="M130">
        <v>712.73</v>
      </c>
      <c r="N130">
        <v>750.15</v>
      </c>
    </row>
    <row r="131" spans="1:14" x14ac:dyDescent="0.35">
      <c r="A131" s="3"/>
      <c r="B131" s="3"/>
      <c r="D131" t="s">
        <v>281</v>
      </c>
      <c r="E131" t="s">
        <v>282</v>
      </c>
      <c r="F131">
        <v>16.21</v>
      </c>
      <c r="G131">
        <v>719.6</v>
      </c>
      <c r="H131">
        <v>727.28</v>
      </c>
      <c r="I131">
        <v>14.25</v>
      </c>
      <c r="J131">
        <v>14.96</v>
      </c>
      <c r="K131">
        <v>629.04999999999995</v>
      </c>
      <c r="L131">
        <v>666.79</v>
      </c>
      <c r="M131">
        <v>635.76</v>
      </c>
      <c r="N131">
        <v>673.91</v>
      </c>
    </row>
    <row r="132" spans="1:14" x14ac:dyDescent="0.35">
      <c r="A132" s="3"/>
      <c r="B132" s="3"/>
      <c r="D132" t="s">
        <v>283</v>
      </c>
      <c r="E132" t="s">
        <v>284</v>
      </c>
      <c r="F132">
        <v>17.190000000000001</v>
      </c>
      <c r="G132">
        <v>718.41</v>
      </c>
      <c r="H132">
        <v>801.35</v>
      </c>
      <c r="I132">
        <v>17.52</v>
      </c>
      <c r="J132">
        <v>17.6952</v>
      </c>
      <c r="K132">
        <v>700.38</v>
      </c>
      <c r="L132">
        <v>714.38760000000002</v>
      </c>
      <c r="M132">
        <v>802.35</v>
      </c>
      <c r="N132">
        <v>818.39700000000005</v>
      </c>
    </row>
    <row r="133" spans="1:14" x14ac:dyDescent="0.35">
      <c r="A133" s="3"/>
      <c r="B133" s="3"/>
      <c r="D133" t="s">
        <v>285</v>
      </c>
      <c r="E133" t="s">
        <v>286</v>
      </c>
      <c r="F133">
        <v>21.41</v>
      </c>
      <c r="G133">
        <v>843.74</v>
      </c>
      <c r="H133">
        <v>916.96</v>
      </c>
      <c r="I133">
        <v>18.25</v>
      </c>
      <c r="J133">
        <v>21.29</v>
      </c>
      <c r="K133">
        <v>802.72</v>
      </c>
      <c r="L133">
        <v>822.72</v>
      </c>
      <c r="M133">
        <v>866.89</v>
      </c>
      <c r="N133">
        <v>887.64</v>
      </c>
    </row>
    <row r="134" spans="1:14" x14ac:dyDescent="0.35">
      <c r="A134" s="3"/>
      <c r="B134" s="3"/>
      <c r="D134" t="s">
        <v>287</v>
      </c>
      <c r="E134" t="s">
        <v>288</v>
      </c>
      <c r="F134">
        <v>18.62</v>
      </c>
      <c r="G134">
        <v>784.59</v>
      </c>
      <c r="H134">
        <v>711.01</v>
      </c>
      <c r="I134">
        <v>18.190000000000001</v>
      </c>
      <c r="J134">
        <v>18.739999999999998</v>
      </c>
      <c r="K134">
        <v>680</v>
      </c>
      <c r="L134">
        <v>699</v>
      </c>
      <c r="M134">
        <v>659</v>
      </c>
      <c r="N134">
        <v>677</v>
      </c>
    </row>
    <row r="135" spans="1:14" x14ac:dyDescent="0.35">
      <c r="A135" s="3"/>
      <c r="B135" s="3"/>
      <c r="D135" t="s">
        <v>289</v>
      </c>
      <c r="E135" t="s">
        <v>290</v>
      </c>
      <c r="F135">
        <v>11.98</v>
      </c>
      <c r="G135">
        <v>574.66</v>
      </c>
      <c r="H135">
        <v>761.63</v>
      </c>
      <c r="I135">
        <v>11.79</v>
      </c>
      <c r="J135">
        <v>12.11</v>
      </c>
      <c r="K135">
        <v>570</v>
      </c>
      <c r="L135">
        <v>527.85</v>
      </c>
      <c r="M135">
        <v>613</v>
      </c>
      <c r="N135">
        <v>632.33000000000004</v>
      </c>
    </row>
    <row r="136" spans="1:14" x14ac:dyDescent="0.35">
      <c r="A136" s="3"/>
      <c r="B136" s="3"/>
      <c r="D136" t="s">
        <v>291</v>
      </c>
      <c r="E136" t="s">
        <v>292</v>
      </c>
      <c r="F136">
        <v>17.3</v>
      </c>
      <c r="G136">
        <v>771</v>
      </c>
      <c r="H136">
        <v>1198</v>
      </c>
      <c r="I136">
        <v>15.99</v>
      </c>
      <c r="J136">
        <v>16.8</v>
      </c>
      <c r="K136">
        <v>583</v>
      </c>
      <c r="L136">
        <v>595</v>
      </c>
      <c r="M136">
        <v>766</v>
      </c>
      <c r="N136">
        <v>780</v>
      </c>
    </row>
    <row r="137" spans="1:14" x14ac:dyDescent="0.35">
      <c r="A137" s="3"/>
      <c r="B137" s="3"/>
      <c r="D137" t="s">
        <v>293</v>
      </c>
      <c r="E137" t="s">
        <v>294</v>
      </c>
      <c r="F137">
        <v>17.96</v>
      </c>
      <c r="G137">
        <v>533.91300666666677</v>
      </c>
      <c r="H137">
        <v>619.45515333333333</v>
      </c>
      <c r="I137">
        <v>16.25</v>
      </c>
      <c r="J137">
        <v>17.0625</v>
      </c>
      <c r="K137">
        <v>474.73</v>
      </c>
      <c r="L137">
        <v>492.3</v>
      </c>
      <c r="M137">
        <v>550.79</v>
      </c>
      <c r="N137">
        <v>571.16999999999996</v>
      </c>
    </row>
    <row r="138" spans="1:14" x14ac:dyDescent="0.35">
      <c r="A138" s="3"/>
      <c r="B138" s="3"/>
      <c r="D138" t="s">
        <v>295</v>
      </c>
      <c r="E138" t="s">
        <v>296</v>
      </c>
      <c r="F138">
        <v>20.48</v>
      </c>
      <c r="G138">
        <v>719.2</v>
      </c>
      <c r="H138">
        <v>724.51</v>
      </c>
      <c r="I138">
        <v>18.86</v>
      </c>
      <c r="J138">
        <v>20.48</v>
      </c>
      <c r="K138">
        <v>677.5</v>
      </c>
      <c r="L138">
        <v>697.76</v>
      </c>
      <c r="M138">
        <v>701.35</v>
      </c>
      <c r="N138">
        <v>722.32</v>
      </c>
    </row>
    <row r="139" spans="1:14" x14ac:dyDescent="0.35">
      <c r="A139" s="3"/>
      <c r="B139" s="3"/>
      <c r="D139" t="s">
        <v>297</v>
      </c>
      <c r="E139" t="s">
        <v>298</v>
      </c>
      <c r="F139">
        <v>19.18</v>
      </c>
      <c r="G139">
        <v>882.3</v>
      </c>
      <c r="H139">
        <v>969.21</v>
      </c>
      <c r="I139">
        <v>19.07</v>
      </c>
      <c r="J139">
        <v>19.18</v>
      </c>
      <c r="K139">
        <v>844.18</v>
      </c>
      <c r="L139">
        <v>882.3</v>
      </c>
      <c r="M139">
        <v>804.29</v>
      </c>
      <c r="N139">
        <v>969.21</v>
      </c>
    </row>
    <row r="140" spans="1:14" x14ac:dyDescent="0.35">
      <c r="A140" s="3"/>
      <c r="B140" s="3"/>
      <c r="D140" t="s">
        <v>299</v>
      </c>
      <c r="E140" t="s">
        <v>300</v>
      </c>
      <c r="F140">
        <v>16.25</v>
      </c>
      <c r="G140">
        <v>634.01</v>
      </c>
      <c r="H140">
        <v>762.1</v>
      </c>
      <c r="I140">
        <v>15.82</v>
      </c>
      <c r="J140">
        <v>16.59</v>
      </c>
      <c r="K140">
        <v>571.69000000000005</v>
      </c>
      <c r="L140">
        <v>603.59</v>
      </c>
      <c r="M140">
        <v>696.18</v>
      </c>
      <c r="N140">
        <v>734.84</v>
      </c>
    </row>
    <row r="141" spans="1:14" x14ac:dyDescent="0.35">
      <c r="A141" s="3"/>
      <c r="B141" s="3"/>
      <c r="D141" t="s">
        <v>301</v>
      </c>
      <c r="E141" t="s">
        <v>302</v>
      </c>
      <c r="F141">
        <v>17.7</v>
      </c>
      <c r="G141">
        <v>630.51</v>
      </c>
      <c r="H141">
        <v>590.79999999999995</v>
      </c>
      <c r="I141">
        <v>15.71</v>
      </c>
      <c r="J141">
        <v>16.649999999999999</v>
      </c>
      <c r="K141">
        <v>563</v>
      </c>
      <c r="L141">
        <v>596.4</v>
      </c>
      <c r="M141">
        <v>525</v>
      </c>
      <c r="N141">
        <v>556.69000000000005</v>
      </c>
    </row>
    <row r="142" spans="1:14" x14ac:dyDescent="0.35">
      <c r="A142" s="3"/>
      <c r="B142" s="3"/>
      <c r="D142" t="s">
        <v>303</v>
      </c>
      <c r="E142" t="s">
        <v>304</v>
      </c>
      <c r="F142">
        <v>15.93</v>
      </c>
      <c r="G142">
        <v>598.46</v>
      </c>
      <c r="H142">
        <v>758.25</v>
      </c>
      <c r="I142">
        <v>14.33</v>
      </c>
      <c r="J142">
        <v>15.42</v>
      </c>
      <c r="K142">
        <v>504.55</v>
      </c>
      <c r="L142">
        <v>544</v>
      </c>
      <c r="M142">
        <v>600.80999999999995</v>
      </c>
      <c r="N142">
        <v>636.5</v>
      </c>
    </row>
    <row r="143" spans="1:14" x14ac:dyDescent="0.35">
      <c r="A143" s="3"/>
      <c r="B143" s="3"/>
      <c r="D143" t="s">
        <v>305</v>
      </c>
      <c r="E143" t="s">
        <v>306</v>
      </c>
      <c r="F143">
        <v>15.29</v>
      </c>
      <c r="G143">
        <v>862</v>
      </c>
      <c r="H143">
        <v>829</v>
      </c>
      <c r="I143">
        <v>15</v>
      </c>
      <c r="J143">
        <v>15.29</v>
      </c>
      <c r="K143">
        <v>791</v>
      </c>
      <c r="L143">
        <v>862</v>
      </c>
      <c r="M143">
        <v>796</v>
      </c>
      <c r="N143">
        <v>829</v>
      </c>
    </row>
    <row r="144" spans="1:14" x14ac:dyDescent="0.35">
      <c r="A144" s="3"/>
      <c r="B144" s="3"/>
      <c r="D144" t="s">
        <v>307</v>
      </c>
      <c r="E144" t="s">
        <v>308</v>
      </c>
      <c r="F144">
        <v>16.768400000000003</v>
      </c>
      <c r="G144">
        <v>806.68959881824321</v>
      </c>
      <c r="H144">
        <v>765.66102285113561</v>
      </c>
      <c r="I144">
        <v>16.28</v>
      </c>
      <c r="J144">
        <v>16.605600000000003</v>
      </c>
      <c r="K144">
        <v>783.19378526043033</v>
      </c>
      <c r="L144">
        <v>798.85766096563896</v>
      </c>
      <c r="M144">
        <v>743.36021636032581</v>
      </c>
      <c r="N144">
        <v>758.22742068753234</v>
      </c>
    </row>
    <row r="145" spans="1:14" x14ac:dyDescent="0.35">
      <c r="A145" s="3"/>
      <c r="B145" s="3"/>
      <c r="D145" t="s">
        <v>309</v>
      </c>
      <c r="E145" t="s">
        <v>310</v>
      </c>
      <c r="F145">
        <v>16.89</v>
      </c>
      <c r="G145">
        <v>604.87</v>
      </c>
      <c r="H145">
        <v>766.86</v>
      </c>
      <c r="I145">
        <v>16.71</v>
      </c>
      <c r="J145">
        <v>16.71</v>
      </c>
      <c r="K145">
        <v>576.91</v>
      </c>
      <c r="L145">
        <v>591.33000000000004</v>
      </c>
      <c r="M145">
        <v>701.22</v>
      </c>
      <c r="N145">
        <v>722.26</v>
      </c>
    </row>
    <row r="146" spans="1:14" x14ac:dyDescent="0.35">
      <c r="A146" s="3"/>
      <c r="B146" s="3"/>
      <c r="D146" t="s">
        <v>311</v>
      </c>
      <c r="E146" t="s">
        <v>312</v>
      </c>
      <c r="F146">
        <v>18.12</v>
      </c>
      <c r="G146">
        <v>562</v>
      </c>
      <c r="H146">
        <v>604</v>
      </c>
      <c r="I146">
        <v>17.239999999999998</v>
      </c>
      <c r="J146">
        <v>18.07</v>
      </c>
      <c r="K146">
        <v>538</v>
      </c>
      <c r="L146">
        <v>554</v>
      </c>
      <c r="M146">
        <v>569</v>
      </c>
      <c r="N146">
        <v>613</v>
      </c>
    </row>
    <row r="147" spans="1:14" x14ac:dyDescent="0.35">
      <c r="A147" s="3"/>
      <c r="B147" s="3"/>
      <c r="D147" t="s">
        <v>313</v>
      </c>
      <c r="E147" t="s">
        <v>314</v>
      </c>
      <c r="F147">
        <v>20.83</v>
      </c>
      <c r="G147">
        <v>851</v>
      </c>
      <c r="H147">
        <v>806</v>
      </c>
      <c r="I147">
        <v>20.350000000000001</v>
      </c>
      <c r="J147">
        <v>20.5</v>
      </c>
      <c r="K147">
        <v>828</v>
      </c>
      <c r="L147">
        <v>836</v>
      </c>
      <c r="M147">
        <v>778</v>
      </c>
      <c r="N147">
        <v>786</v>
      </c>
    </row>
    <row r="148" spans="1:14" x14ac:dyDescent="0.35">
      <c r="A148" s="3"/>
      <c r="B148" s="3"/>
      <c r="D148" t="s">
        <v>317</v>
      </c>
      <c r="E148" t="s">
        <v>318</v>
      </c>
      <c r="F148">
        <v>21.84</v>
      </c>
      <c r="G148">
        <v>674</v>
      </c>
      <c r="H148">
        <v>683</v>
      </c>
      <c r="I148">
        <v>20.56</v>
      </c>
      <c r="J148">
        <v>21.84</v>
      </c>
      <c r="K148">
        <v>629</v>
      </c>
      <c r="L148">
        <v>639</v>
      </c>
      <c r="M148">
        <v>652</v>
      </c>
      <c r="N148">
        <v>668</v>
      </c>
    </row>
    <row r="149" spans="1:14" x14ac:dyDescent="0.35">
      <c r="A149" s="3"/>
      <c r="B149" s="3"/>
      <c r="D149" t="s">
        <v>319</v>
      </c>
      <c r="E149" t="s">
        <v>320</v>
      </c>
      <c r="F149">
        <v>18.02</v>
      </c>
      <c r="G149">
        <v>738.88</v>
      </c>
      <c r="H149">
        <v>686.09</v>
      </c>
      <c r="I149">
        <v>17.78</v>
      </c>
      <c r="J149">
        <v>18.170000000000002</v>
      </c>
      <c r="K149">
        <v>695.13561520830433</v>
      </c>
      <c r="L149">
        <v>723.64</v>
      </c>
      <c r="M149">
        <v>665.00219288956089</v>
      </c>
      <c r="N149">
        <v>689.61</v>
      </c>
    </row>
    <row r="150" spans="1:14" x14ac:dyDescent="0.35">
      <c r="A150" s="3"/>
      <c r="B150" s="3"/>
      <c r="D150" t="s">
        <v>321</v>
      </c>
      <c r="E150" t="s">
        <v>322</v>
      </c>
      <c r="F150">
        <v>16.45</v>
      </c>
      <c r="G150">
        <v>550</v>
      </c>
      <c r="H150">
        <v>796</v>
      </c>
      <c r="I150">
        <v>15.4</v>
      </c>
      <c r="J150">
        <v>16.04</v>
      </c>
      <c r="K150">
        <v>515</v>
      </c>
      <c r="L150">
        <v>534</v>
      </c>
      <c r="M150">
        <v>663</v>
      </c>
      <c r="N150">
        <v>689</v>
      </c>
    </row>
    <row r="151" spans="1:14" x14ac:dyDescent="0.35">
      <c r="A151" s="3"/>
      <c r="B151" s="3"/>
      <c r="D151" t="s">
        <v>323</v>
      </c>
      <c r="E151" t="s">
        <v>324</v>
      </c>
      <c r="F151">
        <v>27.28</v>
      </c>
      <c r="G151">
        <v>775.37</v>
      </c>
      <c r="H151">
        <v>858.19</v>
      </c>
      <c r="I151">
        <v>20.12</v>
      </c>
      <c r="J151">
        <v>20.522400000000001</v>
      </c>
      <c r="K151">
        <v>800.81</v>
      </c>
      <c r="L151">
        <v>816.82619999999997</v>
      </c>
      <c r="M151">
        <v>787.68</v>
      </c>
      <c r="N151">
        <v>803.43359999999996</v>
      </c>
    </row>
    <row r="152" spans="1:14" x14ac:dyDescent="0.35">
      <c r="A152" s="3"/>
      <c r="B152" s="3"/>
      <c r="D152" t="s">
        <v>325</v>
      </c>
      <c r="E152" t="s">
        <v>326</v>
      </c>
      <c r="F152">
        <v>17.95</v>
      </c>
      <c r="G152">
        <v>800</v>
      </c>
      <c r="H152">
        <v>1023</v>
      </c>
      <c r="I152">
        <v>17.95</v>
      </c>
      <c r="J152">
        <v>17.95</v>
      </c>
      <c r="K152">
        <v>780</v>
      </c>
      <c r="L152">
        <v>798</v>
      </c>
      <c r="M152">
        <v>986</v>
      </c>
      <c r="N152">
        <v>1023</v>
      </c>
    </row>
    <row r="153" spans="1:14" x14ac:dyDescent="0.35">
      <c r="A153" s="3"/>
      <c r="B153" s="3"/>
      <c r="D153" t="s">
        <v>327</v>
      </c>
      <c r="E153" t="s">
        <v>328</v>
      </c>
      <c r="F153">
        <v>18.23</v>
      </c>
      <c r="G153">
        <v>487</v>
      </c>
      <c r="H153">
        <v>542</v>
      </c>
      <c r="I153">
        <v>15.6</v>
      </c>
      <c r="J153">
        <v>16.309999999999999</v>
      </c>
      <c r="K153">
        <v>471</v>
      </c>
      <c r="L153">
        <v>484</v>
      </c>
      <c r="M153">
        <v>511</v>
      </c>
      <c r="N153">
        <v>524</v>
      </c>
    </row>
    <row r="154" spans="1:14" x14ac:dyDescent="0.35">
      <c r="A154" s="3"/>
      <c r="B154" s="3"/>
      <c r="D154" t="s">
        <v>329</v>
      </c>
      <c r="E154" t="s">
        <v>330</v>
      </c>
      <c r="F154">
        <v>18.91</v>
      </c>
      <c r="G154">
        <v>923.96</v>
      </c>
      <c r="H154">
        <v>959.89</v>
      </c>
      <c r="I154">
        <v>18.41</v>
      </c>
      <c r="J154">
        <v>18.78</v>
      </c>
      <c r="K154">
        <v>842.32</v>
      </c>
      <c r="L154">
        <v>875</v>
      </c>
      <c r="M154">
        <v>850.28</v>
      </c>
      <c r="N154">
        <v>900</v>
      </c>
    </row>
    <row r="155" spans="1:14" x14ac:dyDescent="0.35">
      <c r="A155" s="3"/>
      <c r="B155" s="3"/>
      <c r="D155" t="s">
        <v>331</v>
      </c>
      <c r="E155" t="s">
        <v>332</v>
      </c>
      <c r="F155">
        <v>15.56</v>
      </c>
      <c r="G155">
        <v>486.98</v>
      </c>
      <c r="H155">
        <v>570.19000000000005</v>
      </c>
      <c r="I155">
        <v>15.04</v>
      </c>
      <c r="J155">
        <v>15.56</v>
      </c>
      <c r="K155">
        <v>475.53</v>
      </c>
      <c r="L155">
        <v>486.98</v>
      </c>
      <c r="M155">
        <v>532.02</v>
      </c>
      <c r="N155">
        <v>570.19000000000005</v>
      </c>
    </row>
    <row r="156" spans="1:14" x14ac:dyDescent="0.35">
      <c r="A156" s="3"/>
      <c r="B156" s="3"/>
      <c r="D156" t="s">
        <v>333</v>
      </c>
      <c r="E156" t="s">
        <v>334</v>
      </c>
      <c r="F156">
        <v>20.93</v>
      </c>
      <c r="G156">
        <v>516.04999999999995</v>
      </c>
      <c r="H156">
        <v>622.87</v>
      </c>
      <c r="I156">
        <v>19.2</v>
      </c>
      <c r="J156">
        <v>20.16</v>
      </c>
      <c r="K156">
        <v>492.64</v>
      </c>
      <c r="L156">
        <v>491.48</v>
      </c>
      <c r="M156">
        <v>565.51</v>
      </c>
      <c r="N156">
        <v>593.21</v>
      </c>
    </row>
    <row r="157" spans="1:14" x14ac:dyDescent="0.35">
      <c r="A157" s="3"/>
      <c r="B157" s="3"/>
      <c r="D157" t="s">
        <v>335</v>
      </c>
      <c r="E157" t="s">
        <v>336</v>
      </c>
      <c r="F157">
        <v>21.45</v>
      </c>
      <c r="G157">
        <v>720.47</v>
      </c>
      <c r="H157">
        <v>762.92</v>
      </c>
      <c r="I157">
        <v>19.48</v>
      </c>
      <c r="J157">
        <v>20.064400000000003</v>
      </c>
      <c r="K157">
        <v>707</v>
      </c>
      <c r="L157">
        <v>728.21</v>
      </c>
      <c r="M157">
        <v>744</v>
      </c>
      <c r="N157">
        <v>766.32</v>
      </c>
    </row>
    <row r="158" spans="1:14" x14ac:dyDescent="0.35">
      <c r="A158" s="3"/>
      <c r="B158" s="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00"/>
  </sheetPr>
  <dimension ref="A4:BL163"/>
  <sheetViews>
    <sheetView workbookViewId="0"/>
  </sheetViews>
  <sheetFormatPr defaultRowHeight="14.5" x14ac:dyDescent="0.35"/>
  <cols>
    <col min="2" max="2" width="18.90625" customWidth="1"/>
    <col min="8" max="8" width="13" customWidth="1"/>
    <col min="57" max="61" width="8.90625" customWidth="1"/>
  </cols>
  <sheetData>
    <row r="4" spans="1:64" x14ac:dyDescent="0.35">
      <c r="D4" t="s">
        <v>24</v>
      </c>
      <c r="L4" t="s">
        <v>28</v>
      </c>
      <c r="T4" t="s">
        <v>29</v>
      </c>
      <c r="AI4" t="s">
        <v>428</v>
      </c>
      <c r="AQ4" t="s">
        <v>30</v>
      </c>
      <c r="BE4" t="s">
        <v>429</v>
      </c>
      <c r="BL4" t="s">
        <v>24</v>
      </c>
    </row>
    <row r="5" spans="1:64" x14ac:dyDescent="0.35">
      <c r="D5" t="s">
        <v>24</v>
      </c>
      <c r="E5" t="s">
        <v>24</v>
      </c>
      <c r="F5" t="s">
        <v>24</v>
      </c>
      <c r="G5" t="s">
        <v>24</v>
      </c>
      <c r="H5" t="s">
        <v>24</v>
      </c>
      <c r="I5" t="s">
        <v>24</v>
      </c>
      <c r="J5" t="s">
        <v>24</v>
      </c>
      <c r="K5" t="s">
        <v>24</v>
      </c>
      <c r="L5" t="s">
        <v>430</v>
      </c>
      <c r="M5" t="s">
        <v>430</v>
      </c>
      <c r="N5" t="s">
        <v>430</v>
      </c>
      <c r="O5" t="s">
        <v>430</v>
      </c>
      <c r="P5" t="s">
        <v>430</v>
      </c>
      <c r="Q5" t="s">
        <v>430</v>
      </c>
      <c r="R5" t="s">
        <v>430</v>
      </c>
      <c r="S5" t="s">
        <v>430</v>
      </c>
      <c r="T5" t="s">
        <v>29</v>
      </c>
      <c r="U5" t="s">
        <v>29</v>
      </c>
      <c r="V5" t="s">
        <v>29</v>
      </c>
      <c r="W5" t="s">
        <v>29</v>
      </c>
      <c r="X5" t="s">
        <v>29</v>
      </c>
      <c r="Y5" t="s">
        <v>29</v>
      </c>
      <c r="Z5" t="s">
        <v>29</v>
      </c>
      <c r="AA5" t="s">
        <v>29</v>
      </c>
      <c r="AB5" t="s">
        <v>29</v>
      </c>
      <c r="AC5" t="s">
        <v>29</v>
      </c>
      <c r="AD5" t="s">
        <v>29</v>
      </c>
      <c r="AE5" t="s">
        <v>29</v>
      </c>
      <c r="AF5" t="s">
        <v>29</v>
      </c>
      <c r="AG5" t="s">
        <v>29</v>
      </c>
      <c r="AH5" t="s">
        <v>29</v>
      </c>
      <c r="AI5" t="s">
        <v>428</v>
      </c>
      <c r="AJ5" t="s">
        <v>428</v>
      </c>
      <c r="AK5" t="s">
        <v>428</v>
      </c>
      <c r="AL5" t="s">
        <v>428</v>
      </c>
      <c r="AM5" t="s">
        <v>428</v>
      </c>
      <c r="AN5" t="s">
        <v>428</v>
      </c>
      <c r="AO5" t="s">
        <v>428</v>
      </c>
      <c r="AP5" t="s">
        <v>428</v>
      </c>
      <c r="AQ5" t="s">
        <v>30</v>
      </c>
      <c r="AR5" t="s">
        <v>30</v>
      </c>
      <c r="AS5" t="s">
        <v>30</v>
      </c>
      <c r="AT5" t="s">
        <v>30</v>
      </c>
      <c r="AU5" t="s">
        <v>30</v>
      </c>
      <c r="AV5" t="s">
        <v>30</v>
      </c>
      <c r="AW5" t="s">
        <v>30</v>
      </c>
      <c r="AX5" t="s">
        <v>30</v>
      </c>
      <c r="AY5" t="s">
        <v>30</v>
      </c>
      <c r="AZ5" t="s">
        <v>30</v>
      </c>
      <c r="BA5" t="s">
        <v>30</v>
      </c>
      <c r="BB5" t="s">
        <v>30</v>
      </c>
      <c r="BC5" t="s">
        <v>30</v>
      </c>
      <c r="BD5" t="s">
        <v>30</v>
      </c>
      <c r="BE5" t="s">
        <v>429</v>
      </c>
      <c r="BF5" t="s">
        <v>429</v>
      </c>
      <c r="BG5" t="s">
        <v>429</v>
      </c>
      <c r="BH5" t="s">
        <v>429</v>
      </c>
      <c r="BI5" t="s">
        <v>429</v>
      </c>
      <c r="BJ5" t="s">
        <v>429</v>
      </c>
      <c r="BK5" t="s">
        <v>429</v>
      </c>
      <c r="BL5" t="s">
        <v>24</v>
      </c>
    </row>
    <row r="6" spans="1:64" x14ac:dyDescent="0.35">
      <c r="D6" t="s">
        <v>431</v>
      </c>
      <c r="E6" t="s">
        <v>432</v>
      </c>
      <c r="F6" t="s">
        <v>433</v>
      </c>
      <c r="G6" t="s">
        <v>434</v>
      </c>
      <c r="H6" t="s">
        <v>435</v>
      </c>
      <c r="I6" t="s">
        <v>436</v>
      </c>
      <c r="J6" t="s">
        <v>437</v>
      </c>
      <c r="K6" t="s">
        <v>438</v>
      </c>
      <c r="L6" t="s">
        <v>439</v>
      </c>
      <c r="M6" t="s">
        <v>440</v>
      </c>
      <c r="N6" t="s">
        <v>441</v>
      </c>
      <c r="O6" t="s">
        <v>442</v>
      </c>
      <c r="P6" t="s">
        <v>443</v>
      </c>
      <c r="Q6" t="s">
        <v>444</v>
      </c>
      <c r="R6" t="s">
        <v>445</v>
      </c>
      <c r="S6" t="s">
        <v>446</v>
      </c>
      <c r="T6" t="s">
        <v>447</v>
      </c>
      <c r="U6" t="s">
        <v>448</v>
      </c>
      <c r="V6" t="s">
        <v>449</v>
      </c>
      <c r="W6" t="s">
        <v>450</v>
      </c>
      <c r="X6" t="s">
        <v>451</v>
      </c>
      <c r="Y6" t="s">
        <v>452</v>
      </c>
      <c r="Z6" t="s">
        <v>453</v>
      </c>
      <c r="AA6" t="s">
        <v>454</v>
      </c>
      <c r="AB6" t="s">
        <v>455</v>
      </c>
      <c r="AC6" t="s">
        <v>456</v>
      </c>
      <c r="AD6" t="s">
        <v>457</v>
      </c>
      <c r="AE6" t="s">
        <v>458</v>
      </c>
      <c r="AF6" t="s">
        <v>459</v>
      </c>
      <c r="AG6" t="s">
        <v>460</v>
      </c>
      <c r="AH6" t="s">
        <v>461</v>
      </c>
      <c r="AI6" t="s">
        <v>462</v>
      </c>
      <c r="AJ6" t="s">
        <v>449</v>
      </c>
      <c r="AK6" t="s">
        <v>463</v>
      </c>
      <c r="AL6" t="s">
        <v>454</v>
      </c>
      <c r="AM6" t="s">
        <v>464</v>
      </c>
      <c r="AN6" t="s">
        <v>465</v>
      </c>
      <c r="AO6" t="s">
        <v>466</v>
      </c>
      <c r="AP6" t="s">
        <v>467</v>
      </c>
      <c r="AQ6" t="s">
        <v>442</v>
      </c>
      <c r="AR6" t="s">
        <v>468</v>
      </c>
      <c r="AS6" t="s">
        <v>469</v>
      </c>
      <c r="AT6" t="s">
        <v>446</v>
      </c>
      <c r="AU6" t="s">
        <v>470</v>
      </c>
      <c r="AV6" t="s">
        <v>471</v>
      </c>
      <c r="AW6" t="s">
        <v>472</v>
      </c>
      <c r="AX6" t="s">
        <v>473</v>
      </c>
      <c r="AY6" t="s">
        <v>474</v>
      </c>
      <c r="AZ6" t="s">
        <v>475</v>
      </c>
      <c r="BA6" t="s">
        <v>476</v>
      </c>
      <c r="BB6" t="s">
        <v>477</v>
      </c>
      <c r="BC6" t="s">
        <v>478</v>
      </c>
      <c r="BD6" t="s">
        <v>479</v>
      </c>
      <c r="BE6" t="s">
        <v>480</v>
      </c>
      <c r="BF6" t="s">
        <v>464</v>
      </c>
      <c r="BG6" t="s">
        <v>481</v>
      </c>
      <c r="BH6" t="s">
        <v>482</v>
      </c>
      <c r="BI6" t="s">
        <v>478</v>
      </c>
      <c r="BJ6" t="s">
        <v>483</v>
      </c>
      <c r="BK6" t="s">
        <v>479</v>
      </c>
      <c r="BL6" t="s">
        <v>484</v>
      </c>
    </row>
    <row r="8" spans="1:64" x14ac:dyDescent="0.35">
      <c r="C8" t="s">
        <v>372</v>
      </c>
      <c r="D8" t="s">
        <v>417</v>
      </c>
      <c r="E8" t="s">
        <v>352</v>
      </c>
      <c r="F8" t="s">
        <v>353</v>
      </c>
      <c r="G8" t="s">
        <v>354</v>
      </c>
      <c r="H8" t="s">
        <v>355</v>
      </c>
      <c r="I8" t="s">
        <v>356</v>
      </c>
      <c r="J8" t="s">
        <v>359</v>
      </c>
      <c r="K8" t="s">
        <v>360</v>
      </c>
      <c r="L8" t="s">
        <v>485</v>
      </c>
      <c r="M8" t="s">
        <v>486</v>
      </c>
      <c r="N8" t="s">
        <v>366</v>
      </c>
      <c r="O8" t="s">
        <v>487</v>
      </c>
      <c r="P8" t="s">
        <v>488</v>
      </c>
      <c r="Q8" t="s">
        <v>489</v>
      </c>
      <c r="R8" t="s">
        <v>490</v>
      </c>
      <c r="S8" t="s">
        <v>491</v>
      </c>
      <c r="T8" t="s">
        <v>492</v>
      </c>
      <c r="U8" t="s">
        <v>493</v>
      </c>
      <c r="V8" t="s">
        <v>494</v>
      </c>
      <c r="W8" t="s">
        <v>495</v>
      </c>
      <c r="X8" t="s">
        <v>496</v>
      </c>
      <c r="Y8" t="s">
        <v>497</v>
      </c>
      <c r="Z8" t="s">
        <v>498</v>
      </c>
      <c r="AA8" t="s">
        <v>499</v>
      </c>
      <c r="AB8" t="s">
        <v>500</v>
      </c>
      <c r="AC8" t="s">
        <v>501</v>
      </c>
      <c r="AD8" t="s">
        <v>502</v>
      </c>
      <c r="AE8" t="s">
        <v>503</v>
      </c>
      <c r="AF8" t="s">
        <v>504</v>
      </c>
      <c r="AG8" t="s">
        <v>505</v>
      </c>
      <c r="AH8" t="s">
        <v>506</v>
      </c>
      <c r="AI8" t="s">
        <v>507</v>
      </c>
      <c r="AJ8" t="s">
        <v>508</v>
      </c>
      <c r="AK8" t="s">
        <v>509</v>
      </c>
      <c r="AL8" t="s">
        <v>510</v>
      </c>
      <c r="AM8" t="s">
        <v>511</v>
      </c>
      <c r="AN8" t="s">
        <v>512</v>
      </c>
      <c r="AO8" t="s">
        <v>513</v>
      </c>
      <c r="AP8" t="s">
        <v>514</v>
      </c>
      <c r="AQ8" t="s">
        <v>515</v>
      </c>
      <c r="AR8" t="s">
        <v>516</v>
      </c>
      <c r="AS8" t="s">
        <v>517</v>
      </c>
      <c r="AT8" t="s">
        <v>518</v>
      </c>
      <c r="AU8" t="s">
        <v>519</v>
      </c>
      <c r="AV8" t="s">
        <v>520</v>
      </c>
      <c r="AW8" t="s">
        <v>397</v>
      </c>
      <c r="AX8" t="s">
        <v>398</v>
      </c>
      <c r="AY8" t="s">
        <v>521</v>
      </c>
      <c r="AZ8" t="s">
        <v>522</v>
      </c>
      <c r="BA8" t="s">
        <v>399</v>
      </c>
      <c r="BB8" t="s">
        <v>400</v>
      </c>
      <c r="BC8" t="s">
        <v>523</v>
      </c>
      <c r="BD8" t="s">
        <v>524</v>
      </c>
      <c r="BE8" t="s">
        <v>525</v>
      </c>
      <c r="BF8" t="s">
        <v>526</v>
      </c>
      <c r="BG8" t="s">
        <v>527</v>
      </c>
      <c r="BH8" t="s">
        <v>528</v>
      </c>
      <c r="BI8" t="s">
        <v>529</v>
      </c>
      <c r="BJ8" t="s">
        <v>530</v>
      </c>
      <c r="BK8" t="s">
        <v>531</v>
      </c>
    </row>
    <row r="9" spans="1:64" x14ac:dyDescent="0.35">
      <c r="C9" t="str">
        <f>IFERROR(VLOOKUP($D$9,$B$13:$C$163,2,FALSE),"")</f>
        <v/>
      </c>
      <c r="D9" t="str">
        <f>IF('2. Cover'!$D$165="","",'2. Cover'!$D$165)</f>
        <v>&lt;Please select a Health and Wellbeing Board&gt;</v>
      </c>
      <c r="E9" t="str">
        <f>IF('2. Cover'!$D$167="","",'2. Cover'!$D$167)</f>
        <v/>
      </c>
      <c r="F9" t="str">
        <f>IF('2. Cover'!$D$169="","",'2. Cover'!$D$169)</f>
        <v/>
      </c>
      <c r="G9" t="str">
        <f>IF('2. Cover'!$D$171="","",'2. Cover'!$D$171)</f>
        <v/>
      </c>
      <c r="H9" t="str">
        <f>IF('2. Cover'!$D$173="","",'2. Cover'!$D$173)</f>
        <v>&lt;Please select response&gt;</v>
      </c>
      <c r="I9" t="str">
        <f>IF('2. Cover'!$D$174="","",'2. Cover'!$D$174)</f>
        <v/>
      </c>
      <c r="J9" t="str">
        <f>IF('2. Cover'!$D$176="","",'2. Cover'!$D$176)</f>
        <v/>
      </c>
      <c r="K9" t="str">
        <f>IF('2. Cover'!$D$177="","",'2. Cover'!$D$177)</f>
        <v/>
      </c>
      <c r="L9" t="e">
        <f>IF(#REF!="","",#REF!)</f>
        <v>#REF!</v>
      </c>
      <c r="M9" t="e">
        <f>IF(#REF!="","",#REF!)</f>
        <v>#REF!</v>
      </c>
      <c r="N9" t="e">
        <f>IF(#REF!="","",#REF!)</f>
        <v>#REF!</v>
      </c>
      <c r="O9" t="e">
        <f>IF(#REF!="","",#REF!)</f>
        <v>#REF!</v>
      </c>
      <c r="P9" t="e">
        <f>IF(#REF!="","",#REF!)</f>
        <v>#REF!</v>
      </c>
      <c r="Q9" t="e">
        <f>IF(#REF!="","",#REF!)</f>
        <v>#REF!</v>
      </c>
      <c r="R9" t="e">
        <f>IF(#REF!="","",#REF!)</f>
        <v>#REF!</v>
      </c>
      <c r="S9" t="e">
        <f>IF(#REF!="","",#REF!)</f>
        <v>#REF!</v>
      </c>
      <c r="T9" t="e">
        <f>IF(#REF!="","",#REF!)</f>
        <v>#REF!</v>
      </c>
      <c r="U9" t="e">
        <f>IF(#REF!="","",#REF!)</f>
        <v>#REF!</v>
      </c>
      <c r="V9" t="e">
        <f>IF(#REF!="","",#REF!)</f>
        <v>#REF!</v>
      </c>
      <c r="W9" s="59" t="e">
        <f>IF(#REF!="","",#REF!)</f>
        <v>#REF!</v>
      </c>
      <c r="X9" t="e">
        <f>IF(#REF!="","",#REF!)</f>
        <v>#REF!</v>
      </c>
      <c r="Y9" t="e">
        <f>IF(#REF!="","",#REF!)</f>
        <v>#REF!</v>
      </c>
      <c r="Z9" t="e">
        <f>IF(#REF!="","",#REF!)</f>
        <v>#REF!</v>
      </c>
      <c r="AA9" t="e">
        <f>IF(#REF!="","",#REF!)</f>
        <v>#REF!</v>
      </c>
      <c r="AB9" t="e">
        <f>IF(#REF!="","",#REF!)</f>
        <v>#REF!</v>
      </c>
      <c r="AC9" t="e">
        <f>IF(#REF!="","",#REF!)</f>
        <v>#REF!</v>
      </c>
      <c r="AD9" t="e">
        <f>IF(#REF!="","",#REF!)</f>
        <v>#REF!</v>
      </c>
      <c r="AE9" t="e">
        <f>IF(#REF!="","",#REF!)</f>
        <v>#REF!</v>
      </c>
      <c r="AF9" t="e">
        <f>IF(#REF!="","",#REF!)</f>
        <v>#REF!</v>
      </c>
      <c r="AG9" t="e">
        <f>IF(#REF!="","",#REF!)</f>
        <v>#REF!</v>
      </c>
      <c r="AH9" t="e">
        <f>IF(#REF!="","",#REF!)</f>
        <v>#REF!</v>
      </c>
      <c r="AI9" t="e">
        <f>IF(#REF!="","",#REF!)</f>
        <v>#REF!</v>
      </c>
      <c r="AJ9" t="e">
        <f>IF(#REF!="","",#REF!)</f>
        <v>#REF!</v>
      </c>
      <c r="AK9" t="e">
        <f>IF(#REF!="","",#REF!)</f>
        <v>#REF!</v>
      </c>
      <c r="AL9" t="e">
        <f>IF(#REF!="","",#REF!)</f>
        <v>#REF!</v>
      </c>
      <c r="AM9" t="e">
        <f>IF(#REF!="","",#REF!)</f>
        <v>#REF!</v>
      </c>
      <c r="AN9" t="e">
        <f>IF(#REF!="","",#REF!)</f>
        <v>#REF!</v>
      </c>
      <c r="AO9" t="e">
        <f>IF(#REF!="","",#REF!)</f>
        <v>#REF!</v>
      </c>
      <c r="AP9" t="e">
        <f>IF(#REF!="","",#REF!)</f>
        <v>#REF!</v>
      </c>
      <c r="AQ9" t="e">
        <f>IF(#REF!="","",#REF!)</f>
        <v>#REF!</v>
      </c>
      <c r="AR9" t="e">
        <f>IF(#REF!="","",#REF!)</f>
        <v>#REF!</v>
      </c>
      <c r="AS9" t="e">
        <f>IF(#REF!="","",#REF!)</f>
        <v>#REF!</v>
      </c>
      <c r="AT9" t="e">
        <f>IF(#REF!="","",#REF!)</f>
        <v>#REF!</v>
      </c>
      <c r="AU9" t="e">
        <f>IF(#REF!="","",#REF!)</f>
        <v>#REF!</v>
      </c>
      <c r="AV9" t="e">
        <f>IF(#REF!="","",#REF!)</f>
        <v>#REF!</v>
      </c>
      <c r="AW9" t="e">
        <f>IF(#REF!="","",#REF!)</f>
        <v>#REF!</v>
      </c>
      <c r="AX9" t="e">
        <f>IF(#REF!="","",#REF!)</f>
        <v>#REF!</v>
      </c>
      <c r="AY9" t="e">
        <f>IF(#REF!="","",#REF!)</f>
        <v>#REF!</v>
      </c>
      <c r="AZ9" t="e">
        <f>IF(#REF!="","",#REF!)</f>
        <v>#REF!</v>
      </c>
      <c r="BA9" t="e">
        <f>IF(#REF!="","",#REF!)</f>
        <v>#REF!</v>
      </c>
      <c r="BB9" t="e">
        <f>IF(#REF!="","",#REF!)</f>
        <v>#REF!</v>
      </c>
      <c r="BC9" t="e">
        <f>IF(#REF!="","",#REF!)</f>
        <v>#REF!</v>
      </c>
      <c r="BD9" t="e">
        <f>IF(#REF!="","",#REF!)</f>
        <v>#REF!</v>
      </c>
      <c r="BE9" t="str">
        <f>IF('7. ASC fee rates'!D23="","",'7. ASC fee rates'!D23)</f>
        <v/>
      </c>
      <c r="BF9" t="str">
        <f>IF('7. ASC fee rates'!E23="","",'7. ASC fee rates'!E23)</f>
        <v/>
      </c>
      <c r="BG9" t="str">
        <f>IF('7. ASC fee rates'!D24="","",'7. ASC fee rates'!D24)</f>
        <v/>
      </c>
      <c r="BH9" t="str">
        <f>IF('7. ASC fee rates'!E24="","",'7. ASC fee rates'!E24)</f>
        <v/>
      </c>
      <c r="BI9" t="str">
        <f>IF('7. ASC fee rates'!D25="","",'7. ASC fee rates'!D25)</f>
        <v/>
      </c>
      <c r="BJ9" t="str">
        <f>IF('7. ASC fee rates'!E25="","",'7. ASC fee rates'!E25)</f>
        <v/>
      </c>
      <c r="BK9" t="str">
        <f>IF('7. ASC fee rates'!D26="","",'7. ASC fee rates'!D26)</f>
        <v/>
      </c>
      <c r="BL9" t="str">
        <f>IF('2. Cover'!$B$157="","",'2. Cover'!$B$157)</f>
        <v>Version 2.0</v>
      </c>
    </row>
    <row r="12" spans="1:64" x14ac:dyDescent="0.35">
      <c r="B12" t="s">
        <v>532</v>
      </c>
      <c r="C12" t="s">
        <v>372</v>
      </c>
    </row>
    <row r="13" spans="1:64" x14ac:dyDescent="0.35">
      <c r="A13" t="s">
        <v>35</v>
      </c>
      <c r="B13" t="s">
        <v>36</v>
      </c>
      <c r="C13" t="s">
        <v>35</v>
      </c>
    </row>
    <row r="14" spans="1:64" x14ac:dyDescent="0.35">
      <c r="A14" t="s">
        <v>37</v>
      </c>
      <c r="B14" t="s">
        <v>38</v>
      </c>
      <c r="C14" t="s">
        <v>37</v>
      </c>
    </row>
    <row r="15" spans="1:64" x14ac:dyDescent="0.35">
      <c r="A15" t="s">
        <v>39</v>
      </c>
      <c r="B15" t="s">
        <v>40</v>
      </c>
      <c r="C15" t="s">
        <v>39</v>
      </c>
    </row>
    <row r="16" spans="1:64" x14ac:dyDescent="0.35">
      <c r="A16" t="s">
        <v>41</v>
      </c>
      <c r="B16" t="s">
        <v>42</v>
      </c>
      <c r="C16" t="s">
        <v>41</v>
      </c>
    </row>
    <row r="17" spans="1:3" x14ac:dyDescent="0.35">
      <c r="A17" t="s">
        <v>43</v>
      </c>
      <c r="B17" t="s">
        <v>44</v>
      </c>
      <c r="C17" t="s">
        <v>43</v>
      </c>
    </row>
    <row r="18" spans="1:3" x14ac:dyDescent="0.35">
      <c r="A18" t="s">
        <v>45</v>
      </c>
      <c r="B18" t="s">
        <v>46</v>
      </c>
      <c r="C18" t="s">
        <v>45</v>
      </c>
    </row>
    <row r="19" spans="1:3" x14ac:dyDescent="0.35">
      <c r="A19" t="s">
        <v>47</v>
      </c>
      <c r="B19" t="s">
        <v>48</v>
      </c>
      <c r="C19" t="s">
        <v>47</v>
      </c>
    </row>
    <row r="20" spans="1:3" x14ac:dyDescent="0.35">
      <c r="A20" t="s">
        <v>49</v>
      </c>
      <c r="B20" t="s">
        <v>50</v>
      </c>
      <c r="C20" t="s">
        <v>49</v>
      </c>
    </row>
    <row r="21" spans="1:3" x14ac:dyDescent="0.35">
      <c r="A21" t="s">
        <v>51</v>
      </c>
      <c r="B21" t="s">
        <v>52</v>
      </c>
      <c r="C21" t="s">
        <v>51</v>
      </c>
    </row>
    <row r="22" spans="1:3" x14ac:dyDescent="0.35">
      <c r="A22" t="s">
        <v>53</v>
      </c>
      <c r="B22" t="s">
        <v>54</v>
      </c>
      <c r="C22" t="s">
        <v>53</v>
      </c>
    </row>
    <row r="23" spans="1:3" x14ac:dyDescent="0.35">
      <c r="A23" t="s">
        <v>55</v>
      </c>
      <c r="B23" t="s">
        <v>56</v>
      </c>
      <c r="C23" t="s">
        <v>55</v>
      </c>
    </row>
    <row r="24" spans="1:3" x14ac:dyDescent="0.35">
      <c r="A24" t="s">
        <v>57</v>
      </c>
      <c r="B24" t="s">
        <v>58</v>
      </c>
      <c r="C24" t="s">
        <v>57</v>
      </c>
    </row>
    <row r="25" spans="1:3" x14ac:dyDescent="0.35">
      <c r="A25" t="s">
        <v>59</v>
      </c>
      <c r="B25" t="s">
        <v>60</v>
      </c>
      <c r="C25" t="s">
        <v>59</v>
      </c>
    </row>
    <row r="26" spans="1:3" x14ac:dyDescent="0.35">
      <c r="A26" t="s">
        <v>61</v>
      </c>
      <c r="B26" t="s">
        <v>62</v>
      </c>
      <c r="C26" t="s">
        <v>61</v>
      </c>
    </row>
    <row r="27" spans="1:3" x14ac:dyDescent="0.35">
      <c r="A27" t="s">
        <v>63</v>
      </c>
      <c r="B27" t="s">
        <v>64</v>
      </c>
      <c r="C27" t="s">
        <v>63</v>
      </c>
    </row>
    <row r="28" spans="1:3" x14ac:dyDescent="0.35">
      <c r="A28" t="s">
        <v>65</v>
      </c>
      <c r="B28" t="s">
        <v>66</v>
      </c>
      <c r="C28" t="s">
        <v>65</v>
      </c>
    </row>
    <row r="29" spans="1:3" x14ac:dyDescent="0.35">
      <c r="A29" t="s">
        <v>67</v>
      </c>
      <c r="B29" t="s">
        <v>68</v>
      </c>
      <c r="C29" t="s">
        <v>67</v>
      </c>
    </row>
    <row r="30" spans="1:3" x14ac:dyDescent="0.35">
      <c r="A30" t="s">
        <v>69</v>
      </c>
      <c r="B30" t="s">
        <v>70</v>
      </c>
      <c r="C30" t="s">
        <v>69</v>
      </c>
    </row>
    <row r="31" spans="1:3" x14ac:dyDescent="0.35">
      <c r="A31" t="s">
        <v>71</v>
      </c>
      <c r="B31" t="s">
        <v>72</v>
      </c>
      <c r="C31" t="s">
        <v>71</v>
      </c>
    </row>
    <row r="32" spans="1:3" x14ac:dyDescent="0.35">
      <c r="A32" t="s">
        <v>73</v>
      </c>
      <c r="B32" t="s">
        <v>74</v>
      </c>
      <c r="C32" t="s">
        <v>73</v>
      </c>
    </row>
    <row r="33" spans="1:3" x14ac:dyDescent="0.35">
      <c r="A33" t="s">
        <v>75</v>
      </c>
      <c r="B33" t="s">
        <v>76</v>
      </c>
      <c r="C33" t="s">
        <v>75</v>
      </c>
    </row>
    <row r="34" spans="1:3" x14ac:dyDescent="0.35">
      <c r="A34" t="s">
        <v>77</v>
      </c>
      <c r="B34" t="s">
        <v>78</v>
      </c>
      <c r="C34" t="s">
        <v>77</v>
      </c>
    </row>
    <row r="35" spans="1:3" x14ac:dyDescent="0.35">
      <c r="A35" t="s">
        <v>79</v>
      </c>
      <c r="B35" t="s">
        <v>80</v>
      </c>
      <c r="C35" t="s">
        <v>79</v>
      </c>
    </row>
    <row r="36" spans="1:3" x14ac:dyDescent="0.35">
      <c r="A36" t="s">
        <v>81</v>
      </c>
      <c r="B36" t="s">
        <v>82</v>
      </c>
      <c r="C36" t="s">
        <v>81</v>
      </c>
    </row>
    <row r="37" spans="1:3" x14ac:dyDescent="0.35">
      <c r="A37" t="s">
        <v>83</v>
      </c>
      <c r="B37" t="s">
        <v>84</v>
      </c>
      <c r="C37" t="s">
        <v>83</v>
      </c>
    </row>
    <row r="38" spans="1:3" x14ac:dyDescent="0.35">
      <c r="A38" t="s">
        <v>85</v>
      </c>
      <c r="B38" t="s">
        <v>86</v>
      </c>
      <c r="C38" t="s">
        <v>85</v>
      </c>
    </row>
    <row r="39" spans="1:3" x14ac:dyDescent="0.35">
      <c r="A39" t="s">
        <v>87</v>
      </c>
      <c r="B39" t="s">
        <v>88</v>
      </c>
      <c r="C39" t="s">
        <v>87</v>
      </c>
    </row>
    <row r="40" spans="1:3" x14ac:dyDescent="0.35">
      <c r="A40" t="s">
        <v>89</v>
      </c>
      <c r="B40" t="s">
        <v>90</v>
      </c>
      <c r="C40" t="s">
        <v>89</v>
      </c>
    </row>
    <row r="41" spans="1:3" x14ac:dyDescent="0.35">
      <c r="A41" t="s">
        <v>91</v>
      </c>
      <c r="B41" t="s">
        <v>92</v>
      </c>
      <c r="C41" t="s">
        <v>91</v>
      </c>
    </row>
    <row r="42" spans="1:3" x14ac:dyDescent="0.35">
      <c r="A42" t="s">
        <v>93</v>
      </c>
      <c r="B42" t="s">
        <v>94</v>
      </c>
      <c r="C42" t="s">
        <v>93</v>
      </c>
    </row>
    <row r="43" spans="1:3" x14ac:dyDescent="0.35">
      <c r="A43" t="s">
        <v>95</v>
      </c>
      <c r="B43" t="s">
        <v>96</v>
      </c>
      <c r="C43" t="s">
        <v>95</v>
      </c>
    </row>
    <row r="44" spans="1:3" x14ac:dyDescent="0.35">
      <c r="A44" t="s">
        <v>97</v>
      </c>
      <c r="B44" t="s">
        <v>98</v>
      </c>
      <c r="C44" t="s">
        <v>97</v>
      </c>
    </row>
    <row r="45" spans="1:3" x14ac:dyDescent="0.35">
      <c r="A45" t="s">
        <v>99</v>
      </c>
      <c r="B45" t="s">
        <v>100</v>
      </c>
      <c r="C45" t="s">
        <v>99</v>
      </c>
    </row>
    <row r="46" spans="1:3" x14ac:dyDescent="0.35">
      <c r="A46" t="s">
        <v>101</v>
      </c>
      <c r="B46" t="s">
        <v>102</v>
      </c>
      <c r="C46" t="s">
        <v>101</v>
      </c>
    </row>
    <row r="47" spans="1:3" x14ac:dyDescent="0.35">
      <c r="A47" t="s">
        <v>103</v>
      </c>
      <c r="B47" t="s">
        <v>104</v>
      </c>
      <c r="C47" t="s">
        <v>103</v>
      </c>
    </row>
    <row r="48" spans="1:3" x14ac:dyDescent="0.35">
      <c r="A48" t="s">
        <v>105</v>
      </c>
      <c r="B48" t="s">
        <v>106</v>
      </c>
      <c r="C48" t="s">
        <v>105</v>
      </c>
    </row>
    <row r="49" spans="1:3" x14ac:dyDescent="0.35">
      <c r="A49" t="s">
        <v>107</v>
      </c>
      <c r="B49" t="s">
        <v>108</v>
      </c>
      <c r="C49" t="s">
        <v>107</v>
      </c>
    </row>
    <row r="50" spans="1:3" x14ac:dyDescent="0.35">
      <c r="A50" t="s">
        <v>109</v>
      </c>
      <c r="B50" t="s">
        <v>110</v>
      </c>
      <c r="C50" t="s">
        <v>109</v>
      </c>
    </row>
    <row r="51" spans="1:3" x14ac:dyDescent="0.35">
      <c r="A51" t="s">
        <v>111</v>
      </c>
      <c r="B51" t="s">
        <v>112</v>
      </c>
      <c r="C51" t="s">
        <v>111</v>
      </c>
    </row>
    <row r="52" spans="1:3" x14ac:dyDescent="0.35">
      <c r="A52" t="s">
        <v>113</v>
      </c>
      <c r="B52" t="s">
        <v>114</v>
      </c>
      <c r="C52" t="s">
        <v>113</v>
      </c>
    </row>
    <row r="53" spans="1:3" x14ac:dyDescent="0.35">
      <c r="A53" t="s">
        <v>115</v>
      </c>
      <c r="B53" t="s">
        <v>116</v>
      </c>
      <c r="C53" t="s">
        <v>115</v>
      </c>
    </row>
    <row r="54" spans="1:3" x14ac:dyDescent="0.35">
      <c r="A54" t="s">
        <v>117</v>
      </c>
      <c r="B54" t="s">
        <v>118</v>
      </c>
      <c r="C54" t="s">
        <v>117</v>
      </c>
    </row>
    <row r="55" spans="1:3" x14ac:dyDescent="0.35">
      <c r="A55" t="s">
        <v>119</v>
      </c>
      <c r="B55" t="s">
        <v>120</v>
      </c>
      <c r="C55" t="s">
        <v>119</v>
      </c>
    </row>
    <row r="56" spans="1:3" x14ac:dyDescent="0.35">
      <c r="A56" t="s">
        <v>121</v>
      </c>
      <c r="B56" t="s">
        <v>122</v>
      </c>
      <c r="C56" t="s">
        <v>121</v>
      </c>
    </row>
    <row r="57" spans="1:3" x14ac:dyDescent="0.35">
      <c r="A57" t="s">
        <v>123</v>
      </c>
      <c r="B57" t="s">
        <v>124</v>
      </c>
      <c r="C57" t="s">
        <v>123</v>
      </c>
    </row>
    <row r="58" spans="1:3" x14ac:dyDescent="0.35">
      <c r="A58" t="s">
        <v>125</v>
      </c>
      <c r="B58" t="s">
        <v>126</v>
      </c>
      <c r="C58" t="s">
        <v>125</v>
      </c>
    </row>
    <row r="59" spans="1:3" x14ac:dyDescent="0.35">
      <c r="A59" t="s">
        <v>127</v>
      </c>
      <c r="B59" t="s">
        <v>128</v>
      </c>
      <c r="C59" t="s">
        <v>127</v>
      </c>
    </row>
    <row r="60" spans="1:3" x14ac:dyDescent="0.35">
      <c r="A60" t="s">
        <v>129</v>
      </c>
      <c r="B60" t="s">
        <v>130</v>
      </c>
      <c r="C60" t="s">
        <v>129</v>
      </c>
    </row>
    <row r="61" spans="1:3" x14ac:dyDescent="0.35">
      <c r="A61" t="s">
        <v>131</v>
      </c>
      <c r="B61" t="s">
        <v>132</v>
      </c>
      <c r="C61" t="s">
        <v>131</v>
      </c>
    </row>
    <row r="62" spans="1:3" x14ac:dyDescent="0.35">
      <c r="A62" t="s">
        <v>133</v>
      </c>
      <c r="B62" t="s">
        <v>134</v>
      </c>
      <c r="C62" t="s">
        <v>133</v>
      </c>
    </row>
    <row r="63" spans="1:3" x14ac:dyDescent="0.35">
      <c r="A63" t="s">
        <v>135</v>
      </c>
      <c r="B63" t="s">
        <v>136</v>
      </c>
      <c r="C63" t="s">
        <v>135</v>
      </c>
    </row>
    <row r="64" spans="1:3" x14ac:dyDescent="0.35">
      <c r="A64" t="s">
        <v>137</v>
      </c>
      <c r="B64" t="s">
        <v>138</v>
      </c>
      <c r="C64" t="s">
        <v>137</v>
      </c>
    </row>
    <row r="65" spans="1:3" x14ac:dyDescent="0.35">
      <c r="A65" t="s">
        <v>139</v>
      </c>
      <c r="B65" t="s">
        <v>140</v>
      </c>
      <c r="C65" t="s">
        <v>139</v>
      </c>
    </row>
    <row r="66" spans="1:3" x14ac:dyDescent="0.35">
      <c r="A66" t="s">
        <v>141</v>
      </c>
      <c r="B66" t="s">
        <v>142</v>
      </c>
      <c r="C66" t="s">
        <v>141</v>
      </c>
    </row>
    <row r="67" spans="1:3" x14ac:dyDescent="0.35">
      <c r="A67" t="s">
        <v>143</v>
      </c>
      <c r="B67" t="s">
        <v>144</v>
      </c>
      <c r="C67" t="s">
        <v>143</v>
      </c>
    </row>
    <row r="68" spans="1:3" x14ac:dyDescent="0.35">
      <c r="A68" t="s">
        <v>145</v>
      </c>
      <c r="B68" t="s">
        <v>146</v>
      </c>
      <c r="C68" t="s">
        <v>145</v>
      </c>
    </row>
    <row r="69" spans="1:3" x14ac:dyDescent="0.35">
      <c r="A69" t="s">
        <v>147</v>
      </c>
      <c r="B69" t="s">
        <v>148</v>
      </c>
      <c r="C69" t="s">
        <v>147</v>
      </c>
    </row>
    <row r="70" spans="1:3" x14ac:dyDescent="0.35">
      <c r="A70" t="s">
        <v>149</v>
      </c>
      <c r="B70" t="s">
        <v>150</v>
      </c>
      <c r="C70" t="s">
        <v>149</v>
      </c>
    </row>
    <row r="71" spans="1:3" x14ac:dyDescent="0.35">
      <c r="A71" t="s">
        <v>151</v>
      </c>
      <c r="B71" t="s">
        <v>152</v>
      </c>
      <c r="C71" t="s">
        <v>151</v>
      </c>
    </row>
    <row r="72" spans="1:3" x14ac:dyDescent="0.35">
      <c r="A72" t="s">
        <v>153</v>
      </c>
      <c r="B72" t="s">
        <v>154</v>
      </c>
      <c r="C72" t="s">
        <v>153</v>
      </c>
    </row>
    <row r="73" spans="1:3" x14ac:dyDescent="0.35">
      <c r="A73" t="s">
        <v>155</v>
      </c>
      <c r="B73" t="s">
        <v>156</v>
      </c>
      <c r="C73" t="s">
        <v>155</v>
      </c>
    </row>
    <row r="74" spans="1:3" x14ac:dyDescent="0.35">
      <c r="A74" t="s">
        <v>157</v>
      </c>
      <c r="B74" t="s">
        <v>158</v>
      </c>
      <c r="C74" t="s">
        <v>157</v>
      </c>
    </row>
    <row r="75" spans="1:3" x14ac:dyDescent="0.35">
      <c r="A75" t="s">
        <v>159</v>
      </c>
      <c r="B75" t="s">
        <v>160</v>
      </c>
      <c r="C75" t="s">
        <v>159</v>
      </c>
    </row>
    <row r="76" spans="1:3" x14ac:dyDescent="0.35">
      <c r="A76" t="s">
        <v>161</v>
      </c>
      <c r="B76" t="s">
        <v>162</v>
      </c>
      <c r="C76" t="s">
        <v>161</v>
      </c>
    </row>
    <row r="77" spans="1:3" x14ac:dyDescent="0.35">
      <c r="A77" t="s">
        <v>163</v>
      </c>
      <c r="B77" t="s">
        <v>164</v>
      </c>
      <c r="C77" t="s">
        <v>163</v>
      </c>
    </row>
    <row r="78" spans="1:3" x14ac:dyDescent="0.35">
      <c r="A78" t="s">
        <v>165</v>
      </c>
      <c r="B78" t="s">
        <v>166</v>
      </c>
      <c r="C78" t="s">
        <v>165</v>
      </c>
    </row>
    <row r="79" spans="1:3" x14ac:dyDescent="0.35">
      <c r="A79" t="s">
        <v>167</v>
      </c>
      <c r="B79" t="s">
        <v>168</v>
      </c>
      <c r="C79" t="s">
        <v>167</v>
      </c>
    </row>
    <row r="80" spans="1:3" x14ac:dyDescent="0.35">
      <c r="A80" t="s">
        <v>169</v>
      </c>
      <c r="B80" t="s">
        <v>170</v>
      </c>
      <c r="C80" t="s">
        <v>169</v>
      </c>
    </row>
    <row r="81" spans="1:3" x14ac:dyDescent="0.35">
      <c r="A81" t="s">
        <v>171</v>
      </c>
      <c r="B81" t="s">
        <v>172</v>
      </c>
      <c r="C81" t="s">
        <v>171</v>
      </c>
    </row>
    <row r="82" spans="1:3" x14ac:dyDescent="0.35">
      <c r="A82" t="s">
        <v>173</v>
      </c>
      <c r="B82" t="s">
        <v>174</v>
      </c>
      <c r="C82" t="s">
        <v>173</v>
      </c>
    </row>
    <row r="83" spans="1:3" x14ac:dyDescent="0.35">
      <c r="A83" t="s">
        <v>175</v>
      </c>
      <c r="B83" t="s">
        <v>176</v>
      </c>
      <c r="C83" t="s">
        <v>175</v>
      </c>
    </row>
    <row r="84" spans="1:3" x14ac:dyDescent="0.35">
      <c r="A84" t="s">
        <v>177</v>
      </c>
      <c r="B84" t="s">
        <v>178</v>
      </c>
      <c r="C84" t="s">
        <v>177</v>
      </c>
    </row>
    <row r="85" spans="1:3" x14ac:dyDescent="0.35">
      <c r="A85" t="s">
        <v>179</v>
      </c>
      <c r="B85" t="s">
        <v>180</v>
      </c>
      <c r="C85" t="s">
        <v>179</v>
      </c>
    </row>
    <row r="86" spans="1:3" x14ac:dyDescent="0.35">
      <c r="A86" t="s">
        <v>181</v>
      </c>
      <c r="B86" t="s">
        <v>182</v>
      </c>
      <c r="C86" t="s">
        <v>181</v>
      </c>
    </row>
    <row r="87" spans="1:3" x14ac:dyDescent="0.35">
      <c r="A87" t="s">
        <v>183</v>
      </c>
      <c r="B87" t="s">
        <v>184</v>
      </c>
      <c r="C87" t="s">
        <v>183</v>
      </c>
    </row>
    <row r="88" spans="1:3" x14ac:dyDescent="0.35">
      <c r="A88" t="s">
        <v>185</v>
      </c>
      <c r="B88" t="s">
        <v>186</v>
      </c>
      <c r="C88" t="s">
        <v>185</v>
      </c>
    </row>
    <row r="89" spans="1:3" x14ac:dyDescent="0.35">
      <c r="A89" t="s">
        <v>187</v>
      </c>
      <c r="B89" t="s">
        <v>188</v>
      </c>
      <c r="C89" t="s">
        <v>187</v>
      </c>
    </row>
    <row r="90" spans="1:3" x14ac:dyDescent="0.35">
      <c r="A90" t="s">
        <v>189</v>
      </c>
      <c r="B90" t="s">
        <v>190</v>
      </c>
      <c r="C90" t="s">
        <v>189</v>
      </c>
    </row>
    <row r="91" spans="1:3" x14ac:dyDescent="0.35">
      <c r="A91" t="s">
        <v>191</v>
      </c>
      <c r="B91" t="s">
        <v>192</v>
      </c>
      <c r="C91" t="s">
        <v>191</v>
      </c>
    </row>
    <row r="92" spans="1:3" x14ac:dyDescent="0.35">
      <c r="A92" t="s">
        <v>193</v>
      </c>
      <c r="B92" t="s">
        <v>194</v>
      </c>
      <c r="C92" t="s">
        <v>193</v>
      </c>
    </row>
    <row r="93" spans="1:3" x14ac:dyDescent="0.35">
      <c r="A93" t="s">
        <v>195</v>
      </c>
      <c r="B93" t="s">
        <v>196</v>
      </c>
      <c r="C93" t="s">
        <v>195</v>
      </c>
    </row>
    <row r="94" spans="1:3" x14ac:dyDescent="0.35">
      <c r="A94" t="s">
        <v>197</v>
      </c>
      <c r="B94" t="s">
        <v>198</v>
      </c>
      <c r="C94" t="s">
        <v>197</v>
      </c>
    </row>
    <row r="95" spans="1:3" x14ac:dyDescent="0.35">
      <c r="A95" t="s">
        <v>199</v>
      </c>
      <c r="B95" t="s">
        <v>200</v>
      </c>
      <c r="C95" t="s">
        <v>199</v>
      </c>
    </row>
    <row r="96" spans="1:3" x14ac:dyDescent="0.35">
      <c r="A96" t="s">
        <v>201</v>
      </c>
      <c r="B96" t="s">
        <v>202</v>
      </c>
      <c r="C96" t="s">
        <v>201</v>
      </c>
    </row>
    <row r="97" spans="1:3" x14ac:dyDescent="0.35">
      <c r="A97" t="s">
        <v>203</v>
      </c>
      <c r="B97" t="s">
        <v>204</v>
      </c>
      <c r="C97" t="s">
        <v>203</v>
      </c>
    </row>
    <row r="98" spans="1:3" x14ac:dyDescent="0.35">
      <c r="A98" t="s">
        <v>205</v>
      </c>
      <c r="B98" t="s">
        <v>206</v>
      </c>
      <c r="C98" t="s">
        <v>205</v>
      </c>
    </row>
    <row r="99" spans="1:3" x14ac:dyDescent="0.35">
      <c r="A99" t="s">
        <v>207</v>
      </c>
      <c r="B99" t="s">
        <v>208</v>
      </c>
      <c r="C99" t="s">
        <v>207</v>
      </c>
    </row>
    <row r="100" spans="1:3" x14ac:dyDescent="0.35">
      <c r="A100" t="s">
        <v>209</v>
      </c>
      <c r="B100" t="s">
        <v>210</v>
      </c>
      <c r="C100" t="s">
        <v>209</v>
      </c>
    </row>
    <row r="101" spans="1:3" x14ac:dyDescent="0.35">
      <c r="A101" t="s">
        <v>211</v>
      </c>
      <c r="B101" t="s">
        <v>212</v>
      </c>
      <c r="C101" t="s">
        <v>211</v>
      </c>
    </row>
    <row r="102" spans="1:3" x14ac:dyDescent="0.35">
      <c r="A102" t="s">
        <v>213</v>
      </c>
      <c r="B102" t="s">
        <v>214</v>
      </c>
      <c r="C102" t="s">
        <v>213</v>
      </c>
    </row>
    <row r="103" spans="1:3" x14ac:dyDescent="0.35">
      <c r="A103" t="s">
        <v>215</v>
      </c>
      <c r="B103" t="s">
        <v>216</v>
      </c>
      <c r="C103" t="s">
        <v>215</v>
      </c>
    </row>
    <row r="104" spans="1:3" x14ac:dyDescent="0.35">
      <c r="A104" t="s">
        <v>217</v>
      </c>
      <c r="B104" t="s">
        <v>218</v>
      </c>
      <c r="C104" t="s">
        <v>217</v>
      </c>
    </row>
    <row r="105" spans="1:3" x14ac:dyDescent="0.35">
      <c r="A105" t="s">
        <v>219</v>
      </c>
      <c r="B105" t="s">
        <v>220</v>
      </c>
      <c r="C105" t="s">
        <v>219</v>
      </c>
    </row>
    <row r="106" spans="1:3" x14ac:dyDescent="0.35">
      <c r="A106" t="s">
        <v>221</v>
      </c>
      <c r="B106" t="s">
        <v>222</v>
      </c>
      <c r="C106" t="s">
        <v>221</v>
      </c>
    </row>
    <row r="107" spans="1:3" x14ac:dyDescent="0.35">
      <c r="A107" t="s">
        <v>223</v>
      </c>
      <c r="B107" t="s">
        <v>224</v>
      </c>
      <c r="C107" t="s">
        <v>223</v>
      </c>
    </row>
    <row r="108" spans="1:3" x14ac:dyDescent="0.35">
      <c r="A108" t="s">
        <v>225</v>
      </c>
      <c r="B108" t="s">
        <v>226</v>
      </c>
      <c r="C108" t="s">
        <v>225</v>
      </c>
    </row>
    <row r="109" spans="1:3" x14ac:dyDescent="0.35">
      <c r="A109" t="s">
        <v>227</v>
      </c>
      <c r="B109" t="s">
        <v>228</v>
      </c>
      <c r="C109" t="s">
        <v>227</v>
      </c>
    </row>
    <row r="110" spans="1:3" x14ac:dyDescent="0.35">
      <c r="A110" t="s">
        <v>229</v>
      </c>
      <c r="B110" t="s">
        <v>230</v>
      </c>
      <c r="C110" t="s">
        <v>229</v>
      </c>
    </row>
    <row r="111" spans="1:3" x14ac:dyDescent="0.35">
      <c r="A111" t="s">
        <v>231</v>
      </c>
      <c r="B111" t="s">
        <v>232</v>
      </c>
      <c r="C111" t="s">
        <v>231</v>
      </c>
    </row>
    <row r="112" spans="1:3" x14ac:dyDescent="0.35">
      <c r="A112" t="s">
        <v>233</v>
      </c>
      <c r="B112" t="s">
        <v>234</v>
      </c>
      <c r="C112" t="s">
        <v>233</v>
      </c>
    </row>
    <row r="113" spans="1:3" x14ac:dyDescent="0.35">
      <c r="A113" t="s">
        <v>235</v>
      </c>
      <c r="B113" t="s">
        <v>236</v>
      </c>
      <c r="C113" t="s">
        <v>235</v>
      </c>
    </row>
    <row r="114" spans="1:3" x14ac:dyDescent="0.35">
      <c r="A114" t="s">
        <v>237</v>
      </c>
      <c r="B114" t="s">
        <v>238</v>
      </c>
      <c r="C114" t="s">
        <v>237</v>
      </c>
    </row>
    <row r="115" spans="1:3" x14ac:dyDescent="0.35">
      <c r="A115" t="s">
        <v>239</v>
      </c>
      <c r="B115" t="s">
        <v>240</v>
      </c>
      <c r="C115" t="s">
        <v>239</v>
      </c>
    </row>
    <row r="116" spans="1:3" x14ac:dyDescent="0.35">
      <c r="A116" t="s">
        <v>241</v>
      </c>
      <c r="B116" t="s">
        <v>242</v>
      </c>
      <c r="C116" t="s">
        <v>241</v>
      </c>
    </row>
    <row r="117" spans="1:3" x14ac:dyDescent="0.35">
      <c r="A117" t="s">
        <v>243</v>
      </c>
      <c r="B117" t="s">
        <v>244</v>
      </c>
      <c r="C117" t="s">
        <v>243</v>
      </c>
    </row>
    <row r="118" spans="1:3" x14ac:dyDescent="0.35">
      <c r="A118" t="s">
        <v>245</v>
      </c>
      <c r="B118" t="s">
        <v>246</v>
      </c>
      <c r="C118" t="s">
        <v>245</v>
      </c>
    </row>
    <row r="119" spans="1:3" x14ac:dyDescent="0.35">
      <c r="A119" t="s">
        <v>247</v>
      </c>
      <c r="B119" t="s">
        <v>248</v>
      </c>
      <c r="C119" t="s">
        <v>247</v>
      </c>
    </row>
    <row r="120" spans="1:3" x14ac:dyDescent="0.35">
      <c r="A120" t="s">
        <v>249</v>
      </c>
      <c r="B120" t="s">
        <v>250</v>
      </c>
      <c r="C120" t="s">
        <v>249</v>
      </c>
    </row>
    <row r="121" spans="1:3" x14ac:dyDescent="0.35">
      <c r="A121" t="s">
        <v>251</v>
      </c>
      <c r="B121" t="s">
        <v>252</v>
      </c>
      <c r="C121" t="s">
        <v>251</v>
      </c>
    </row>
    <row r="122" spans="1:3" x14ac:dyDescent="0.35">
      <c r="A122" t="s">
        <v>253</v>
      </c>
      <c r="B122" t="s">
        <v>254</v>
      </c>
      <c r="C122" t="s">
        <v>253</v>
      </c>
    </row>
    <row r="123" spans="1:3" x14ac:dyDescent="0.35">
      <c r="A123" t="s">
        <v>255</v>
      </c>
      <c r="B123" t="s">
        <v>256</v>
      </c>
      <c r="C123" t="s">
        <v>255</v>
      </c>
    </row>
    <row r="124" spans="1:3" x14ac:dyDescent="0.35">
      <c r="A124" t="s">
        <v>257</v>
      </c>
      <c r="B124" t="s">
        <v>258</v>
      </c>
      <c r="C124" t="s">
        <v>257</v>
      </c>
    </row>
    <row r="125" spans="1:3" x14ac:dyDescent="0.35">
      <c r="A125" t="s">
        <v>259</v>
      </c>
      <c r="B125" t="s">
        <v>260</v>
      </c>
      <c r="C125" t="s">
        <v>259</v>
      </c>
    </row>
    <row r="126" spans="1:3" x14ac:dyDescent="0.35">
      <c r="A126" t="s">
        <v>261</v>
      </c>
      <c r="B126" t="s">
        <v>262</v>
      </c>
      <c r="C126" t="s">
        <v>261</v>
      </c>
    </row>
    <row r="127" spans="1:3" x14ac:dyDescent="0.35">
      <c r="A127" t="s">
        <v>263</v>
      </c>
      <c r="B127" t="s">
        <v>264</v>
      </c>
      <c r="C127" t="s">
        <v>263</v>
      </c>
    </row>
    <row r="128" spans="1:3" x14ac:dyDescent="0.35">
      <c r="A128" t="s">
        <v>265</v>
      </c>
      <c r="B128" t="s">
        <v>266</v>
      </c>
      <c r="C128" t="s">
        <v>265</v>
      </c>
    </row>
    <row r="129" spans="1:3" x14ac:dyDescent="0.35">
      <c r="A129" t="s">
        <v>267</v>
      </c>
      <c r="B129" t="s">
        <v>268</v>
      </c>
      <c r="C129" t="s">
        <v>267</v>
      </c>
    </row>
    <row r="130" spans="1:3" x14ac:dyDescent="0.35">
      <c r="A130" t="s">
        <v>269</v>
      </c>
      <c r="B130" t="s">
        <v>270</v>
      </c>
      <c r="C130" t="s">
        <v>269</v>
      </c>
    </row>
    <row r="131" spans="1:3" x14ac:dyDescent="0.35">
      <c r="A131" t="s">
        <v>271</v>
      </c>
      <c r="B131" t="s">
        <v>272</v>
      </c>
      <c r="C131" t="s">
        <v>271</v>
      </c>
    </row>
    <row r="132" spans="1:3" x14ac:dyDescent="0.35">
      <c r="A132" t="s">
        <v>273</v>
      </c>
      <c r="B132" t="s">
        <v>274</v>
      </c>
      <c r="C132" t="s">
        <v>273</v>
      </c>
    </row>
    <row r="133" spans="1:3" x14ac:dyDescent="0.35">
      <c r="A133" t="s">
        <v>275</v>
      </c>
      <c r="B133" t="s">
        <v>276</v>
      </c>
      <c r="C133" t="s">
        <v>275</v>
      </c>
    </row>
    <row r="134" spans="1:3" x14ac:dyDescent="0.35">
      <c r="A134" t="s">
        <v>277</v>
      </c>
      <c r="B134" t="s">
        <v>278</v>
      </c>
      <c r="C134" t="s">
        <v>277</v>
      </c>
    </row>
    <row r="135" spans="1:3" x14ac:dyDescent="0.35">
      <c r="A135" t="s">
        <v>279</v>
      </c>
      <c r="B135" t="s">
        <v>280</v>
      </c>
      <c r="C135" t="s">
        <v>279</v>
      </c>
    </row>
    <row r="136" spans="1:3" x14ac:dyDescent="0.35">
      <c r="A136" t="s">
        <v>281</v>
      </c>
      <c r="B136" t="s">
        <v>282</v>
      </c>
      <c r="C136" t="s">
        <v>281</v>
      </c>
    </row>
    <row r="137" spans="1:3" x14ac:dyDescent="0.35">
      <c r="A137" t="s">
        <v>283</v>
      </c>
      <c r="B137" t="s">
        <v>284</v>
      </c>
      <c r="C137" t="s">
        <v>283</v>
      </c>
    </row>
    <row r="138" spans="1:3" x14ac:dyDescent="0.35">
      <c r="A138" t="s">
        <v>285</v>
      </c>
      <c r="B138" t="s">
        <v>286</v>
      </c>
      <c r="C138" t="s">
        <v>285</v>
      </c>
    </row>
    <row r="139" spans="1:3" x14ac:dyDescent="0.35">
      <c r="A139" t="s">
        <v>287</v>
      </c>
      <c r="B139" t="s">
        <v>288</v>
      </c>
      <c r="C139" t="s">
        <v>287</v>
      </c>
    </row>
    <row r="140" spans="1:3" x14ac:dyDescent="0.35">
      <c r="A140" t="s">
        <v>289</v>
      </c>
      <c r="B140" t="s">
        <v>290</v>
      </c>
      <c r="C140" t="s">
        <v>289</v>
      </c>
    </row>
    <row r="141" spans="1:3" x14ac:dyDescent="0.35">
      <c r="A141" t="s">
        <v>291</v>
      </c>
      <c r="B141" t="s">
        <v>292</v>
      </c>
      <c r="C141" t="s">
        <v>291</v>
      </c>
    </row>
    <row r="142" spans="1:3" x14ac:dyDescent="0.35">
      <c r="A142" t="s">
        <v>293</v>
      </c>
      <c r="B142" t="s">
        <v>294</v>
      </c>
      <c r="C142" t="s">
        <v>293</v>
      </c>
    </row>
    <row r="143" spans="1:3" x14ac:dyDescent="0.35">
      <c r="A143" t="s">
        <v>295</v>
      </c>
      <c r="B143" t="s">
        <v>296</v>
      </c>
      <c r="C143" t="s">
        <v>295</v>
      </c>
    </row>
    <row r="144" spans="1:3" x14ac:dyDescent="0.35">
      <c r="A144" t="s">
        <v>297</v>
      </c>
      <c r="B144" t="s">
        <v>298</v>
      </c>
      <c r="C144" t="s">
        <v>297</v>
      </c>
    </row>
    <row r="145" spans="1:3" x14ac:dyDescent="0.35">
      <c r="A145" t="s">
        <v>299</v>
      </c>
      <c r="B145" t="s">
        <v>300</v>
      </c>
      <c r="C145" t="s">
        <v>299</v>
      </c>
    </row>
    <row r="146" spans="1:3" x14ac:dyDescent="0.35">
      <c r="A146" t="s">
        <v>301</v>
      </c>
      <c r="B146" t="s">
        <v>302</v>
      </c>
      <c r="C146" t="s">
        <v>301</v>
      </c>
    </row>
    <row r="147" spans="1:3" x14ac:dyDescent="0.35">
      <c r="A147" t="s">
        <v>303</v>
      </c>
      <c r="B147" t="s">
        <v>304</v>
      </c>
      <c r="C147" t="s">
        <v>303</v>
      </c>
    </row>
    <row r="148" spans="1:3" x14ac:dyDescent="0.35">
      <c r="A148" t="s">
        <v>305</v>
      </c>
      <c r="B148" t="s">
        <v>306</v>
      </c>
      <c r="C148" t="s">
        <v>305</v>
      </c>
    </row>
    <row r="149" spans="1:3" x14ac:dyDescent="0.35">
      <c r="A149" t="s">
        <v>307</v>
      </c>
      <c r="B149" t="s">
        <v>308</v>
      </c>
      <c r="C149" t="s">
        <v>307</v>
      </c>
    </row>
    <row r="150" spans="1:3" x14ac:dyDescent="0.35">
      <c r="A150" t="s">
        <v>309</v>
      </c>
      <c r="B150" t="s">
        <v>310</v>
      </c>
      <c r="C150" t="s">
        <v>309</v>
      </c>
    </row>
    <row r="151" spans="1:3" x14ac:dyDescent="0.35">
      <c r="A151" t="s">
        <v>311</v>
      </c>
      <c r="B151" t="s">
        <v>312</v>
      </c>
      <c r="C151" t="s">
        <v>311</v>
      </c>
    </row>
    <row r="152" spans="1:3" x14ac:dyDescent="0.35">
      <c r="A152" t="s">
        <v>313</v>
      </c>
      <c r="B152" t="s">
        <v>314</v>
      </c>
      <c r="C152" t="s">
        <v>313</v>
      </c>
    </row>
    <row r="153" spans="1:3" x14ac:dyDescent="0.35">
      <c r="A153" t="s">
        <v>315</v>
      </c>
      <c r="B153" t="s">
        <v>316</v>
      </c>
      <c r="C153" t="s">
        <v>315</v>
      </c>
    </row>
    <row r="154" spans="1:3" x14ac:dyDescent="0.35">
      <c r="A154" t="s">
        <v>317</v>
      </c>
      <c r="B154" t="s">
        <v>318</v>
      </c>
      <c r="C154" t="s">
        <v>317</v>
      </c>
    </row>
    <row r="155" spans="1:3" x14ac:dyDescent="0.35">
      <c r="A155" t="s">
        <v>319</v>
      </c>
      <c r="B155" t="s">
        <v>320</v>
      </c>
      <c r="C155" t="s">
        <v>319</v>
      </c>
    </row>
    <row r="156" spans="1:3" x14ac:dyDescent="0.35">
      <c r="A156" t="s">
        <v>321</v>
      </c>
      <c r="B156" t="s">
        <v>322</v>
      </c>
      <c r="C156" t="s">
        <v>321</v>
      </c>
    </row>
    <row r="157" spans="1:3" x14ac:dyDescent="0.35">
      <c r="A157" t="s">
        <v>323</v>
      </c>
      <c r="B157" t="s">
        <v>324</v>
      </c>
      <c r="C157" t="s">
        <v>323</v>
      </c>
    </row>
    <row r="158" spans="1:3" x14ac:dyDescent="0.35">
      <c r="A158" t="s">
        <v>325</v>
      </c>
      <c r="B158" t="s">
        <v>326</v>
      </c>
      <c r="C158" t="s">
        <v>325</v>
      </c>
    </row>
    <row r="159" spans="1:3" x14ac:dyDescent="0.35">
      <c r="A159" t="s">
        <v>327</v>
      </c>
      <c r="B159" t="s">
        <v>328</v>
      </c>
      <c r="C159" t="s">
        <v>327</v>
      </c>
    </row>
    <row r="160" spans="1:3" x14ac:dyDescent="0.35">
      <c r="A160" t="s">
        <v>329</v>
      </c>
      <c r="B160" t="s">
        <v>330</v>
      </c>
      <c r="C160" t="s">
        <v>329</v>
      </c>
    </row>
    <row r="161" spans="1:3" x14ac:dyDescent="0.35">
      <c r="A161" t="s">
        <v>331</v>
      </c>
      <c r="B161" t="s">
        <v>332</v>
      </c>
      <c r="C161" t="s">
        <v>331</v>
      </c>
    </row>
    <row r="162" spans="1:3" x14ac:dyDescent="0.35">
      <c r="A162" t="s">
        <v>333</v>
      </c>
      <c r="B162" t="s">
        <v>334</v>
      </c>
      <c r="C162" t="s">
        <v>333</v>
      </c>
    </row>
    <row r="163" spans="1:3" x14ac:dyDescent="0.35">
      <c r="A163" t="s">
        <v>335</v>
      </c>
      <c r="B163" t="s">
        <v>336</v>
      </c>
      <c r="C163" t="s">
        <v>335</v>
      </c>
    </row>
  </sheetData>
  <sheetProtection formatColumns="0" formatRows="0" autoFilter="0"/>
  <phoneticPr fontId="1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22C3AC1C8540488F21A431888C19ED" ma:contentTypeVersion="11" ma:contentTypeDescription="Create a new document." ma:contentTypeScope="" ma:versionID="0359d287f16fe2685348c364ed9a567f">
  <xsd:schema xmlns:xsd="http://www.w3.org/2001/XMLSchema" xmlns:xs="http://www.w3.org/2001/XMLSchema" xmlns:p="http://schemas.microsoft.com/office/2006/metadata/properties" xmlns:ns2="34f15714-548d-495f-a9b0-f58ce09e51d1" xmlns:ns3="edf4fe2c-bcd8-4278-87b0-ff0fcffae2b4" targetNamespace="http://schemas.microsoft.com/office/2006/metadata/properties" ma:root="true" ma:fieldsID="c1ff9fc857ff99b4c481a657ec63f327" ns2:_="" ns3:_="">
    <xsd:import namespace="34f15714-548d-495f-a9b0-f58ce09e51d1"/>
    <xsd:import namespace="edf4fe2c-bcd8-4278-87b0-ff0fcffae2b4"/>
    <xsd:element name="properties">
      <xsd:complexType>
        <xsd:sequence>
          <xsd:element name="documentManagement">
            <xsd:complexType>
              <xsd:all>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f4fe2c-bcd8-4278-87b0-ff0fcffae2b4" elementFormDefault="qualified">
    <xsd:import namespace="http://schemas.microsoft.com/office/2006/documentManagement/types"/>
    <xsd:import namespace="http://schemas.microsoft.com/office/infopath/2007/PartnerControls"/>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df4fe2c-bcd8-4278-87b0-ff0fcffae2b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02A5CA3-C592-48E2-A028-06A7A106B34A}">
  <ds:schemaRefs>
    <ds:schemaRef ds:uri="http://schemas.microsoft.com/sharepoint/v3/contenttype/forms"/>
  </ds:schemaRefs>
</ds:datastoreItem>
</file>

<file path=customXml/itemProps2.xml><?xml version="1.0" encoding="utf-8"?>
<ds:datastoreItem xmlns:ds="http://schemas.openxmlformats.org/officeDocument/2006/customXml" ds:itemID="{CB0E2F0B-6C7A-408A-B3BB-970613FC4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f15714-548d-495f-a9b0-f58ce09e51d1"/>
    <ds:schemaRef ds:uri="edf4fe2c-bcd8-4278-87b0-ff0fcffae2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06BF74-C13A-40BA-B924-A96508990ACC}">
  <ds:schemaRefs>
    <ds:schemaRef ds:uri="http://schemas.microsoft.com/office/2006/metadata/properties"/>
    <ds:schemaRef ds:uri="http://schemas.microsoft.com/office/infopath/2007/PartnerControls"/>
    <ds:schemaRef ds:uri="edf4fe2c-bcd8-4278-87b0-ff0fcffae2b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Guidance</vt:lpstr>
      <vt:lpstr>2. Cover</vt:lpstr>
      <vt:lpstr>Metrics backsheet</vt:lpstr>
      <vt:lpstr>I&amp;E backsheet</vt:lpstr>
      <vt:lpstr>7. ASC fee rates</vt:lpstr>
      <vt:lpstr>iBCF Backsheet</vt:lpstr>
      <vt:lpstr>Backsheet for muncher</vt:lpstr>
      <vt:lpstr>'2. Cover'!Print_Area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2022-11-30T16:57:16Z</dcterms:created>
  <dcterms:modified xsi:type="dcterms:W3CDTF">2022-12-02T11:24:55Z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0x010100BB22C3AC1C8540488F21A431888C19ED</vt:lpwstr>
  </property>
  <property fmtid="{D5CDD505-2E9C-101B-9397-08002B2CF9AE}" pid="4" name="TaxCatchAll">
    <vt:lpwstr/>
  </property>
</Properties>
</file>