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educationgovuk-my.sharepoint.com/personal/jessica_hannington_education_gov_uk/Documents/Documents/Content Design/NOVEMBER/OS Docs/Schools Part C/"/>
    </mc:Choice>
  </mc:AlternateContent>
  <xr:revisionPtr revIDLastSave="2" documentId="8_{51081B19-7EEE-45A5-B68F-F9D5AA08F434}" xr6:coauthVersionLast="47" xr6:coauthVersionMax="47" xr10:uidLastSave="{CBC13A6F-FF55-4084-8A49-3A5DAD3727AD}"/>
  <bookViews>
    <workbookView xWindow="-120" yWindow="-120" windowWidth="29040" windowHeight="15840" tabRatio="936" xr2:uid="{8449E4D3-1D95-3B4C-8CFD-DE729099EAAA}"/>
  </bookViews>
  <sheets>
    <sheet name="Title and Overview " sheetId="53" r:id="rId1"/>
    <sheet name="Glossary " sheetId="57" r:id="rId2"/>
    <sheet name="1_instructions" sheetId="50" r:id="rId3"/>
    <sheet name="2_Instructions " sheetId="51" r:id="rId4"/>
    <sheet name="Curriculum Data" sheetId="11" r:id="rId5"/>
    <sheet name="Provisional SoA" sheetId="35" r:id="rId6"/>
    <sheet name="Estate Area Data" sheetId="48" r:id="rId7"/>
    <sheet name="Dashboard" sheetId="42" r:id="rId8"/>
    <sheet name="Teaching " sheetId="23" r:id="rId9"/>
    <sheet name="Support" sheetId="45" r:id="rId10"/>
    <sheet name="Non-Net" sheetId="46" r:id="rId11"/>
    <sheet name="Project SoA " sheetId="30" r:id="rId12"/>
    <sheet name="external areas" sheetId="56" r:id="rId13"/>
    <sheet name="Library Volume 1" sheetId="8" r:id="rId14"/>
    <sheet name="Library Volume 2" sheetId="26"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1" hidden="1">'Project SoA '!$M$5:$M$178</definedName>
    <definedName name="_Toc67058334" localSheetId="12">'external areas'!$B$2</definedName>
    <definedName name="_Toc67058335" localSheetId="12">'external areas'!$B$12</definedName>
    <definedName name="acoustics">'[1]Technical Annexes'!$J$121:$AE$121</definedName>
    <definedName name="activitystudios" localSheetId="2">'[2]Prog Assums'!$N$106:$N$117</definedName>
    <definedName name="activitystudios" localSheetId="3">'[2]Prog Assums'!$N$106:$N$117</definedName>
    <definedName name="activitystudios">'[3]Prog Assums'!$N$106:$N$117</definedName>
    <definedName name="agerange">'[4]Prog Assums'!$E$6:$E$17</definedName>
    <definedName name="artsresources" localSheetId="2">'[2]Prog Assums'!$N$142:$N$154</definedName>
    <definedName name="artsresources" localSheetId="3">'[2]Prog Assums'!$N$142:$N$154</definedName>
    <definedName name="artsresources">'[3]Prog Assums'!$N$142:$N$154</definedName>
    <definedName name="artsspaces">'[4]Prog Assums'!$N$50:$N$62</definedName>
    <definedName name="buildings">'[4]Prog Assums'!$B$28:$B$33</definedName>
    <definedName name="ceilings">'[1]Technical Annexes'!$J$44:$T$44</definedName>
    <definedName name="classrooms">'[4]Prog Assums'!$B$57:$B$60</definedName>
    <definedName name="design_technology">'[4]Prog Assums'!$N$65:$N$89</definedName>
    <definedName name="dining">'[4]Prog Assums'!$B$98:$B$103</definedName>
    <definedName name="diningsocial" localSheetId="2">'[2]Prog Assums'!$N$95:$N$103</definedName>
    <definedName name="diningsocial" localSheetId="3">'[2]Prog Assums'!$N$95:$N$103</definedName>
    <definedName name="diningsocial">'[3]Prog Assums'!$N$95:$N$103</definedName>
    <definedName name="doorsets">'[1]Technical Annexes'!$J$4:$AA$4</definedName>
    <definedName name="existing">'[4]Prog Assums'!$B$37:$B$40</definedName>
    <definedName name="existingp">'[5]Prog Assums'!$B$38:$B$41</definedName>
    <definedName name="flooring">'[1]Technical Annexes'!$J$24:$AC$24</definedName>
    <definedName name="furnstore">'[5]Prog Assums'!$B$57:$B$60</definedName>
    <definedName name="general">'[4]Prog Assums'!$N$6:$N$22</definedName>
    <definedName name="hall">'[4]Prog Assums'!$B$107:$B$108</definedName>
    <definedName name="hygiene">'[4]Prog Assums'!$N$265:$N$268</definedName>
    <definedName name="ICTbusiness">'[4]Prog Assums'!$N$25:$N$34</definedName>
    <definedName name="infant">'[5]Prog Assums'!$B$45:$B$47</definedName>
    <definedName name="junior">'[5]Prog Assums'!$B$51:$B$53</definedName>
    <definedName name="LargeSpaces">'[4]Secondary SoA'!$M$64:$M$67,'[4]Secondary SoA'!$M$69:$M$72</definedName>
    <definedName name="LEA_No">'[6]LEA GVO Lookup'!$B$2:$F$151</definedName>
    <definedName name="LearningResourceSpaces">'[4]Secondary SoA'!$M$76:$M$78,'[4]Secondary SoA'!$M$80:$M$85,'[4]Secondary SoA'!$M$87:$M$93</definedName>
    <definedName name="librarysupp" localSheetId="2">'[2]Prog Assums'!$N$133:$N$139</definedName>
    <definedName name="librarysupp" localSheetId="3">'[2]Prog Assums'!$N$133:$N$139</definedName>
    <definedName name="librarysupp">'[3]Prog Assums'!$N$133:$N$139</definedName>
    <definedName name="lighting">'[1]Technical Annexes'!$K$67:$Z$67</definedName>
    <definedName name="model">'[4]Prog Assums'!$B$44:$B$48</definedName>
    <definedName name="PE_general">'[4]Prog Assums'!$N$92:$N$94</definedName>
    <definedName name="practical" hidden="1">'[7]Prog Assums'!$M$40:$M$51</definedName>
    <definedName name="_xlnm.Print_Area" localSheetId="14">'Library Volume 2'!$A$1:$L$198</definedName>
    <definedName name="_xlnm.Print_Area" localSheetId="0">'Title and Overview '!$A$1:$H$125</definedName>
    <definedName name="receptiondesks">'[4]Prog Assums'!$B$75:$B$78</definedName>
    <definedName name="room_size">'[4]Prog Assums'!$C$136:$C$149</definedName>
    <definedName name="schooltype">'[4]Prog Assums'!$B$18:$B$24</definedName>
    <definedName name="science">'[4]Prog Assums'!$B$64:$B$66</definedName>
    <definedName name="sciencelabs">'[4]Prog Assums'!$N$37:$N$47</definedName>
    <definedName name="sensupport" localSheetId="2">'[2]Prog Assums'!$N$157:$N$173</definedName>
    <definedName name="sensupport" localSheetId="3">'[2]Prog Assums'!$N$157:$N$173</definedName>
    <definedName name="sensupport">'[3]Prog Assums'!$N$157:$N$173</definedName>
    <definedName name="site">'[5]Prog Assums'!$B$6:$B$13</definedName>
    <definedName name="sites">'[4]Prog Assums'!$B$6:$B$14</definedName>
    <definedName name="SpecialistPractical">'[4]Secondary SoA'!$M$27:$M$29,'[4]Secondary SoA'!$M$32:$M$36,'[4]Secondary SoA'!$M$39:$M$41,'[4]Secondary SoA'!$M$44:$M$47,'[4]Secondary SoA'!$M$50:$M$56,'[4]Secondary SoA'!$M$59:$M$60</definedName>
    <definedName name="sportshall" localSheetId="2">'[2]Prog Assums'!$N$119:$N$130</definedName>
    <definedName name="sportshall" localSheetId="3">'[2]Prog Assums'!$N$119:$N$130</definedName>
    <definedName name="sportshall">'[3]Prog Assums'!$N$119:$N$130</definedName>
    <definedName name="staffadmin" localSheetId="2">'[2]Prog Assums'!$N$174:$N$213</definedName>
    <definedName name="staffadmin" localSheetId="3">'[2]Prog Assums'!$N$174:$N$213</definedName>
    <definedName name="staffadmin">'[3]Prog Assums'!$N$174:$N$213</definedName>
    <definedName name="StaffSpaces">'[4]Secondary SoA'!$M$103:$M$109,'[4]Secondary SoA'!$M$112:$M$119,'[4]Secondary SoA'!$M$121:$M$127</definedName>
    <definedName name="stores" localSheetId="2">'[2]Prog Assums'!$N$214:$N$251</definedName>
    <definedName name="stores" localSheetId="3">'[2]Prog Assums'!$N$214:$N$251</definedName>
    <definedName name="stores">'[3]Prog Assums'!$N$214:$N$251</definedName>
    <definedName name="TAAcoustic">[8]TA!$E$160:$X$160</definedName>
    <definedName name="TACeiling">[8]TA!$E$61:$I$61</definedName>
    <definedName name="TADoorset">[8]TA!$E$28:$AK$28</definedName>
    <definedName name="TAFloor">[8]TA!$E$51:$Y$51</definedName>
    <definedName name="TALighting">[8]TA!$E$105:$V$105</definedName>
    <definedName name="TAReverb">[8]TA!$E$177:$V$177</definedName>
    <definedName name="TATemp">[8]TA!$E$124:$R$124</definedName>
    <definedName name="TAVent">[8]TA!$E$139:$U$139</definedName>
    <definedName name="TAWall">[8]TA!$E$73:$P$73</definedName>
    <definedName name="temperature">'[1]Technical Annexes'!$J$93:$Y$93</definedName>
    <definedName name="toilets">'[4]Prog Assums'!$N$270:$N$276</definedName>
    <definedName name="ventilation">'[1]Technical Annexes'!$J$109:$Y$109</definedName>
    <definedName name="wall_finish">'[1]Technical Annexes'!$J$51:$Y$51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35" l="1"/>
  <c r="I5" i="35"/>
  <c r="K162" i="30"/>
  <c r="M162" i="30"/>
  <c r="L162" i="30" s="1"/>
  <c r="K119" i="30"/>
  <c r="M119" i="30"/>
  <c r="L119" i="30" s="1"/>
  <c r="K108" i="30"/>
  <c r="M108" i="30"/>
  <c r="K109" i="30"/>
  <c r="K110" i="30"/>
  <c r="M110" i="30"/>
  <c r="J110" i="30" s="1"/>
  <c r="K103" i="30"/>
  <c r="M103" i="30"/>
  <c r="K104" i="30"/>
  <c r="K105" i="30"/>
  <c r="M105" i="30"/>
  <c r="L105" i="30" s="1"/>
  <c r="S23" i="26"/>
  <c r="S22" i="26"/>
  <c r="G102" i="30"/>
  <c r="G103" i="30" s="1"/>
  <c r="G104" i="30" s="1"/>
  <c r="G105" i="30" s="1"/>
  <c r="H105" i="30"/>
  <c r="H104" i="30"/>
  <c r="H103" i="30"/>
  <c r="H102" i="30"/>
  <c r="C105" i="30"/>
  <c r="B105" i="30"/>
  <c r="C104" i="30"/>
  <c r="B104" i="30"/>
  <c r="C103" i="30"/>
  <c r="B103" i="30"/>
  <c r="C102" i="30"/>
  <c r="B102" i="30"/>
  <c r="C101" i="30"/>
  <c r="B101" i="30"/>
  <c r="C100" i="30"/>
  <c r="B100" i="30"/>
  <c r="C99" i="30"/>
  <c r="B99" i="30"/>
  <c r="C98" i="30"/>
  <c r="B98" i="30"/>
  <c r="C97" i="30"/>
  <c r="B97" i="30"/>
  <c r="H110" i="30"/>
  <c r="H109" i="30"/>
  <c r="H108" i="30"/>
  <c r="C110" i="30"/>
  <c r="B110" i="30"/>
  <c r="C109" i="30"/>
  <c r="B109" i="30"/>
  <c r="C108" i="30"/>
  <c r="B108" i="30"/>
  <c r="H39" i="30"/>
  <c r="C39" i="30"/>
  <c r="B39" i="30"/>
  <c r="C46" i="30"/>
  <c r="B46" i="30"/>
  <c r="C45" i="30"/>
  <c r="B45" i="30"/>
  <c r="C44" i="30"/>
  <c r="B44" i="30"/>
  <c r="C43" i="30"/>
  <c r="B43" i="30"/>
  <c r="C42" i="30"/>
  <c r="B42" i="30"/>
  <c r="C41" i="30"/>
  <c r="B41" i="30"/>
  <c r="C40" i="30"/>
  <c r="B40" i="30"/>
  <c r="C38" i="30"/>
  <c r="B38" i="30"/>
  <c r="C37" i="30"/>
  <c r="B37" i="30"/>
  <c r="C36" i="30"/>
  <c r="B36" i="30"/>
  <c r="C35" i="30"/>
  <c r="B35" i="30"/>
  <c r="C34" i="30"/>
  <c r="B34" i="30"/>
  <c r="C33" i="30"/>
  <c r="B33" i="30"/>
  <c r="H40" i="30"/>
  <c r="J162" i="30" l="1"/>
  <c r="J108" i="30"/>
  <c r="J119" i="30"/>
  <c r="L110" i="30"/>
  <c r="L108" i="30"/>
  <c r="J103" i="30"/>
  <c r="J105" i="30"/>
  <c r="L103" i="30"/>
  <c r="C128" i="30"/>
  <c r="B128" i="30"/>
  <c r="C144" i="30"/>
  <c r="B144" i="30"/>
  <c r="C143" i="30"/>
  <c r="B143" i="30"/>
  <c r="C142" i="30"/>
  <c r="B142" i="30"/>
  <c r="C141" i="30"/>
  <c r="B141" i="30"/>
  <c r="C140" i="30"/>
  <c r="B140" i="30"/>
  <c r="C139" i="30"/>
  <c r="B139" i="30"/>
  <c r="C138" i="30"/>
  <c r="B138" i="30"/>
  <c r="C137" i="30"/>
  <c r="B137" i="30"/>
  <c r="C136" i="30"/>
  <c r="B136" i="30"/>
  <c r="C135" i="30"/>
  <c r="B135" i="30"/>
  <c r="C134" i="30"/>
  <c r="B134" i="30"/>
  <c r="C133" i="30"/>
  <c r="B133" i="30"/>
  <c r="C132" i="30"/>
  <c r="B132" i="30"/>
  <c r="C131" i="30"/>
  <c r="B131" i="30"/>
  <c r="C130" i="30"/>
  <c r="B130" i="30"/>
  <c r="C129" i="30"/>
  <c r="B129" i="30"/>
  <c r="C172" i="30"/>
  <c r="B172" i="30"/>
  <c r="C171" i="30"/>
  <c r="B171" i="30"/>
  <c r="C170" i="30"/>
  <c r="B170" i="30"/>
  <c r="C169" i="30"/>
  <c r="B169" i="30"/>
  <c r="C168" i="30"/>
  <c r="B168" i="30"/>
  <c r="C166" i="30"/>
  <c r="B166" i="30"/>
  <c r="C165" i="30"/>
  <c r="B165" i="30"/>
  <c r="C164" i="30"/>
  <c r="B164" i="30"/>
  <c r="C163" i="30"/>
  <c r="B163" i="30"/>
  <c r="C162" i="30"/>
  <c r="B162" i="30"/>
  <c r="G162" i="30"/>
  <c r="G163" i="30" s="1"/>
  <c r="G164" i="30" s="1"/>
  <c r="G165" i="30" s="1"/>
  <c r="G166" i="30" s="1"/>
  <c r="H163" i="30"/>
  <c r="H162" i="30"/>
  <c r="C160" i="30"/>
  <c r="B160" i="30"/>
  <c r="C159" i="30"/>
  <c r="B159" i="30"/>
  <c r="C158" i="30"/>
  <c r="B158" i="30"/>
  <c r="C157" i="30"/>
  <c r="B157" i="30"/>
  <c r="C156" i="30"/>
  <c r="B156" i="30"/>
  <c r="C154" i="30"/>
  <c r="B154" i="30"/>
  <c r="C153" i="30"/>
  <c r="B153" i="30"/>
  <c r="B152" i="30"/>
  <c r="B151" i="30"/>
  <c r="B150" i="30"/>
  <c r="B149" i="30"/>
  <c r="B148" i="30"/>
  <c r="H152" i="30"/>
  <c r="M152" i="30" s="1"/>
  <c r="C152" i="30"/>
  <c r="C151" i="30"/>
  <c r="C150" i="30"/>
  <c r="C149" i="30"/>
  <c r="C148" i="30"/>
  <c r="H160" i="30"/>
  <c r="H159" i="30"/>
  <c r="C125" i="30"/>
  <c r="B125" i="30"/>
  <c r="C124" i="30"/>
  <c r="B124" i="30"/>
  <c r="C123" i="30"/>
  <c r="B123" i="30"/>
  <c r="C122" i="30"/>
  <c r="B122" i="30"/>
  <c r="C121" i="30"/>
  <c r="B121" i="30"/>
  <c r="C120" i="30"/>
  <c r="B120" i="30"/>
  <c r="C119" i="30"/>
  <c r="B119" i="30"/>
  <c r="G119" i="30"/>
  <c r="H119" i="30"/>
  <c r="C118" i="30"/>
  <c r="B118" i="30"/>
  <c r="C117" i="30"/>
  <c r="B117" i="30"/>
  <c r="C116" i="30"/>
  <c r="B116" i="30"/>
  <c r="C115" i="30"/>
  <c r="B115" i="30"/>
  <c r="C114" i="30"/>
  <c r="B114" i="30"/>
  <c r="C113" i="30"/>
  <c r="B113" i="30"/>
  <c r="C112" i="30"/>
  <c r="B112" i="30"/>
  <c r="C111" i="30"/>
  <c r="B111" i="30"/>
  <c r="C107" i="30"/>
  <c r="B107" i="30"/>
  <c r="C94" i="30"/>
  <c r="B94" i="30"/>
  <c r="C93" i="30"/>
  <c r="B93" i="30"/>
  <c r="C92" i="30"/>
  <c r="B92" i="30"/>
  <c r="C91" i="30"/>
  <c r="B91" i="30"/>
  <c r="C90" i="30"/>
  <c r="B90" i="30"/>
  <c r="C89" i="30"/>
  <c r="B89" i="30"/>
  <c r="C88" i="30"/>
  <c r="B88" i="30"/>
  <c r="C87" i="30"/>
  <c r="B87" i="30"/>
  <c r="C86" i="30"/>
  <c r="B86" i="30"/>
  <c r="C85" i="30"/>
  <c r="B85" i="30"/>
  <c r="C84" i="30"/>
  <c r="B84" i="30"/>
  <c r="G84" i="30"/>
  <c r="G85" i="30" s="1"/>
  <c r="C60" i="30"/>
  <c r="B60" i="30"/>
  <c r="C59" i="30"/>
  <c r="B59" i="30"/>
  <c r="C58" i="30"/>
  <c r="B58" i="30"/>
  <c r="C57" i="30"/>
  <c r="B57" i="30"/>
  <c r="C56" i="30"/>
  <c r="B56" i="30"/>
  <c r="C55" i="30"/>
  <c r="B55" i="30"/>
  <c r="C54" i="30"/>
  <c r="B54" i="30"/>
  <c r="C53" i="30"/>
  <c r="B53" i="30"/>
  <c r="C52" i="30"/>
  <c r="B52" i="30"/>
  <c r="C51" i="30"/>
  <c r="B51" i="30"/>
  <c r="C11" i="30"/>
  <c r="B11" i="30"/>
  <c r="C7" i="30"/>
  <c r="B7" i="30"/>
  <c r="C41" i="48"/>
  <c r="C40" i="48"/>
  <c r="C39" i="48"/>
  <c r="C38" i="48"/>
  <c r="C37" i="48"/>
  <c r="C33" i="48"/>
  <c r="C32" i="48"/>
  <c r="C31" i="48"/>
  <c r="C30" i="48"/>
  <c r="C29" i="48"/>
  <c r="M7" i="35"/>
  <c r="M13" i="35"/>
  <c r="M18" i="35"/>
  <c r="M20" i="35"/>
  <c r="M21" i="35"/>
  <c r="M22" i="35"/>
  <c r="M23" i="35"/>
  <c r="M25" i="35"/>
  <c r="M26" i="35"/>
  <c r="M27" i="35"/>
  <c r="M28" i="35"/>
  <c r="O7" i="35"/>
  <c r="D19" i="45"/>
  <c r="D18" i="45"/>
  <c r="E19" i="45"/>
  <c r="E18" i="45"/>
  <c r="E17" i="45"/>
  <c r="G112" i="48"/>
  <c r="H112" i="48"/>
  <c r="I112" i="48"/>
  <c r="J112" i="48"/>
  <c r="K112" i="48"/>
  <c r="L112" i="48"/>
  <c r="M112" i="48"/>
  <c r="N112" i="48"/>
  <c r="O112" i="48"/>
  <c r="P112" i="48"/>
  <c r="Q112" i="48"/>
  <c r="R112" i="48"/>
  <c r="S112" i="48"/>
  <c r="T112" i="48"/>
  <c r="U112" i="48"/>
  <c r="V112" i="48"/>
  <c r="W112" i="48"/>
  <c r="X112" i="48"/>
  <c r="Y112" i="48"/>
  <c r="Z112" i="48"/>
  <c r="AA112" i="48"/>
  <c r="AB112" i="48"/>
  <c r="AC112" i="48"/>
  <c r="AD112" i="48"/>
  <c r="AE112" i="48"/>
  <c r="AF112" i="48"/>
  <c r="AG112" i="48"/>
  <c r="AH112" i="48"/>
  <c r="AI112" i="48"/>
  <c r="G113" i="48"/>
  <c r="H113" i="48"/>
  <c r="I113" i="48"/>
  <c r="J113" i="48"/>
  <c r="K113" i="48"/>
  <c r="L113" i="48"/>
  <c r="M113" i="48"/>
  <c r="N113" i="48"/>
  <c r="O113" i="48"/>
  <c r="P113" i="48"/>
  <c r="Q113" i="48"/>
  <c r="R113" i="48"/>
  <c r="S113" i="48"/>
  <c r="T113" i="48"/>
  <c r="U113" i="48"/>
  <c r="V113" i="48"/>
  <c r="W113" i="48"/>
  <c r="X113" i="48"/>
  <c r="Y113" i="48"/>
  <c r="Z113" i="48"/>
  <c r="AA113" i="48"/>
  <c r="AB113" i="48"/>
  <c r="AC113" i="48"/>
  <c r="AD113" i="48"/>
  <c r="AE113" i="48"/>
  <c r="AF113" i="48"/>
  <c r="AG113" i="48"/>
  <c r="AH113" i="48"/>
  <c r="AI113" i="48"/>
  <c r="G114" i="48"/>
  <c r="H114" i="48"/>
  <c r="I114" i="48"/>
  <c r="J114" i="48"/>
  <c r="K114" i="48"/>
  <c r="L114" i="48"/>
  <c r="M114" i="48"/>
  <c r="N114" i="48"/>
  <c r="O114" i="48"/>
  <c r="P114" i="48"/>
  <c r="Q114" i="48"/>
  <c r="R114" i="48"/>
  <c r="S114" i="48"/>
  <c r="T114" i="48"/>
  <c r="U114" i="48"/>
  <c r="V114" i="48"/>
  <c r="W114" i="48"/>
  <c r="X114" i="48"/>
  <c r="Y114" i="48"/>
  <c r="Z114" i="48"/>
  <c r="AA114" i="48"/>
  <c r="AB114" i="48"/>
  <c r="AC114" i="48"/>
  <c r="AD114" i="48"/>
  <c r="AE114" i="48"/>
  <c r="AF114" i="48"/>
  <c r="AG114" i="48"/>
  <c r="AH114" i="48"/>
  <c r="AI114" i="48"/>
  <c r="G115" i="48"/>
  <c r="H115" i="48"/>
  <c r="I115" i="48"/>
  <c r="J115" i="48"/>
  <c r="K115" i="48"/>
  <c r="L115" i="48"/>
  <c r="M115" i="48"/>
  <c r="N115" i="48"/>
  <c r="O115" i="48"/>
  <c r="P115" i="48"/>
  <c r="Q115" i="48"/>
  <c r="R115" i="48"/>
  <c r="S115" i="48"/>
  <c r="T115" i="48"/>
  <c r="U115" i="48"/>
  <c r="V115" i="48"/>
  <c r="W115" i="48"/>
  <c r="X115" i="48"/>
  <c r="Y115" i="48"/>
  <c r="Z115" i="48"/>
  <c r="AA115" i="48"/>
  <c r="AB115" i="48"/>
  <c r="AC115" i="48"/>
  <c r="AD115" i="48"/>
  <c r="AE115" i="48"/>
  <c r="AF115" i="48"/>
  <c r="AG115" i="48"/>
  <c r="AH115" i="48"/>
  <c r="AI115" i="48"/>
  <c r="G121" i="48"/>
  <c r="H121" i="48"/>
  <c r="I121" i="48"/>
  <c r="J121" i="48"/>
  <c r="K121" i="48"/>
  <c r="L121" i="48"/>
  <c r="M121" i="48"/>
  <c r="N121" i="48"/>
  <c r="O121" i="48"/>
  <c r="P121" i="48"/>
  <c r="Q121" i="48"/>
  <c r="R121" i="48"/>
  <c r="S121" i="48"/>
  <c r="T121" i="48"/>
  <c r="U121" i="48"/>
  <c r="V121" i="48"/>
  <c r="W121" i="48"/>
  <c r="X121" i="48"/>
  <c r="Y121" i="48"/>
  <c r="Z121" i="48"/>
  <c r="AA121" i="48"/>
  <c r="AB121" i="48"/>
  <c r="AC121" i="48"/>
  <c r="AD121" i="48"/>
  <c r="AE121" i="48"/>
  <c r="AF121" i="48"/>
  <c r="AG121" i="48"/>
  <c r="AH121" i="48"/>
  <c r="AI121" i="48"/>
  <c r="G95" i="48"/>
  <c r="H95" i="48"/>
  <c r="I95" i="48"/>
  <c r="J95" i="48"/>
  <c r="K95" i="48"/>
  <c r="L95" i="48"/>
  <c r="M95" i="48"/>
  <c r="N95" i="48"/>
  <c r="O95" i="48"/>
  <c r="P95" i="48"/>
  <c r="Q95" i="48"/>
  <c r="R95" i="48"/>
  <c r="S95" i="48"/>
  <c r="T95" i="48"/>
  <c r="U95" i="48"/>
  <c r="V95" i="48"/>
  <c r="W95" i="48"/>
  <c r="X95" i="48"/>
  <c r="Y95" i="48"/>
  <c r="Z95" i="48"/>
  <c r="AA95" i="48"/>
  <c r="AB95" i="48"/>
  <c r="AC95" i="48"/>
  <c r="AD95" i="48"/>
  <c r="AE95" i="48"/>
  <c r="AF95" i="48"/>
  <c r="AG95" i="48"/>
  <c r="AH95" i="48"/>
  <c r="AI95" i="48"/>
  <c r="F95" i="48"/>
  <c r="F121" i="48" s="1"/>
  <c r="K152" i="30" l="1"/>
  <c r="J152" i="30" s="1"/>
  <c r="L152" i="30"/>
  <c r="F112" i="48"/>
  <c r="F113" i="48"/>
  <c r="F115" i="48"/>
  <c r="F114" i="48"/>
  <c r="AI120" i="48" l="1"/>
  <c r="AH120" i="48"/>
  <c r="AG120" i="48"/>
  <c r="AF120" i="48"/>
  <c r="AE120" i="48"/>
  <c r="AD120" i="48"/>
  <c r="AC120" i="48"/>
  <c r="AB120" i="48"/>
  <c r="AA120" i="48"/>
  <c r="Z120" i="48"/>
  <c r="Y120" i="48"/>
  <c r="X120" i="48"/>
  <c r="W120" i="48"/>
  <c r="V120" i="48"/>
  <c r="U120" i="48"/>
  <c r="T120" i="48"/>
  <c r="S120" i="48"/>
  <c r="R120" i="48"/>
  <c r="Q120" i="48"/>
  <c r="P120" i="48"/>
  <c r="O120" i="48"/>
  <c r="N120" i="48"/>
  <c r="M120" i="48"/>
  <c r="L120" i="48"/>
  <c r="K120" i="48"/>
  <c r="J120" i="48"/>
  <c r="I120" i="48"/>
  <c r="H120" i="48"/>
  <c r="AI119" i="48"/>
  <c r="AH119" i="48"/>
  <c r="AG119" i="48"/>
  <c r="AF119" i="48"/>
  <c r="AE119" i="48"/>
  <c r="AD119" i="48"/>
  <c r="AC119" i="48"/>
  <c r="AB119" i="48"/>
  <c r="AA119" i="48"/>
  <c r="Z119" i="48"/>
  <c r="Y119" i="48"/>
  <c r="X119" i="48"/>
  <c r="W119" i="48"/>
  <c r="V119" i="48"/>
  <c r="U119" i="48"/>
  <c r="T119" i="48"/>
  <c r="S119" i="48"/>
  <c r="R119" i="48"/>
  <c r="Q119" i="48"/>
  <c r="P119" i="48"/>
  <c r="O119" i="48"/>
  <c r="N119" i="48"/>
  <c r="M119" i="48"/>
  <c r="L119" i="48"/>
  <c r="K119" i="48"/>
  <c r="J119" i="48"/>
  <c r="I119" i="48"/>
  <c r="H119" i="48"/>
  <c r="AI118" i="48"/>
  <c r="AH118" i="48"/>
  <c r="AG118" i="48"/>
  <c r="AF118" i="48"/>
  <c r="AE118" i="48"/>
  <c r="AD118" i="48"/>
  <c r="AC118" i="48"/>
  <c r="AB118" i="48"/>
  <c r="AA118" i="48"/>
  <c r="Z118" i="48"/>
  <c r="Y118" i="48"/>
  <c r="X118" i="48"/>
  <c r="W118" i="48"/>
  <c r="V118" i="48"/>
  <c r="U118" i="48"/>
  <c r="T118" i="48"/>
  <c r="S118" i="48"/>
  <c r="R118" i="48"/>
  <c r="Q118" i="48"/>
  <c r="P118" i="48"/>
  <c r="O118" i="48"/>
  <c r="N118" i="48"/>
  <c r="M118" i="48"/>
  <c r="L118" i="48"/>
  <c r="K118" i="48"/>
  <c r="J118" i="48"/>
  <c r="I118" i="48"/>
  <c r="H118" i="48"/>
  <c r="AI117" i="48"/>
  <c r="AH117" i="48"/>
  <c r="AG117" i="48"/>
  <c r="AF117" i="48"/>
  <c r="AE117" i="48"/>
  <c r="AD117" i="48"/>
  <c r="AC117" i="48"/>
  <c r="AB117" i="48"/>
  <c r="AA117" i="48"/>
  <c r="Z117" i="48"/>
  <c r="Y117" i="48"/>
  <c r="X117" i="48"/>
  <c r="W117" i="48"/>
  <c r="V117" i="48"/>
  <c r="U117" i="48"/>
  <c r="T117" i="48"/>
  <c r="S117" i="48"/>
  <c r="R117" i="48"/>
  <c r="Q117" i="48"/>
  <c r="P117" i="48"/>
  <c r="O117" i="48"/>
  <c r="N117" i="48"/>
  <c r="M117" i="48"/>
  <c r="L117" i="48"/>
  <c r="K117" i="48"/>
  <c r="J117" i="48"/>
  <c r="I117" i="48"/>
  <c r="H117" i="48"/>
  <c r="G120" i="48"/>
  <c r="G117" i="48"/>
  <c r="F120" i="48"/>
  <c r="D15" i="23"/>
  <c r="B150" i="48"/>
  <c r="B149" i="48"/>
  <c r="B148" i="48"/>
  <c r="B147" i="48"/>
  <c r="B108" i="48"/>
  <c r="B107" i="48"/>
  <c r="B106" i="48"/>
  <c r="B105" i="48"/>
  <c r="B63" i="48"/>
  <c r="B62" i="48"/>
  <c r="B61" i="48"/>
  <c r="B60" i="48"/>
  <c r="B20" i="48"/>
  <c r="B19" i="48"/>
  <c r="B18" i="48"/>
  <c r="E16" i="35"/>
  <c r="E15" i="35"/>
  <c r="E14" i="35"/>
  <c r="D17" i="45"/>
  <c r="B171" i="48"/>
  <c r="B170" i="48"/>
  <c r="B169" i="48"/>
  <c r="B168" i="48"/>
  <c r="B167" i="48"/>
  <c r="B163" i="48"/>
  <c r="B162" i="48"/>
  <c r="B161" i="48"/>
  <c r="B160" i="48"/>
  <c r="B159" i="48"/>
  <c r="B157" i="48"/>
  <c r="B156" i="48"/>
  <c r="B155" i="48"/>
  <c r="B154" i="48"/>
  <c r="B152" i="48"/>
  <c r="B144" i="48"/>
  <c r="B143" i="48"/>
  <c r="B142" i="48"/>
  <c r="B141" i="48"/>
  <c r="B139" i="48"/>
  <c r="B129" i="48"/>
  <c r="B128" i="48"/>
  <c r="B127" i="48"/>
  <c r="B126" i="48"/>
  <c r="B125" i="48"/>
  <c r="B121" i="48"/>
  <c r="B120" i="48"/>
  <c r="B119" i="48"/>
  <c r="B118" i="48"/>
  <c r="B117" i="48"/>
  <c r="B115" i="48"/>
  <c r="B114" i="48"/>
  <c r="B113" i="48"/>
  <c r="B112" i="48"/>
  <c r="B110" i="48"/>
  <c r="B102" i="48"/>
  <c r="B101" i="48"/>
  <c r="B100" i="48"/>
  <c r="B99" i="48"/>
  <c r="B97" i="48"/>
  <c r="B84" i="48"/>
  <c r="B83" i="48"/>
  <c r="B82" i="48"/>
  <c r="B81" i="48"/>
  <c r="B80" i="48"/>
  <c r="B76" i="48"/>
  <c r="B75" i="48"/>
  <c r="B74" i="48"/>
  <c r="B73" i="48"/>
  <c r="B72" i="48"/>
  <c r="B70" i="48"/>
  <c r="B69" i="48"/>
  <c r="B68" i="48"/>
  <c r="B67" i="48"/>
  <c r="B65" i="48"/>
  <c r="B57" i="48"/>
  <c r="B56" i="48"/>
  <c r="B55" i="48"/>
  <c r="B54" i="48"/>
  <c r="B52" i="48"/>
  <c r="B41" i="48"/>
  <c r="B40" i="48"/>
  <c r="B39" i="48"/>
  <c r="B38" i="48"/>
  <c r="B37" i="48"/>
  <c r="B33" i="48"/>
  <c r="B32" i="48"/>
  <c r="B31" i="48"/>
  <c r="B30" i="48"/>
  <c r="B29" i="48"/>
  <c r="B27" i="48"/>
  <c r="B26" i="48"/>
  <c r="B25" i="48"/>
  <c r="B24" i="48"/>
  <c r="B22" i="48"/>
  <c r="B17" i="48"/>
  <c r="B14" i="48"/>
  <c r="B13" i="48"/>
  <c r="B12" i="48"/>
  <c r="B11" i="48"/>
  <c r="B9" i="48"/>
  <c r="E10" i="35"/>
  <c r="E9" i="35"/>
  <c r="E8" i="35"/>
  <c r="E7" i="35"/>
  <c r="E5" i="35"/>
  <c r="E37" i="35"/>
  <c r="E36" i="35"/>
  <c r="E35" i="35"/>
  <c r="E34" i="35"/>
  <c r="E33" i="35"/>
  <c r="E29" i="35"/>
  <c r="E28" i="35"/>
  <c r="E27" i="35"/>
  <c r="E26" i="35"/>
  <c r="E25" i="35"/>
  <c r="E23" i="35"/>
  <c r="E22" i="35"/>
  <c r="E21" i="35"/>
  <c r="E20" i="35"/>
  <c r="E18" i="35"/>
  <c r="E13" i="35"/>
  <c r="G100" i="30"/>
  <c r="G101" i="30" s="1"/>
  <c r="H101" i="30"/>
  <c r="M101" i="30" s="1"/>
  <c r="H87" i="30"/>
  <c r="M87" i="30" s="1"/>
  <c r="H22" i="30"/>
  <c r="C22" i="30"/>
  <c r="B22" i="30"/>
  <c r="U20" i="26"/>
  <c r="K160" i="30"/>
  <c r="M160" i="30"/>
  <c r="H157" i="30"/>
  <c r="H158" i="30"/>
  <c r="H150" i="30"/>
  <c r="H151" i="30"/>
  <c r="H153" i="30"/>
  <c r="H154" i="30"/>
  <c r="H143" i="30"/>
  <c r="M143" i="30" s="1"/>
  <c r="H142" i="30"/>
  <c r="M142" i="30" s="1"/>
  <c r="H141" i="30"/>
  <c r="M141" i="30" s="1"/>
  <c r="H140" i="30"/>
  <c r="M140" i="30" s="1"/>
  <c r="H139" i="30"/>
  <c r="M139" i="30" s="1"/>
  <c r="H138" i="30"/>
  <c r="M138" i="30" s="1"/>
  <c r="H137" i="30"/>
  <c r="M137" i="30" s="1"/>
  <c r="H129" i="30"/>
  <c r="H130" i="30"/>
  <c r="H131" i="30"/>
  <c r="H132" i="30"/>
  <c r="H133" i="30"/>
  <c r="H134" i="30"/>
  <c r="H135" i="30"/>
  <c r="H136" i="30"/>
  <c r="G107" i="30"/>
  <c r="G97" i="30"/>
  <c r="H95" i="30"/>
  <c r="G92" i="30"/>
  <c r="G93" i="30" s="1"/>
  <c r="G94" i="30" s="1"/>
  <c r="G90" i="30"/>
  <c r="G91" i="30" s="1"/>
  <c r="H91" i="30"/>
  <c r="M91" i="30" s="1"/>
  <c r="H92" i="30"/>
  <c r="M92" i="30" s="1"/>
  <c r="H93" i="30"/>
  <c r="M93" i="30" s="1"/>
  <c r="H94" i="30"/>
  <c r="H89" i="30"/>
  <c r="H90" i="30"/>
  <c r="H88" i="30"/>
  <c r="H85" i="30"/>
  <c r="H84" i="30"/>
  <c r="G86" i="30"/>
  <c r="H86" i="30"/>
  <c r="H49" i="30"/>
  <c r="H50" i="30"/>
  <c r="H51" i="30"/>
  <c r="H52" i="30"/>
  <c r="H53" i="30"/>
  <c r="H54" i="30"/>
  <c r="H55" i="30"/>
  <c r="H56" i="30"/>
  <c r="H57" i="30"/>
  <c r="H58" i="30"/>
  <c r="H59" i="30"/>
  <c r="H60" i="30"/>
  <c r="H45" i="30"/>
  <c r="H46" i="30"/>
  <c r="H34" i="30"/>
  <c r="H35" i="30"/>
  <c r="H36" i="30"/>
  <c r="H37" i="30"/>
  <c r="H38" i="30"/>
  <c r="H41" i="30"/>
  <c r="H42" i="30"/>
  <c r="H43" i="30"/>
  <c r="H44" i="30"/>
  <c r="H15" i="30"/>
  <c r="H16" i="30"/>
  <c r="H17" i="30"/>
  <c r="H18" i="30"/>
  <c r="H19" i="30"/>
  <c r="H20" i="30"/>
  <c r="H21" i="30"/>
  <c r="H23" i="30"/>
  <c r="H24" i="30"/>
  <c r="H25" i="30"/>
  <c r="H26" i="30"/>
  <c r="H27" i="30"/>
  <c r="H11" i="30"/>
  <c r="G62" i="30"/>
  <c r="G63" i="30" s="1"/>
  <c r="G64" i="30" s="1"/>
  <c r="G65" i="30" s="1"/>
  <c r="G66" i="30" s="1"/>
  <c r="G67" i="30" s="1"/>
  <c r="G68" i="30" s="1"/>
  <c r="G69" i="30" s="1"/>
  <c r="G70" i="30" s="1"/>
  <c r="G71" i="30" s="1"/>
  <c r="G72" i="30" s="1"/>
  <c r="G73" i="30" s="1"/>
  <c r="G74" i="30" s="1"/>
  <c r="G75" i="30" s="1"/>
  <c r="G76" i="30" s="1"/>
  <c r="G77" i="30" s="1"/>
  <c r="G78" i="30" s="1"/>
  <c r="G79" i="30" s="1"/>
  <c r="G80" i="30" s="1"/>
  <c r="G48" i="30"/>
  <c r="G29" i="30"/>
  <c r="G13" i="30"/>
  <c r="G6" i="30"/>
  <c r="J12" i="26"/>
  <c r="U36" i="26"/>
  <c r="O28" i="8"/>
  <c r="O27" i="8"/>
  <c r="O26" i="8"/>
  <c r="R37" i="8"/>
  <c r="G111" i="30" l="1"/>
  <c r="G108" i="30"/>
  <c r="G109" i="30" s="1"/>
  <c r="G110" i="30" s="1"/>
  <c r="K101" i="30"/>
  <c r="J101" i="30" s="1"/>
  <c r="L101" i="30"/>
  <c r="G87" i="30"/>
  <c r="G88" i="30" s="1"/>
  <c r="L87" i="30"/>
  <c r="K87" i="30"/>
  <c r="J87" i="30" s="1"/>
  <c r="J160" i="30"/>
  <c r="L160" i="30"/>
  <c r="L143" i="30"/>
  <c r="L142" i="30"/>
  <c r="L141" i="30"/>
  <c r="K141" i="30"/>
  <c r="J141" i="30" s="1"/>
  <c r="K142" i="30"/>
  <c r="J142" i="30" s="1"/>
  <c r="K143" i="30"/>
  <c r="J143" i="30" s="1"/>
  <c r="L139" i="30"/>
  <c r="L138" i="30"/>
  <c r="L137" i="30"/>
  <c r="L140" i="30"/>
  <c r="K137" i="30"/>
  <c r="J137" i="30" s="1"/>
  <c r="K138" i="30"/>
  <c r="J138" i="30" s="1"/>
  <c r="K139" i="30"/>
  <c r="J139" i="30" s="1"/>
  <c r="K140" i="30"/>
  <c r="J140" i="30" s="1"/>
  <c r="L92" i="30"/>
  <c r="L91" i="30"/>
  <c r="L93" i="30"/>
  <c r="K91" i="30"/>
  <c r="J91" i="30" s="1"/>
  <c r="K92" i="30"/>
  <c r="J92" i="30" s="1"/>
  <c r="K93" i="30"/>
  <c r="J93" i="30" s="1"/>
  <c r="F34" i="35" l="1"/>
  <c r="O18" i="8"/>
  <c r="O15" i="8"/>
  <c r="K93" i="26"/>
  <c r="J7" i="26" l="1"/>
  <c r="K131" i="26"/>
  <c r="K138" i="26"/>
  <c r="F29" i="35" l="1"/>
  <c r="G16" i="35"/>
  <c r="H7" i="30" l="1"/>
  <c r="K7" i="30" s="1"/>
  <c r="I7" i="30"/>
  <c r="J22" i="42"/>
  <c r="F103" i="48" l="1"/>
  <c r="G103" i="48"/>
  <c r="G64"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G45" i="46"/>
  <c r="G46" i="46"/>
  <c r="G47" i="46"/>
  <c r="G48" i="46"/>
  <c r="G49" i="46"/>
  <c r="G50" i="46"/>
  <c r="G51" i="46"/>
  <c r="G52" i="46"/>
  <c r="G53" i="46"/>
  <c r="G54" i="46"/>
  <c r="F80" i="48"/>
  <c r="G80" i="48"/>
  <c r="H80" i="48"/>
  <c r="I80" i="48"/>
  <c r="J80" i="48"/>
  <c r="K80" i="48"/>
  <c r="L80" i="48"/>
  <c r="M80" i="48"/>
  <c r="N80" i="48"/>
  <c r="O80" i="48"/>
  <c r="P80" i="48"/>
  <c r="Q80" i="48"/>
  <c r="R80" i="48"/>
  <c r="S80" i="48"/>
  <c r="T80" i="48"/>
  <c r="U80" i="48"/>
  <c r="V80" i="48"/>
  <c r="W80" i="48"/>
  <c r="F81" i="48"/>
  <c r="G81" i="48"/>
  <c r="H81" i="48"/>
  <c r="I81" i="48"/>
  <c r="J81" i="48"/>
  <c r="K81" i="48"/>
  <c r="L81" i="48"/>
  <c r="M81" i="48"/>
  <c r="N81" i="48"/>
  <c r="O81" i="48"/>
  <c r="P81" i="48"/>
  <c r="Q81" i="48"/>
  <c r="R81" i="48"/>
  <c r="S81" i="48"/>
  <c r="T81" i="48"/>
  <c r="U81" i="48"/>
  <c r="V81" i="48"/>
  <c r="W81" i="48"/>
  <c r="F82" i="48"/>
  <c r="G82" i="48"/>
  <c r="H82" i="48"/>
  <c r="I82" i="48"/>
  <c r="J82" i="48"/>
  <c r="K82" i="48"/>
  <c r="L82" i="48"/>
  <c r="M82" i="48"/>
  <c r="N82" i="48"/>
  <c r="O82" i="48"/>
  <c r="P82" i="48"/>
  <c r="Q82" i="48"/>
  <c r="R82" i="48"/>
  <c r="S82" i="48"/>
  <c r="T82" i="48"/>
  <c r="U82" i="48"/>
  <c r="V82" i="48"/>
  <c r="W82" i="48"/>
  <c r="F83" i="48"/>
  <c r="G83" i="48"/>
  <c r="H83" i="48"/>
  <c r="I83" i="48"/>
  <c r="J83" i="48"/>
  <c r="K83" i="48"/>
  <c r="L83" i="48"/>
  <c r="M83" i="48"/>
  <c r="N83" i="48"/>
  <c r="O83" i="48"/>
  <c r="P83" i="48"/>
  <c r="Q83" i="48"/>
  <c r="R83" i="48"/>
  <c r="S83" i="48"/>
  <c r="T83" i="48"/>
  <c r="U83" i="48"/>
  <c r="V83" i="48"/>
  <c r="W83" i="48"/>
  <c r="F84" i="48"/>
  <c r="G84" i="48"/>
  <c r="H84" i="48"/>
  <c r="I84" i="48"/>
  <c r="J84" i="48"/>
  <c r="K84" i="48"/>
  <c r="L84" i="48"/>
  <c r="M84" i="48"/>
  <c r="N84" i="48"/>
  <c r="O84" i="48"/>
  <c r="P84" i="48"/>
  <c r="Q84" i="48"/>
  <c r="R84" i="48"/>
  <c r="S84" i="48"/>
  <c r="T84" i="48"/>
  <c r="U84" i="48"/>
  <c r="V84" i="48"/>
  <c r="W84" i="48"/>
  <c r="F72" i="48"/>
  <c r="G72" i="48"/>
  <c r="H72" i="48"/>
  <c r="I72" i="48"/>
  <c r="J72" i="48"/>
  <c r="K72" i="48"/>
  <c r="L72" i="48"/>
  <c r="M72" i="48"/>
  <c r="N72" i="48"/>
  <c r="O72" i="48"/>
  <c r="P72" i="48"/>
  <c r="Q72" i="48"/>
  <c r="R72" i="48"/>
  <c r="S72" i="48"/>
  <c r="T72" i="48"/>
  <c r="U72" i="48"/>
  <c r="V72" i="48"/>
  <c r="F73" i="48"/>
  <c r="G73" i="48"/>
  <c r="H73" i="48"/>
  <c r="I73" i="48"/>
  <c r="J73" i="48"/>
  <c r="K73" i="48"/>
  <c r="L73" i="48"/>
  <c r="M73" i="48"/>
  <c r="N73" i="48"/>
  <c r="O73" i="48"/>
  <c r="P73" i="48"/>
  <c r="Q73" i="48"/>
  <c r="R73" i="48"/>
  <c r="S73" i="48"/>
  <c r="T73" i="48"/>
  <c r="U73" i="48"/>
  <c r="V73" i="48"/>
  <c r="F74" i="48"/>
  <c r="G74" i="48"/>
  <c r="H74" i="48"/>
  <c r="I74" i="48"/>
  <c r="J74" i="48"/>
  <c r="K74" i="48"/>
  <c r="L74" i="48"/>
  <c r="M74" i="48"/>
  <c r="N74" i="48"/>
  <c r="O74" i="48"/>
  <c r="P74" i="48"/>
  <c r="Q74" i="48"/>
  <c r="R74" i="48"/>
  <c r="S74" i="48"/>
  <c r="T74" i="48"/>
  <c r="U74" i="48"/>
  <c r="V74" i="48"/>
  <c r="F75" i="48"/>
  <c r="G75" i="48"/>
  <c r="H75" i="48"/>
  <c r="I75" i="48"/>
  <c r="J75" i="48"/>
  <c r="K75" i="48"/>
  <c r="L75" i="48"/>
  <c r="M75" i="48"/>
  <c r="N75" i="48"/>
  <c r="O75" i="48"/>
  <c r="P75" i="48"/>
  <c r="Q75" i="48"/>
  <c r="R75" i="48"/>
  <c r="S75" i="48"/>
  <c r="T75" i="48"/>
  <c r="U75" i="48"/>
  <c r="V75" i="48"/>
  <c r="F76" i="48"/>
  <c r="G76" i="48"/>
  <c r="H76" i="48"/>
  <c r="I76" i="48"/>
  <c r="J76" i="48"/>
  <c r="K76" i="48"/>
  <c r="L76" i="48"/>
  <c r="M76" i="48"/>
  <c r="N76" i="48"/>
  <c r="O76" i="48"/>
  <c r="P76" i="48"/>
  <c r="Q76" i="48"/>
  <c r="R76" i="48"/>
  <c r="S76" i="48"/>
  <c r="T76" i="48"/>
  <c r="U76" i="48"/>
  <c r="V76" i="48"/>
  <c r="F67" i="48"/>
  <c r="G67" i="48"/>
  <c r="H67" i="48"/>
  <c r="I67" i="48"/>
  <c r="J67" i="48"/>
  <c r="K67" i="48"/>
  <c r="L67" i="48"/>
  <c r="M67" i="48"/>
  <c r="N67" i="48"/>
  <c r="O67" i="48"/>
  <c r="P67" i="48"/>
  <c r="Q67" i="48"/>
  <c r="R67" i="48"/>
  <c r="S67" i="48"/>
  <c r="T67" i="48"/>
  <c r="U67" i="48"/>
  <c r="V67" i="48"/>
  <c r="F68" i="48"/>
  <c r="G68" i="48"/>
  <c r="H68" i="48"/>
  <c r="I68" i="48"/>
  <c r="J68" i="48"/>
  <c r="K68" i="48"/>
  <c r="L68" i="48"/>
  <c r="M68" i="48"/>
  <c r="N68" i="48"/>
  <c r="O68" i="48"/>
  <c r="P68" i="48"/>
  <c r="Q68" i="48"/>
  <c r="R68" i="48"/>
  <c r="S68" i="48"/>
  <c r="T68" i="48"/>
  <c r="U68" i="48"/>
  <c r="V68" i="48"/>
  <c r="F69" i="48"/>
  <c r="G69" i="48"/>
  <c r="H69" i="48"/>
  <c r="I69" i="48"/>
  <c r="J69" i="48"/>
  <c r="K69" i="48"/>
  <c r="L69" i="48"/>
  <c r="M69" i="48"/>
  <c r="N69" i="48"/>
  <c r="O69" i="48"/>
  <c r="P69" i="48"/>
  <c r="Q69" i="48"/>
  <c r="R69" i="48"/>
  <c r="S69" i="48"/>
  <c r="T69" i="48"/>
  <c r="U69" i="48"/>
  <c r="V69" i="48"/>
  <c r="F70" i="48"/>
  <c r="G70" i="48"/>
  <c r="H70" i="48"/>
  <c r="I70" i="48"/>
  <c r="J70" i="48"/>
  <c r="K70" i="48"/>
  <c r="L70" i="48"/>
  <c r="M70" i="48"/>
  <c r="N70" i="48"/>
  <c r="O70" i="48"/>
  <c r="P70" i="48"/>
  <c r="Q70" i="48"/>
  <c r="R70" i="48"/>
  <c r="S70" i="48"/>
  <c r="T70" i="48"/>
  <c r="U70" i="48"/>
  <c r="V70" i="48"/>
  <c r="F65" i="48"/>
  <c r="G65" i="48"/>
  <c r="H65" i="48"/>
  <c r="I65" i="48"/>
  <c r="J65" i="48"/>
  <c r="K65" i="48"/>
  <c r="L65" i="48"/>
  <c r="M65" i="48"/>
  <c r="N65" i="48"/>
  <c r="O65" i="48"/>
  <c r="P65" i="48"/>
  <c r="Q65" i="48"/>
  <c r="R65" i="48"/>
  <c r="S65" i="48"/>
  <c r="T65" i="48"/>
  <c r="U65" i="48"/>
  <c r="V65" i="48"/>
  <c r="F60" i="48"/>
  <c r="G60" i="48"/>
  <c r="H60" i="48"/>
  <c r="I60" i="48"/>
  <c r="J60" i="48"/>
  <c r="K60" i="48"/>
  <c r="L60" i="48"/>
  <c r="M60" i="48"/>
  <c r="N60" i="48"/>
  <c r="O60" i="48"/>
  <c r="P60" i="48"/>
  <c r="Q60" i="48"/>
  <c r="R60" i="48"/>
  <c r="S60" i="48"/>
  <c r="T60" i="48"/>
  <c r="U60" i="48"/>
  <c r="V60" i="48"/>
  <c r="F61" i="48"/>
  <c r="G61" i="48"/>
  <c r="H61" i="48"/>
  <c r="I61" i="48"/>
  <c r="J61" i="48"/>
  <c r="K61" i="48"/>
  <c r="L61" i="48"/>
  <c r="M61" i="48"/>
  <c r="N61" i="48"/>
  <c r="O61" i="48"/>
  <c r="P61" i="48"/>
  <c r="Q61" i="48"/>
  <c r="R61" i="48"/>
  <c r="S61" i="48"/>
  <c r="T61" i="48"/>
  <c r="U61" i="48"/>
  <c r="V61" i="48"/>
  <c r="F62" i="48"/>
  <c r="G62" i="48"/>
  <c r="H62" i="48"/>
  <c r="I62" i="48"/>
  <c r="J62" i="48"/>
  <c r="K62" i="48"/>
  <c r="L62" i="48"/>
  <c r="M62" i="48"/>
  <c r="N62" i="48"/>
  <c r="O62" i="48"/>
  <c r="P62" i="48"/>
  <c r="Q62" i="48"/>
  <c r="R62" i="48"/>
  <c r="S62" i="48"/>
  <c r="T62" i="48"/>
  <c r="U62" i="48"/>
  <c r="V62" i="48"/>
  <c r="F63" i="48"/>
  <c r="G63" i="48"/>
  <c r="H63" i="48"/>
  <c r="I63" i="48"/>
  <c r="J63" i="48"/>
  <c r="K63" i="48"/>
  <c r="L63" i="48"/>
  <c r="M63" i="48"/>
  <c r="N63" i="48"/>
  <c r="O63" i="48"/>
  <c r="P63" i="48"/>
  <c r="Q63" i="48"/>
  <c r="R63" i="48"/>
  <c r="S63" i="48"/>
  <c r="T63" i="48"/>
  <c r="U63" i="48"/>
  <c r="V63" i="48"/>
  <c r="F54" i="48"/>
  <c r="G54" i="48"/>
  <c r="H54" i="48"/>
  <c r="I54" i="48"/>
  <c r="J54" i="48"/>
  <c r="K54" i="48"/>
  <c r="L54" i="48"/>
  <c r="M54" i="48"/>
  <c r="N54" i="48"/>
  <c r="O54" i="48"/>
  <c r="P54" i="48"/>
  <c r="Q54" i="48"/>
  <c r="R54" i="48"/>
  <c r="S54" i="48"/>
  <c r="T54" i="48"/>
  <c r="U54" i="48"/>
  <c r="F55" i="48"/>
  <c r="G55" i="48"/>
  <c r="H55" i="48"/>
  <c r="I55" i="48"/>
  <c r="J55" i="48"/>
  <c r="K55" i="48"/>
  <c r="L55" i="48"/>
  <c r="M55" i="48"/>
  <c r="N55" i="48"/>
  <c r="O55" i="48"/>
  <c r="P55" i="48"/>
  <c r="Q55" i="48"/>
  <c r="R55" i="48"/>
  <c r="S55" i="48"/>
  <c r="T55" i="48"/>
  <c r="U55" i="48"/>
  <c r="F56" i="48"/>
  <c r="G56" i="48"/>
  <c r="H56" i="48"/>
  <c r="I56" i="48"/>
  <c r="J56" i="48"/>
  <c r="K56" i="48"/>
  <c r="L56" i="48"/>
  <c r="M56" i="48"/>
  <c r="N56" i="48"/>
  <c r="O56" i="48"/>
  <c r="P56" i="48"/>
  <c r="Q56" i="48"/>
  <c r="R56" i="48"/>
  <c r="S56" i="48"/>
  <c r="T56" i="48"/>
  <c r="U56" i="48"/>
  <c r="F57" i="48"/>
  <c r="G57" i="48"/>
  <c r="H57" i="48"/>
  <c r="I57" i="48"/>
  <c r="J57" i="48"/>
  <c r="K57" i="48"/>
  <c r="L57" i="48"/>
  <c r="M57" i="48"/>
  <c r="N57" i="48"/>
  <c r="O57" i="48"/>
  <c r="P57" i="48"/>
  <c r="Q57" i="48"/>
  <c r="R57" i="48"/>
  <c r="S57" i="48"/>
  <c r="T57" i="48"/>
  <c r="U57" i="48"/>
  <c r="F52" i="48"/>
  <c r="G52" i="48"/>
  <c r="H52" i="48"/>
  <c r="I52" i="48"/>
  <c r="J52" i="48"/>
  <c r="K52" i="48"/>
  <c r="L52" i="48"/>
  <c r="M52" i="48"/>
  <c r="N52" i="48"/>
  <c r="O52" i="48"/>
  <c r="P52" i="48"/>
  <c r="Q52" i="48"/>
  <c r="R52" i="48"/>
  <c r="S52" i="48"/>
  <c r="T52" i="48"/>
  <c r="U52" i="48"/>
  <c r="H272" i="11"/>
  <c r="G272" i="11"/>
  <c r="F272" i="11"/>
  <c r="H259" i="11"/>
  <c r="G259" i="11"/>
  <c r="F259" i="11"/>
  <c r="H246" i="11"/>
  <c r="G246" i="11"/>
  <c r="F246" i="11"/>
  <c r="H228" i="11"/>
  <c r="G228" i="11"/>
  <c r="F228" i="11"/>
  <c r="H200" i="11"/>
  <c r="G200" i="11"/>
  <c r="F200" i="11"/>
  <c r="H177" i="11"/>
  <c r="G177" i="11"/>
  <c r="F177" i="11"/>
  <c r="H154" i="11"/>
  <c r="G154" i="11"/>
  <c r="F154" i="11"/>
  <c r="H141" i="11"/>
  <c r="G141" i="11"/>
  <c r="F141" i="11"/>
  <c r="H118" i="11"/>
  <c r="G118" i="11"/>
  <c r="F118" i="11"/>
  <c r="H105" i="11"/>
  <c r="G105" i="11"/>
  <c r="F105" i="11"/>
  <c r="H87" i="11"/>
  <c r="G87" i="11"/>
  <c r="F87" i="11"/>
  <c r="H69" i="11"/>
  <c r="G69" i="11"/>
  <c r="F69" i="11"/>
  <c r="H46" i="11"/>
  <c r="G46" i="11"/>
  <c r="F46" i="11"/>
  <c r="H33" i="11"/>
  <c r="G33" i="11"/>
  <c r="F33" i="11"/>
  <c r="G119" i="48" l="1"/>
  <c r="G118" i="48"/>
  <c r="G122" i="48" s="1"/>
  <c r="F119" i="48"/>
  <c r="F118" i="48"/>
  <c r="H71" i="48"/>
  <c r="J53" i="48"/>
  <c r="L53" i="48"/>
  <c r="M53" i="48"/>
  <c r="N53" i="48"/>
  <c r="N59" i="48" s="1"/>
  <c r="O53" i="48"/>
  <c r="Q53" i="48"/>
  <c r="Q59" i="48" s="1"/>
  <c r="R53" i="48"/>
  <c r="R59" i="48" s="1"/>
  <c r="F53" i="48"/>
  <c r="G53" i="48"/>
  <c r="H53" i="48"/>
  <c r="I53" i="48"/>
  <c r="K53" i="48"/>
  <c r="P53" i="48"/>
  <c r="S53" i="48"/>
  <c r="F58" i="48"/>
  <c r="G58" i="48"/>
  <c r="I58" i="48"/>
  <c r="R58" i="48"/>
  <c r="S58" i="48"/>
  <c r="S59" i="48" s="1"/>
  <c r="J58" i="48"/>
  <c r="K58" i="48"/>
  <c r="O58" i="48"/>
  <c r="L58" i="48"/>
  <c r="M58" i="48"/>
  <c r="N58" i="48"/>
  <c r="P58" i="48"/>
  <c r="Q58" i="48"/>
  <c r="P59" i="48"/>
  <c r="N64" i="48"/>
  <c r="O64" i="48"/>
  <c r="P64" i="48"/>
  <c r="Q64" i="48"/>
  <c r="R64" i="48"/>
  <c r="S64" i="48"/>
  <c r="G64" i="48"/>
  <c r="F64" i="48"/>
  <c r="K64" i="48"/>
  <c r="I64" i="48"/>
  <c r="J64" i="48"/>
  <c r="L64" i="48"/>
  <c r="M64" i="48"/>
  <c r="F66" i="48"/>
  <c r="G66" i="48"/>
  <c r="H66" i="48"/>
  <c r="I66" i="48"/>
  <c r="J66" i="48"/>
  <c r="K66" i="48"/>
  <c r="L66" i="48"/>
  <c r="O66" i="48"/>
  <c r="M66" i="48"/>
  <c r="N66" i="48"/>
  <c r="P66" i="48"/>
  <c r="Q66" i="48"/>
  <c r="R66" i="48"/>
  <c r="S66" i="48"/>
  <c r="L71" i="48"/>
  <c r="M71" i="48"/>
  <c r="N71" i="48"/>
  <c r="O71" i="48"/>
  <c r="P71" i="48"/>
  <c r="Q71" i="48"/>
  <c r="R71" i="48"/>
  <c r="S71" i="48"/>
  <c r="F71" i="48"/>
  <c r="I71" i="48"/>
  <c r="G71" i="48"/>
  <c r="J71" i="48"/>
  <c r="K71" i="48"/>
  <c r="I77" i="48"/>
  <c r="J77" i="48"/>
  <c r="K77" i="48"/>
  <c r="L77" i="48"/>
  <c r="M77" i="48"/>
  <c r="N77" i="48"/>
  <c r="O77" i="48"/>
  <c r="P77" i="48"/>
  <c r="Q77" i="48"/>
  <c r="R77" i="48"/>
  <c r="F77" i="48"/>
  <c r="G77" i="48"/>
  <c r="S77" i="48"/>
  <c r="I85" i="48"/>
  <c r="J85" i="48"/>
  <c r="K85" i="48"/>
  <c r="L85" i="48"/>
  <c r="M85" i="48"/>
  <c r="F85" i="48"/>
  <c r="N85" i="48"/>
  <c r="O85" i="48"/>
  <c r="P85" i="48"/>
  <c r="Q85" i="48"/>
  <c r="R85" i="48"/>
  <c r="S85" i="48"/>
  <c r="G85" i="48"/>
  <c r="F98" i="48"/>
  <c r="F117" i="48" s="1"/>
  <c r="G98" i="48"/>
  <c r="H98" i="48"/>
  <c r="I98" i="48"/>
  <c r="J98" i="48"/>
  <c r="K98" i="48"/>
  <c r="L98" i="48"/>
  <c r="M98" i="48"/>
  <c r="N98" i="48"/>
  <c r="O98" i="48"/>
  <c r="P98" i="48"/>
  <c r="P104" i="48" s="1"/>
  <c r="G104" i="48"/>
  <c r="H103" i="48"/>
  <c r="H104" i="48" s="1"/>
  <c r="I103" i="48"/>
  <c r="I104" i="48" s="1"/>
  <c r="J103" i="48"/>
  <c r="J104" i="48" s="1"/>
  <c r="K103" i="48"/>
  <c r="K104" i="48" s="1"/>
  <c r="L103" i="48"/>
  <c r="L104" i="48" s="1"/>
  <c r="M103" i="48"/>
  <c r="N103" i="48"/>
  <c r="O103" i="48"/>
  <c r="P103" i="48"/>
  <c r="M104" i="48"/>
  <c r="N104" i="48"/>
  <c r="O104" i="48"/>
  <c r="F109" i="48"/>
  <c r="G109" i="48"/>
  <c r="H109" i="48"/>
  <c r="I109" i="48"/>
  <c r="J109" i="48"/>
  <c r="K109" i="48"/>
  <c r="L109" i="48"/>
  <c r="M109" i="48"/>
  <c r="N109" i="48"/>
  <c r="O109" i="48"/>
  <c r="P109" i="48"/>
  <c r="F111" i="48"/>
  <c r="G111" i="48"/>
  <c r="H111" i="48"/>
  <c r="I111" i="48"/>
  <c r="J111" i="48"/>
  <c r="K111" i="48"/>
  <c r="L111" i="48"/>
  <c r="M111" i="48"/>
  <c r="N111" i="48"/>
  <c r="O111" i="48"/>
  <c r="P111" i="48"/>
  <c r="F116" i="48"/>
  <c r="G116" i="48"/>
  <c r="H116" i="48"/>
  <c r="I116" i="48"/>
  <c r="J116" i="48"/>
  <c r="K116" i="48"/>
  <c r="L116" i="48"/>
  <c r="M116" i="48"/>
  <c r="N116" i="48"/>
  <c r="O116" i="48"/>
  <c r="P116" i="48"/>
  <c r="H122" i="48"/>
  <c r="I122" i="48"/>
  <c r="J122" i="48"/>
  <c r="K122" i="48"/>
  <c r="L122" i="48"/>
  <c r="M122" i="48"/>
  <c r="N122" i="48"/>
  <c r="O122" i="48"/>
  <c r="P122" i="48"/>
  <c r="H34" i="48"/>
  <c r="H28" i="48"/>
  <c r="H23" i="48"/>
  <c r="H21" i="48"/>
  <c r="H15" i="48"/>
  <c r="H10" i="48"/>
  <c r="K34" i="48"/>
  <c r="K28" i="48"/>
  <c r="K23" i="48"/>
  <c r="K21" i="48"/>
  <c r="K15" i="48"/>
  <c r="K10" i="48"/>
  <c r="M42" i="48"/>
  <c r="M34" i="48"/>
  <c r="M28" i="48"/>
  <c r="M23" i="48"/>
  <c r="M21" i="48"/>
  <c r="M15" i="48"/>
  <c r="M10" i="48"/>
  <c r="U142" i="48"/>
  <c r="Y142" i="48"/>
  <c r="P143" i="48"/>
  <c r="T143" i="48"/>
  <c r="X143" i="48"/>
  <c r="P144" i="48"/>
  <c r="T144" i="48"/>
  <c r="U144" i="48"/>
  <c r="X144" i="48"/>
  <c r="Y144" i="48"/>
  <c r="Y141" i="48"/>
  <c r="X141" i="48"/>
  <c r="U141" i="48"/>
  <c r="T141" i="48"/>
  <c r="P141" i="48"/>
  <c r="M142" i="48"/>
  <c r="M144" i="48"/>
  <c r="M141" i="48"/>
  <c r="L143" i="48"/>
  <c r="L144" i="48"/>
  <c r="L141" i="48"/>
  <c r="F122" i="48" l="1"/>
  <c r="K59" i="48"/>
  <c r="H123" i="48"/>
  <c r="G123" i="48"/>
  <c r="G124" i="48" s="1"/>
  <c r="H124" i="48"/>
  <c r="I123" i="48"/>
  <c r="N78" i="48"/>
  <c r="N79" i="48" s="1"/>
  <c r="N87" i="48" s="1"/>
  <c r="N88" i="48" s="1"/>
  <c r="O59" i="48"/>
  <c r="L59" i="48"/>
  <c r="H77" i="48"/>
  <c r="H64" i="48"/>
  <c r="H58" i="48"/>
  <c r="H59" i="48" s="1"/>
  <c r="M16" i="48"/>
  <c r="M78" i="48"/>
  <c r="L78" i="48"/>
  <c r="J78" i="48"/>
  <c r="M59" i="48"/>
  <c r="F123" i="48"/>
  <c r="P78" i="48"/>
  <c r="P79" i="48" s="1"/>
  <c r="P87" i="48" s="1"/>
  <c r="P88" i="48" s="1"/>
  <c r="G78" i="48"/>
  <c r="G59" i="48"/>
  <c r="F59" i="48"/>
  <c r="F104" i="48"/>
  <c r="J123" i="48"/>
  <c r="P123" i="48"/>
  <c r="O123" i="48"/>
  <c r="N123" i="48"/>
  <c r="M123" i="48"/>
  <c r="L123" i="48"/>
  <c r="K123" i="48"/>
  <c r="M124" i="48"/>
  <c r="L124" i="48"/>
  <c r="Q78" i="48"/>
  <c r="O78" i="48"/>
  <c r="O79" i="48" s="1"/>
  <c r="O87" i="48" s="1"/>
  <c r="O88" i="48" s="1"/>
  <c r="Q79" i="48"/>
  <c r="Q87" i="48" s="1"/>
  <c r="Q88" i="48" s="1"/>
  <c r="J59" i="48"/>
  <c r="R78" i="48"/>
  <c r="R79" i="48" s="1"/>
  <c r="R87" i="48" s="1"/>
  <c r="R88" i="48" s="1"/>
  <c r="I78" i="48"/>
  <c r="K78" i="48"/>
  <c r="F78" i="48"/>
  <c r="I59" i="48"/>
  <c r="S78" i="48"/>
  <c r="S79" i="48" s="1"/>
  <c r="S87" i="48" s="1"/>
  <c r="S88" i="48" s="1"/>
  <c r="M35" i="48"/>
  <c r="K35" i="48"/>
  <c r="K16" i="48"/>
  <c r="H16" i="48"/>
  <c r="H35" i="48"/>
  <c r="O43" i="35"/>
  <c r="O45" i="35"/>
  <c r="O44" i="35"/>
  <c r="Q39" i="35"/>
  <c r="O36" i="8"/>
  <c r="O35" i="8"/>
  <c r="O34" i="8"/>
  <c r="O33" i="8"/>
  <c r="O32" i="8"/>
  <c r="G142" i="48"/>
  <c r="G143" i="48"/>
  <c r="G144" i="48"/>
  <c r="G141" i="48"/>
  <c r="Y137" i="48"/>
  <c r="X137" i="48"/>
  <c r="W137" i="48"/>
  <c r="V137" i="48"/>
  <c r="U137" i="48"/>
  <c r="T137" i="48"/>
  <c r="S137" i="48"/>
  <c r="R137" i="48"/>
  <c r="Q137" i="48"/>
  <c r="P137" i="48"/>
  <c r="O137" i="48"/>
  <c r="N137" i="48"/>
  <c r="M137" i="48"/>
  <c r="L137" i="48"/>
  <c r="K137" i="48"/>
  <c r="J124" i="48" l="1"/>
  <c r="J127" i="48"/>
  <c r="J129" i="48"/>
  <c r="J125" i="48"/>
  <c r="J128" i="48"/>
  <c r="K124" i="48"/>
  <c r="K127" i="48"/>
  <c r="K129" i="48"/>
  <c r="K128" i="48"/>
  <c r="K125" i="48"/>
  <c r="I124" i="48"/>
  <c r="I128" i="48"/>
  <c r="I129" i="48"/>
  <c r="I125" i="48"/>
  <c r="I127" i="48"/>
  <c r="P124" i="48"/>
  <c r="P129" i="48"/>
  <c r="P127" i="48"/>
  <c r="P125" i="48"/>
  <c r="P128" i="48"/>
  <c r="L125" i="48"/>
  <c r="L127" i="48"/>
  <c r="L129" i="48"/>
  <c r="L128" i="48"/>
  <c r="M127" i="48"/>
  <c r="M129" i="48"/>
  <c r="M125" i="48"/>
  <c r="M128" i="48"/>
  <c r="N124" i="48"/>
  <c r="N125" i="48"/>
  <c r="N128" i="48"/>
  <c r="N127" i="48"/>
  <c r="N129" i="48"/>
  <c r="H125" i="48"/>
  <c r="H128" i="48"/>
  <c r="H127" i="48"/>
  <c r="H129" i="48"/>
  <c r="O124" i="48"/>
  <c r="O127" i="48"/>
  <c r="O129" i="48"/>
  <c r="O125" i="48"/>
  <c r="O128" i="48"/>
  <c r="G128" i="48"/>
  <c r="G127" i="48"/>
  <c r="G129" i="48"/>
  <c r="G125" i="48"/>
  <c r="F125" i="48"/>
  <c r="F127" i="48"/>
  <c r="F128" i="48"/>
  <c r="F129" i="48"/>
  <c r="H78" i="48"/>
  <c r="K79" i="48"/>
  <c r="K87" i="48" s="1"/>
  <c r="M79" i="48"/>
  <c r="M87" i="48" s="1"/>
  <c r="L79" i="48"/>
  <c r="L87" i="48" s="1"/>
  <c r="J79" i="48"/>
  <c r="J87" i="48" s="1"/>
  <c r="H79" i="48"/>
  <c r="M36" i="48"/>
  <c r="M44" i="48" s="1"/>
  <c r="F124" i="48"/>
  <c r="G79" i="48"/>
  <c r="G87" i="48" s="1"/>
  <c r="F79" i="48"/>
  <c r="F87" i="48" s="1"/>
  <c r="I79" i="48"/>
  <c r="I87" i="48" s="1"/>
  <c r="K36" i="48"/>
  <c r="H36" i="48"/>
  <c r="H85" i="48" s="1"/>
  <c r="O25" i="8"/>
  <c r="O24" i="8"/>
  <c r="O21" i="8"/>
  <c r="O20" i="8"/>
  <c r="O19" i="8"/>
  <c r="AC48" i="48"/>
  <c r="AD48" i="48"/>
  <c r="AE48" i="48"/>
  <c r="AF48" i="48"/>
  <c r="AG48" i="48"/>
  <c r="AH48" i="48"/>
  <c r="AI48" i="48"/>
  <c r="AC49" i="48"/>
  <c r="AD49" i="48"/>
  <c r="AE49" i="48"/>
  <c r="AF49" i="48"/>
  <c r="AG49" i="48"/>
  <c r="AH49" i="48"/>
  <c r="AI49" i="48"/>
  <c r="AC50" i="48"/>
  <c r="AD50" i="48"/>
  <c r="AE50" i="48"/>
  <c r="AF50" i="48"/>
  <c r="AG50" i="48"/>
  <c r="AH50" i="48"/>
  <c r="AI50" i="48"/>
  <c r="G48" i="48"/>
  <c r="H48" i="48"/>
  <c r="I48" i="48"/>
  <c r="J48" i="48"/>
  <c r="K48" i="48"/>
  <c r="L48" i="48"/>
  <c r="M48" i="48"/>
  <c r="N48" i="48"/>
  <c r="O48" i="48"/>
  <c r="P48" i="48"/>
  <c r="Q48" i="48"/>
  <c r="R48" i="48"/>
  <c r="S48" i="48"/>
  <c r="T48" i="48"/>
  <c r="U48" i="48"/>
  <c r="V48" i="48"/>
  <c r="W48" i="48"/>
  <c r="X48" i="48"/>
  <c r="Y48" i="48"/>
  <c r="Z48" i="48"/>
  <c r="AA48" i="48"/>
  <c r="AB48" i="48"/>
  <c r="G49" i="48"/>
  <c r="H49" i="48"/>
  <c r="I49" i="48"/>
  <c r="J49" i="48"/>
  <c r="K49" i="48"/>
  <c r="L49" i="48"/>
  <c r="M49" i="48"/>
  <c r="N49" i="48"/>
  <c r="O49" i="48"/>
  <c r="P49" i="48"/>
  <c r="Q49" i="48"/>
  <c r="R49" i="48"/>
  <c r="S49" i="48"/>
  <c r="T49" i="48"/>
  <c r="U49" i="48"/>
  <c r="V49" i="48"/>
  <c r="W49" i="48"/>
  <c r="X49" i="48"/>
  <c r="Y49" i="48"/>
  <c r="Z49" i="48"/>
  <c r="AA49" i="48"/>
  <c r="AB49" i="48"/>
  <c r="G50" i="48"/>
  <c r="H50" i="48"/>
  <c r="I50" i="48"/>
  <c r="J50" i="48"/>
  <c r="K50" i="48"/>
  <c r="L50" i="48"/>
  <c r="M50" i="48"/>
  <c r="N50" i="48"/>
  <c r="O50" i="48"/>
  <c r="P50" i="48"/>
  <c r="Q50" i="48"/>
  <c r="R50" i="48"/>
  <c r="S50" i="48"/>
  <c r="T50" i="48"/>
  <c r="U50" i="48"/>
  <c r="V50" i="48"/>
  <c r="W50" i="48"/>
  <c r="X50" i="48"/>
  <c r="Y50" i="48"/>
  <c r="Z50" i="48"/>
  <c r="AA50" i="48"/>
  <c r="AB50" i="48"/>
  <c r="T53" i="48"/>
  <c r="U53" i="48"/>
  <c r="V52" i="48"/>
  <c r="V53" i="48" s="1"/>
  <c r="W52" i="48"/>
  <c r="W53" i="48" s="1"/>
  <c r="X52" i="48"/>
  <c r="X53" i="48" s="1"/>
  <c r="Y52" i="48"/>
  <c r="Y53" i="48" s="1"/>
  <c r="Z52" i="48"/>
  <c r="Z53" i="48" s="1"/>
  <c r="AA52" i="48"/>
  <c r="AA53" i="48" s="1"/>
  <c r="AB52" i="48"/>
  <c r="AB53" i="48" s="1"/>
  <c r="AC52" i="48"/>
  <c r="AC53" i="48" s="1"/>
  <c r="AD52" i="48"/>
  <c r="AD53" i="48" s="1"/>
  <c r="AE52" i="48"/>
  <c r="AE53" i="48" s="1"/>
  <c r="AF52" i="48"/>
  <c r="AF53" i="48" s="1"/>
  <c r="V54" i="48"/>
  <c r="W54" i="48"/>
  <c r="X54" i="48"/>
  <c r="Y54" i="48"/>
  <c r="Z54" i="48"/>
  <c r="AA54" i="48"/>
  <c r="AB54" i="48"/>
  <c r="AC54" i="48"/>
  <c r="AD54" i="48"/>
  <c r="AE54" i="48"/>
  <c r="AF54" i="48"/>
  <c r="V55" i="48"/>
  <c r="W55" i="48"/>
  <c r="X55" i="48"/>
  <c r="Y55" i="48"/>
  <c r="Z55" i="48"/>
  <c r="AA55" i="48"/>
  <c r="AB55" i="48"/>
  <c r="AC55" i="48"/>
  <c r="AD55" i="48"/>
  <c r="AE55" i="48"/>
  <c r="AF55" i="48"/>
  <c r="V56" i="48"/>
  <c r="W56" i="48"/>
  <c r="X56" i="48"/>
  <c r="Y56" i="48"/>
  <c r="Z56" i="48"/>
  <c r="AA56" i="48"/>
  <c r="AB56" i="48"/>
  <c r="AC56" i="48"/>
  <c r="AD56" i="48"/>
  <c r="AE56" i="48"/>
  <c r="AF56" i="48"/>
  <c r="V57" i="48"/>
  <c r="W57" i="48"/>
  <c r="X57" i="48"/>
  <c r="Y57" i="48"/>
  <c r="Z57" i="48"/>
  <c r="AA57" i="48"/>
  <c r="AB57" i="48"/>
  <c r="AC57" i="48"/>
  <c r="AD57" i="48"/>
  <c r="AE57" i="48"/>
  <c r="AF57" i="48"/>
  <c r="W60" i="48"/>
  <c r="X60" i="48"/>
  <c r="Y60" i="48"/>
  <c r="Z60" i="48"/>
  <c r="AA60" i="48"/>
  <c r="AB60" i="48"/>
  <c r="AC60" i="48"/>
  <c r="AD60" i="48"/>
  <c r="AE60" i="48"/>
  <c r="AF60" i="48"/>
  <c r="W61" i="48"/>
  <c r="X61" i="48"/>
  <c r="Y61" i="48"/>
  <c r="Z61" i="48"/>
  <c r="AA61" i="48"/>
  <c r="AB61" i="48"/>
  <c r="AC61" i="48"/>
  <c r="AD61" i="48"/>
  <c r="AE61" i="48"/>
  <c r="AF61" i="48"/>
  <c r="W62" i="48"/>
  <c r="X62" i="48"/>
  <c r="Y62" i="48"/>
  <c r="Z62" i="48"/>
  <c r="AA62" i="48"/>
  <c r="AB62" i="48"/>
  <c r="AC62" i="48"/>
  <c r="AD62" i="48"/>
  <c r="AE62" i="48"/>
  <c r="AF62" i="48"/>
  <c r="W63" i="48"/>
  <c r="X63" i="48"/>
  <c r="Y63" i="48"/>
  <c r="Z63" i="48"/>
  <c r="AA63" i="48"/>
  <c r="AB63" i="48"/>
  <c r="AC63" i="48"/>
  <c r="AD63" i="48"/>
  <c r="AE63" i="48"/>
  <c r="AF63" i="48"/>
  <c r="T66" i="48"/>
  <c r="U66" i="48"/>
  <c r="V66" i="48"/>
  <c r="W65" i="48"/>
  <c r="W66" i="48" s="1"/>
  <c r="X65" i="48"/>
  <c r="X66" i="48" s="1"/>
  <c r="Y65" i="48"/>
  <c r="Y66" i="48" s="1"/>
  <c r="Z65" i="48"/>
  <c r="Z66" i="48" s="1"/>
  <c r="AA65" i="48"/>
  <c r="AA66" i="48" s="1"/>
  <c r="AB65" i="48"/>
  <c r="AB66" i="48" s="1"/>
  <c r="AC65" i="48"/>
  <c r="AC66" i="48" s="1"/>
  <c r="AD65" i="48"/>
  <c r="AD66" i="48" s="1"/>
  <c r="AE65" i="48"/>
  <c r="AE66" i="48" s="1"/>
  <c r="AF65" i="48"/>
  <c r="AF66" i="48" s="1"/>
  <c r="W67" i="48"/>
  <c r="X67" i="48"/>
  <c r="Y67" i="48"/>
  <c r="Z67" i="48"/>
  <c r="AA67" i="48"/>
  <c r="AB67" i="48"/>
  <c r="AC67" i="48"/>
  <c r="AD67" i="48"/>
  <c r="AE67" i="48"/>
  <c r="AF67" i="48"/>
  <c r="W68" i="48"/>
  <c r="X68" i="48"/>
  <c r="Y68" i="48"/>
  <c r="Z68" i="48"/>
  <c r="AA68" i="48"/>
  <c r="AB68" i="48"/>
  <c r="AC68" i="48"/>
  <c r="AD68" i="48"/>
  <c r="AE68" i="48"/>
  <c r="AF68" i="48"/>
  <c r="W69" i="48"/>
  <c r="X69" i="48"/>
  <c r="Y69" i="48"/>
  <c r="Z69" i="48"/>
  <c r="AA69" i="48"/>
  <c r="AB69" i="48"/>
  <c r="AC69" i="48"/>
  <c r="AD69" i="48"/>
  <c r="AE69" i="48"/>
  <c r="AF69" i="48"/>
  <c r="W70" i="48"/>
  <c r="X70" i="48"/>
  <c r="Y70" i="48"/>
  <c r="Z70" i="48"/>
  <c r="AA70" i="48"/>
  <c r="AB70" i="48"/>
  <c r="AC70" i="48"/>
  <c r="AD70" i="48"/>
  <c r="AE70" i="48"/>
  <c r="AF70" i="48"/>
  <c r="W72" i="48"/>
  <c r="X72" i="48"/>
  <c r="Y72" i="48"/>
  <c r="Z72" i="48"/>
  <c r="AA72" i="48"/>
  <c r="AB72" i="48"/>
  <c r="AC72" i="48"/>
  <c r="AD72" i="48"/>
  <c r="AE72" i="48"/>
  <c r="AF72" i="48"/>
  <c r="W73" i="48"/>
  <c r="X73" i="48"/>
  <c r="Y73" i="48"/>
  <c r="Z73" i="48"/>
  <c r="AA73" i="48"/>
  <c r="AB73" i="48"/>
  <c r="AC73" i="48"/>
  <c r="AD73" i="48"/>
  <c r="AE73" i="48"/>
  <c r="AF73" i="48"/>
  <c r="W74" i="48"/>
  <c r="X74" i="48"/>
  <c r="Y74" i="48"/>
  <c r="Z74" i="48"/>
  <c r="AA74" i="48"/>
  <c r="AB74" i="48"/>
  <c r="AC74" i="48"/>
  <c r="AD74" i="48"/>
  <c r="AE74" i="48"/>
  <c r="AF74" i="48"/>
  <c r="W75" i="48"/>
  <c r="X75" i="48"/>
  <c r="Y75" i="48"/>
  <c r="Z75" i="48"/>
  <c r="AA75" i="48"/>
  <c r="AB75" i="48"/>
  <c r="AC75" i="48"/>
  <c r="AD75" i="48"/>
  <c r="AE75" i="48"/>
  <c r="AF75" i="48"/>
  <c r="W76" i="48"/>
  <c r="X76" i="48"/>
  <c r="Y76" i="48"/>
  <c r="Z76" i="48"/>
  <c r="AA76" i="48"/>
  <c r="AB76" i="48"/>
  <c r="AC76" i="48"/>
  <c r="AD76" i="48"/>
  <c r="AE76" i="48"/>
  <c r="AF76" i="48"/>
  <c r="X80" i="48"/>
  <c r="Y80" i="48"/>
  <c r="Z80" i="48"/>
  <c r="AA80" i="48"/>
  <c r="AB80" i="48"/>
  <c r="AC80" i="48"/>
  <c r="AD80" i="48"/>
  <c r="AE80" i="48"/>
  <c r="AF80" i="48"/>
  <c r="X81" i="48"/>
  <c r="Y81" i="48"/>
  <c r="Z81" i="48"/>
  <c r="AA81" i="48"/>
  <c r="AB81" i="48"/>
  <c r="AC81" i="48"/>
  <c r="AD81" i="48"/>
  <c r="AE81" i="48"/>
  <c r="AF81" i="48"/>
  <c r="X82" i="48"/>
  <c r="Y82" i="48"/>
  <c r="Z82" i="48"/>
  <c r="AA82" i="48"/>
  <c r="AB82" i="48"/>
  <c r="AC82" i="48"/>
  <c r="AD82" i="48"/>
  <c r="AE82" i="48"/>
  <c r="AF82" i="48"/>
  <c r="X83" i="48"/>
  <c r="Y83" i="48"/>
  <c r="Z83" i="48"/>
  <c r="AA83" i="48"/>
  <c r="AB83" i="48"/>
  <c r="AC83" i="48"/>
  <c r="AD83" i="48"/>
  <c r="AE83" i="48"/>
  <c r="AF83" i="48"/>
  <c r="X84" i="48"/>
  <c r="Y84" i="48"/>
  <c r="Z84" i="48"/>
  <c r="AA84" i="48"/>
  <c r="AB84" i="48"/>
  <c r="AC84" i="48"/>
  <c r="AD84" i="48"/>
  <c r="AE84" i="48"/>
  <c r="AF84" i="48"/>
  <c r="AI52" i="48"/>
  <c r="C12" i="23"/>
  <c r="C295" i="11"/>
  <c r="C290" i="11"/>
  <c r="C285" i="11"/>
  <c r="C280" i="11"/>
  <c r="C275" i="11"/>
  <c r="C267" i="11"/>
  <c r="C262" i="11"/>
  <c r="C254" i="11"/>
  <c r="C249" i="11"/>
  <c r="C241" i="11"/>
  <c r="C236" i="11"/>
  <c r="C231" i="11"/>
  <c r="C223" i="11"/>
  <c r="C218" i="11"/>
  <c r="C213" i="11"/>
  <c r="C208" i="11"/>
  <c r="C203" i="11"/>
  <c r="C195" i="11"/>
  <c r="C190" i="11"/>
  <c r="C185" i="11"/>
  <c r="C180" i="11"/>
  <c r="C172" i="11"/>
  <c r="C167" i="11"/>
  <c r="C162" i="11"/>
  <c r="C157" i="11"/>
  <c r="C149" i="11"/>
  <c r="C144" i="11"/>
  <c r="C136" i="11"/>
  <c r="C131" i="11"/>
  <c r="C126" i="11"/>
  <c r="C121" i="11"/>
  <c r="C113" i="11"/>
  <c r="C108" i="11"/>
  <c r="C100" i="11"/>
  <c r="C95" i="11"/>
  <c r="C90" i="11"/>
  <c r="C82" i="11"/>
  <c r="C77" i="11"/>
  <c r="C72" i="11"/>
  <c r="C64" i="11"/>
  <c r="C59" i="11"/>
  <c r="C54" i="11"/>
  <c r="C49" i="11"/>
  <c r="C41" i="11"/>
  <c r="C36" i="11"/>
  <c r="C28" i="11"/>
  <c r="C23" i="11"/>
  <c r="C18" i="11"/>
  <c r="C13" i="11"/>
  <c r="C8" i="11"/>
  <c r="L130" i="48" l="1"/>
  <c r="L132" i="48" s="1"/>
  <c r="M130" i="48"/>
  <c r="M132" i="48" s="1"/>
  <c r="H130" i="48"/>
  <c r="H132" i="48" s="1"/>
  <c r="I130" i="48"/>
  <c r="O130" i="48"/>
  <c r="O132" i="48" s="1"/>
  <c r="P130" i="48"/>
  <c r="P132" i="48" s="1"/>
  <c r="I132" i="48"/>
  <c r="J130" i="48"/>
  <c r="J132" i="48" s="1"/>
  <c r="K130" i="48"/>
  <c r="K132" i="48" s="1"/>
  <c r="N130" i="48"/>
  <c r="N132" i="48" s="1"/>
  <c r="G130" i="48"/>
  <c r="G132" i="48" s="1"/>
  <c r="M88" i="48"/>
  <c r="H87" i="48"/>
  <c r="F130" i="48"/>
  <c r="F132" i="48" s="1"/>
  <c r="X58" i="48"/>
  <c r="H42" i="48"/>
  <c r="H44" i="48" s="1"/>
  <c r="Y64" i="48"/>
  <c r="AF77" i="48"/>
  <c r="AA64" i="48"/>
  <c r="T64" i="48"/>
  <c r="Z85" i="48"/>
  <c r="AE77" i="48"/>
  <c r="T71" i="48"/>
  <c r="AB85" i="48"/>
  <c r="AA58" i="48"/>
  <c r="AA59" i="48" s="1"/>
  <c r="Z58" i="48"/>
  <c r="Z59" i="48" s="1"/>
  <c r="AC64" i="48"/>
  <c r="Y58" i="48"/>
  <c r="Y59" i="48" s="1"/>
  <c r="AE71" i="48"/>
  <c r="Y71" i="48"/>
  <c r="V64" i="48"/>
  <c r="AC77" i="48"/>
  <c r="X85" i="48"/>
  <c r="W85" i="48"/>
  <c r="V85" i="48"/>
  <c r="U85" i="48"/>
  <c r="V71" i="48"/>
  <c r="U58" i="48"/>
  <c r="U59" i="48" s="1"/>
  <c r="X64" i="48"/>
  <c r="W64" i="48"/>
  <c r="AF85" i="48"/>
  <c r="AE85" i="48"/>
  <c r="AB77" i="48"/>
  <c r="X59" i="48"/>
  <c r="W77" i="48"/>
  <c r="Z71" i="48"/>
  <c r="V77" i="48"/>
  <c r="U64" i="48"/>
  <c r="T85" i="48"/>
  <c r="U77" i="48"/>
  <c r="X71" i="48"/>
  <c r="T77" i="48"/>
  <c r="W71" i="48"/>
  <c r="W58" i="48"/>
  <c r="W59" i="48" s="1"/>
  <c r="U71" i="48"/>
  <c r="AF64" i="48"/>
  <c r="T58" i="48"/>
  <c r="T59" i="48" s="1"/>
  <c r="AD85" i="48"/>
  <c r="AE64" i="48"/>
  <c r="V58" i="48"/>
  <c r="V59" i="48" s="1"/>
  <c r="AD64" i="48"/>
  <c r="AC85" i="48"/>
  <c r="AD77" i="48"/>
  <c r="AF71" i="48"/>
  <c r="AB64" i="48"/>
  <c r="AF58" i="48"/>
  <c r="AF59" i="48" s="1"/>
  <c r="AE58" i="48"/>
  <c r="AE59" i="48" s="1"/>
  <c r="AA85" i="48"/>
  <c r="Y85" i="48"/>
  <c r="AA77" i="48"/>
  <c r="AD71" i="48"/>
  <c r="AD58" i="48"/>
  <c r="AD59" i="48" s="1"/>
  <c r="Z77" i="48"/>
  <c r="Z64" i="48"/>
  <c r="AC58" i="48"/>
  <c r="AC59" i="48" s="1"/>
  <c r="Y77" i="48"/>
  <c r="AC71" i="48"/>
  <c r="AB71" i="48"/>
  <c r="X77" i="48"/>
  <c r="AA71" i="48"/>
  <c r="AA78" i="48" s="1"/>
  <c r="AB58" i="48"/>
  <c r="AB59" i="48" s="1"/>
  <c r="H88" i="48" l="1"/>
  <c r="T78" i="48"/>
  <c r="K42" i="48"/>
  <c r="K44" i="48" s="1"/>
  <c r="K88" i="48" s="1"/>
  <c r="Y78" i="48"/>
  <c r="AC78" i="48"/>
  <c r="AC79" i="48" s="1"/>
  <c r="AC87" i="48" s="1"/>
  <c r="AB78" i="48"/>
  <c r="AB79" i="48" s="1"/>
  <c r="AB87" i="48" s="1"/>
  <c r="Z78" i="48"/>
  <c r="Z79" i="48" s="1"/>
  <c r="Z87" i="48" s="1"/>
  <c r="AE78" i="48"/>
  <c r="AE79" i="48" s="1"/>
  <c r="AE87" i="48" s="1"/>
  <c r="AD78" i="48"/>
  <c r="AD79" i="48" s="1"/>
  <c r="AD87" i="48" s="1"/>
  <c r="V78" i="48"/>
  <c r="V79" i="48" s="1"/>
  <c r="V87" i="48" s="1"/>
  <c r="AA79" i="48"/>
  <c r="AA87" i="48" s="1"/>
  <c r="U78" i="48"/>
  <c r="U79" i="48" s="1"/>
  <c r="U87" i="48" s="1"/>
  <c r="W78" i="48"/>
  <c r="W79" i="48" s="1"/>
  <c r="W87" i="48" s="1"/>
  <c r="T79" i="48"/>
  <c r="T87" i="48" s="1"/>
  <c r="Y79" i="48"/>
  <c r="Y87" i="48" s="1"/>
  <c r="AF78" i="48"/>
  <c r="X78" i="48"/>
  <c r="X79" i="48" s="1"/>
  <c r="X87" i="48" s="1"/>
  <c r="AF79" i="48"/>
  <c r="AF87" i="48" s="1"/>
  <c r="AC116" i="48"/>
  <c r="AD116" i="48"/>
  <c r="AE116" i="48"/>
  <c r="AF116" i="48"/>
  <c r="AG116" i="48"/>
  <c r="AH116" i="48"/>
  <c r="AI116" i="48"/>
  <c r="T116" i="48"/>
  <c r="U116" i="48"/>
  <c r="V116" i="48"/>
  <c r="W116" i="48"/>
  <c r="X116" i="48"/>
  <c r="Y116" i="48"/>
  <c r="Z116" i="48"/>
  <c r="AA116" i="48"/>
  <c r="AB116" i="48"/>
  <c r="Q116" i="48"/>
  <c r="R116" i="48"/>
  <c r="S116" i="48"/>
  <c r="V42" i="48" l="1"/>
  <c r="U42" i="48"/>
  <c r="T42" i="48"/>
  <c r="S42" i="48"/>
  <c r="R42" i="48"/>
  <c r="Q42" i="48"/>
  <c r="P42" i="48"/>
  <c r="O42" i="48"/>
  <c r="N42" i="48"/>
  <c r="V34" i="48"/>
  <c r="U34" i="48"/>
  <c r="T34" i="48"/>
  <c r="S34" i="48"/>
  <c r="R34" i="48"/>
  <c r="Q34" i="48"/>
  <c r="P34" i="48"/>
  <c r="O34" i="48"/>
  <c r="N34" i="48"/>
  <c r="L34" i="48"/>
  <c r="J34" i="48"/>
  <c r="I34" i="48"/>
  <c r="G34" i="48"/>
  <c r="F34" i="48"/>
  <c r="V28" i="48"/>
  <c r="U28" i="48"/>
  <c r="T28" i="48"/>
  <c r="S28" i="48"/>
  <c r="R28" i="48"/>
  <c r="Q28" i="48"/>
  <c r="P28" i="48"/>
  <c r="O28" i="48"/>
  <c r="N28" i="48"/>
  <c r="J28" i="48"/>
  <c r="G28" i="48"/>
  <c r="F28" i="48"/>
  <c r="L28" i="48"/>
  <c r="V23" i="48"/>
  <c r="U23" i="48"/>
  <c r="T23" i="48"/>
  <c r="S23" i="48"/>
  <c r="R23" i="48"/>
  <c r="Q23" i="48"/>
  <c r="P23" i="48"/>
  <c r="O23" i="48"/>
  <c r="N23" i="48"/>
  <c r="L23" i="48"/>
  <c r="J23" i="48"/>
  <c r="G23" i="48"/>
  <c r="F23" i="48"/>
  <c r="I23" i="48"/>
  <c r="V21" i="48"/>
  <c r="U21" i="48"/>
  <c r="T21" i="48"/>
  <c r="S21" i="48"/>
  <c r="R21" i="48"/>
  <c r="Q21" i="48"/>
  <c r="P21" i="48"/>
  <c r="O21" i="48"/>
  <c r="N21" i="48"/>
  <c r="L21" i="48"/>
  <c r="J21" i="48"/>
  <c r="I21" i="48"/>
  <c r="G21" i="48"/>
  <c r="F21" i="48"/>
  <c r="V15" i="48"/>
  <c r="U15" i="48"/>
  <c r="T15" i="48"/>
  <c r="S15" i="48"/>
  <c r="R15" i="48"/>
  <c r="Q15" i="48"/>
  <c r="P15" i="48"/>
  <c r="O15" i="48"/>
  <c r="N15" i="48"/>
  <c r="J15" i="48"/>
  <c r="G15" i="48"/>
  <c r="F15" i="48"/>
  <c r="L15" i="48"/>
  <c r="I15" i="48"/>
  <c r="V10" i="48"/>
  <c r="V16" i="48" s="1"/>
  <c r="U10" i="48"/>
  <c r="T10" i="48"/>
  <c r="S10" i="48"/>
  <c r="R10" i="48"/>
  <c r="Q10" i="48"/>
  <c r="P10" i="48"/>
  <c r="O10" i="48"/>
  <c r="N10" i="48"/>
  <c r="J10" i="48"/>
  <c r="G10" i="48"/>
  <c r="F10" i="48"/>
  <c r="L10" i="48"/>
  <c r="I10" i="48"/>
  <c r="N35" i="48" l="1"/>
  <c r="N16" i="48"/>
  <c r="T35" i="48"/>
  <c r="Q16" i="48"/>
  <c r="S16" i="48"/>
  <c r="S35" i="48"/>
  <c r="Q35" i="48"/>
  <c r="P16" i="48"/>
  <c r="P36" i="48" s="1"/>
  <c r="V35" i="48"/>
  <c r="O16" i="48"/>
  <c r="P35" i="48"/>
  <c r="G16" i="48"/>
  <c r="F35" i="48"/>
  <c r="G35" i="48"/>
  <c r="J35" i="48"/>
  <c r="F16" i="48"/>
  <c r="J16" i="48"/>
  <c r="O35" i="48"/>
  <c r="R35" i="48"/>
  <c r="U35" i="48"/>
  <c r="N36" i="48"/>
  <c r="T16" i="48"/>
  <c r="R16" i="48"/>
  <c r="U16" i="48"/>
  <c r="I16" i="48"/>
  <c r="I28" i="48"/>
  <c r="I35" i="48" s="1"/>
  <c r="Q36" i="48"/>
  <c r="S36" i="48"/>
  <c r="L35" i="48"/>
  <c r="T36" i="48"/>
  <c r="V36" i="48"/>
  <c r="L16" i="48"/>
  <c r="O36" i="48" l="1"/>
  <c r="J36" i="48"/>
  <c r="R36" i="48"/>
  <c r="U36" i="48"/>
  <c r="G36" i="48"/>
  <c r="F36" i="48"/>
  <c r="I36" i="48"/>
  <c r="L36" i="48"/>
  <c r="J42" i="48" l="1"/>
  <c r="L42" i="48"/>
  <c r="I42" i="48"/>
  <c r="F42" i="48"/>
  <c r="E42" i="45"/>
  <c r="E70" i="45"/>
  <c r="F24" i="23"/>
  <c r="M154" i="30"/>
  <c r="L154" i="30" s="1"/>
  <c r="M175" i="30"/>
  <c r="L175" i="30" s="1"/>
  <c r="K154" i="30"/>
  <c r="K145" i="30"/>
  <c r="K127" i="30"/>
  <c r="K106" i="30"/>
  <c r="K96" i="30"/>
  <c r="M145" i="30"/>
  <c r="M127" i="30"/>
  <c r="M106" i="30"/>
  <c r="L106" i="30" s="1"/>
  <c r="M96" i="30"/>
  <c r="AI42" i="48"/>
  <c r="AH42" i="48"/>
  <c r="AG42" i="48"/>
  <c r="AF42" i="48"/>
  <c r="AE42" i="48"/>
  <c r="AD42" i="48"/>
  <c r="AC42" i="48"/>
  <c r="AB42" i="48"/>
  <c r="AA42" i="48"/>
  <c r="Z42" i="48"/>
  <c r="Y42" i="48"/>
  <c r="X42" i="48"/>
  <c r="W42" i="48"/>
  <c r="AI34" i="48"/>
  <c r="AH34" i="48"/>
  <c r="AG34" i="48"/>
  <c r="AF34" i="48"/>
  <c r="AE34" i="48"/>
  <c r="AD34" i="48"/>
  <c r="AC34" i="48"/>
  <c r="AB34" i="48"/>
  <c r="AA34" i="48"/>
  <c r="Z34" i="48"/>
  <c r="Y34" i="48"/>
  <c r="X34" i="48"/>
  <c r="W34" i="48"/>
  <c r="AI28" i="48"/>
  <c r="AH28" i="48"/>
  <c r="AG28" i="48"/>
  <c r="AF28" i="48"/>
  <c r="AE28" i="48"/>
  <c r="AD28" i="48"/>
  <c r="AC28" i="48"/>
  <c r="AB28" i="48"/>
  <c r="AA28" i="48"/>
  <c r="Z28" i="48"/>
  <c r="Y28" i="48"/>
  <c r="X28" i="48"/>
  <c r="W28" i="48"/>
  <c r="AI23" i="48"/>
  <c r="AH23" i="48"/>
  <c r="AG23" i="48"/>
  <c r="AF23" i="48"/>
  <c r="AE23" i="48"/>
  <c r="AD23" i="48"/>
  <c r="AC23" i="48"/>
  <c r="AB23" i="48"/>
  <c r="AA23" i="48"/>
  <c r="Z23" i="48"/>
  <c r="Y23" i="48"/>
  <c r="X23" i="48"/>
  <c r="W23" i="48"/>
  <c r="AI21" i="48"/>
  <c r="AH21" i="48"/>
  <c r="AG21" i="48"/>
  <c r="AF21" i="48"/>
  <c r="AE21" i="48"/>
  <c r="AD21" i="48"/>
  <c r="AC21" i="48"/>
  <c r="AB21" i="48"/>
  <c r="AA21" i="48"/>
  <c r="Z21" i="48"/>
  <c r="Y21" i="48"/>
  <c r="X21" i="48"/>
  <c r="W21" i="48"/>
  <c r="AI15" i="48"/>
  <c r="AH15" i="48"/>
  <c r="AG15" i="48"/>
  <c r="AF15" i="48"/>
  <c r="AE15" i="48"/>
  <c r="AD15" i="48"/>
  <c r="AC15" i="48"/>
  <c r="AB15" i="48"/>
  <c r="AA15" i="48"/>
  <c r="Z15" i="48"/>
  <c r="Y15" i="48"/>
  <c r="X15" i="48"/>
  <c r="W15" i="48"/>
  <c r="AI10" i="48"/>
  <c r="AH10" i="48"/>
  <c r="AG10" i="48"/>
  <c r="AF10" i="48"/>
  <c r="AE10" i="48"/>
  <c r="AD10" i="48"/>
  <c r="AC10" i="48"/>
  <c r="AB10" i="48"/>
  <c r="AA10" i="48"/>
  <c r="Z10" i="48"/>
  <c r="Y10" i="48"/>
  <c r="X10" i="48"/>
  <c r="W10" i="48"/>
  <c r="G42" i="48" l="1"/>
  <c r="AE16" i="48"/>
  <c r="J154" i="30"/>
  <c r="J106" i="30"/>
  <c r="J175" i="30"/>
  <c r="J145" i="30"/>
  <c r="J127" i="30"/>
  <c r="J96" i="30"/>
  <c r="L145" i="30"/>
  <c r="L127" i="30"/>
  <c r="L96" i="30"/>
  <c r="AD35" i="48"/>
  <c r="AF35" i="48"/>
  <c r="AH16" i="48"/>
  <c r="AH36" i="48" s="1"/>
  <c r="AH44" i="48" s="1"/>
  <c r="AA16" i="48"/>
  <c r="N44" i="48"/>
  <c r="AD16" i="48"/>
  <c r="AG35" i="48"/>
  <c r="W16" i="48"/>
  <c r="AH35" i="48"/>
  <c r="AB16" i="48"/>
  <c r="AC16" i="48"/>
  <c r="X35" i="48"/>
  <c r="J44" i="48"/>
  <c r="J88" i="48" s="1"/>
  <c r="Z35" i="48"/>
  <c r="Y35" i="48"/>
  <c r="AB35" i="48"/>
  <c r="AA35" i="48"/>
  <c r="Y16" i="48"/>
  <c r="Y36" i="48" s="1"/>
  <c r="Y44" i="48" s="1"/>
  <c r="Y88" i="48" s="1"/>
  <c r="AC35" i="48"/>
  <c r="AE35" i="48"/>
  <c r="AF16" i="48"/>
  <c r="AI35" i="48"/>
  <c r="AI16" i="48"/>
  <c r="X16" i="48"/>
  <c r="Z16" i="48"/>
  <c r="AG16" i="48"/>
  <c r="W35" i="48"/>
  <c r="Q44" i="48"/>
  <c r="R44" i="48"/>
  <c r="AG36" i="48"/>
  <c r="AG44" i="48" s="1"/>
  <c r="AD36" i="48" l="1"/>
  <c r="AD44" i="48" s="1"/>
  <c r="AD88" i="48" s="1"/>
  <c r="AE36" i="48"/>
  <c r="AE44" i="48" s="1"/>
  <c r="AE88" i="48" s="1"/>
  <c r="AI36" i="48"/>
  <c r="AI44" i="48" s="1"/>
  <c r="Z36" i="48"/>
  <c r="Z44" i="48" s="1"/>
  <c r="Z88" i="48" s="1"/>
  <c r="X36" i="48"/>
  <c r="X44" i="48" s="1"/>
  <c r="X88" i="48" s="1"/>
  <c r="AF36" i="48"/>
  <c r="AF44" i="48" s="1"/>
  <c r="AF88" i="48" s="1"/>
  <c r="W36" i="48"/>
  <c r="W44" i="48" s="1"/>
  <c r="W88" i="48" s="1"/>
  <c r="AA36" i="48"/>
  <c r="AA44" i="48" s="1"/>
  <c r="AA88" i="48" s="1"/>
  <c r="S44" i="48"/>
  <c r="V44" i="48"/>
  <c r="V88" i="48" s="1"/>
  <c r="O44" i="48"/>
  <c r="AC36" i="48"/>
  <c r="AC44" i="48" s="1"/>
  <c r="AC88" i="48" s="1"/>
  <c r="AB36" i="48"/>
  <c r="AB44" i="48" s="1"/>
  <c r="AB88" i="48" s="1"/>
  <c r="U44" i="48"/>
  <c r="U88" i="48" s="1"/>
  <c r="T44" i="48"/>
  <c r="T88" i="48" s="1"/>
  <c r="P44" i="48"/>
  <c r="L44" i="48"/>
  <c r="L88" i="48" s="1"/>
  <c r="I44" i="48"/>
  <c r="I88" i="48" s="1"/>
  <c r="G44" i="48" l="1"/>
  <c r="G88" i="48" s="1"/>
  <c r="F44" i="48"/>
  <c r="F88" i="48" s="1"/>
  <c r="C110" i="45" l="1"/>
  <c r="C19" i="45"/>
  <c r="F49" i="48"/>
  <c r="F50" i="48"/>
  <c r="F48" i="48"/>
  <c r="D542" i="23" l="1"/>
  <c r="D541" i="23"/>
  <c r="D540" i="23"/>
  <c r="D539" i="23"/>
  <c r="D538" i="23"/>
  <c r="D537" i="23"/>
  <c r="D536" i="23"/>
  <c r="D535" i="23"/>
  <c r="D534" i="23"/>
  <c r="D533" i="23"/>
  <c r="D532" i="23"/>
  <c r="D531" i="23"/>
  <c r="D530" i="23"/>
  <c r="D529" i="23"/>
  <c r="D528" i="23"/>
  <c r="D527" i="23"/>
  <c r="D526" i="23"/>
  <c r="D525" i="23"/>
  <c r="D524" i="23"/>
  <c r="D523" i="23"/>
  <c r="D511" i="23"/>
  <c r="D510" i="23"/>
  <c r="D509" i="23"/>
  <c r="D508" i="23"/>
  <c r="D507" i="23"/>
  <c r="D506" i="23"/>
  <c r="D505" i="23"/>
  <c r="D504" i="23"/>
  <c r="D503" i="23"/>
  <c r="D502" i="23"/>
  <c r="D501" i="23"/>
  <c r="D500" i="23"/>
  <c r="D499" i="23"/>
  <c r="D498" i="23"/>
  <c r="D497" i="23"/>
  <c r="D496" i="23"/>
  <c r="D495" i="23"/>
  <c r="D494" i="23"/>
  <c r="D493" i="23"/>
  <c r="D480" i="23"/>
  <c r="D479" i="23"/>
  <c r="D478" i="23"/>
  <c r="D477" i="23"/>
  <c r="D476" i="23"/>
  <c r="D475" i="23"/>
  <c r="D474" i="23"/>
  <c r="D473" i="23"/>
  <c r="D472" i="23"/>
  <c r="D471" i="23"/>
  <c r="D470" i="23"/>
  <c r="D469" i="23"/>
  <c r="D468" i="23"/>
  <c r="D467" i="23"/>
  <c r="D466" i="23"/>
  <c r="D465" i="23"/>
  <c r="D464" i="23"/>
  <c r="D463" i="23"/>
  <c r="D462" i="23"/>
  <c r="D461" i="23"/>
  <c r="D449" i="23"/>
  <c r="D448" i="23"/>
  <c r="D447" i="23"/>
  <c r="D446" i="23"/>
  <c r="D445" i="23"/>
  <c r="D444" i="23"/>
  <c r="D443" i="23"/>
  <c r="D442" i="23"/>
  <c r="D441" i="23"/>
  <c r="D440" i="23"/>
  <c r="D439" i="23"/>
  <c r="D438" i="23"/>
  <c r="D437" i="23"/>
  <c r="D436" i="23"/>
  <c r="D435" i="23"/>
  <c r="D434" i="23"/>
  <c r="D433" i="23"/>
  <c r="D432" i="23"/>
  <c r="D431" i="23"/>
  <c r="D430" i="23"/>
  <c r="D418" i="23"/>
  <c r="D417" i="23"/>
  <c r="D416" i="23"/>
  <c r="D415" i="23"/>
  <c r="D414" i="23"/>
  <c r="D413" i="23"/>
  <c r="D412" i="23"/>
  <c r="D411" i="23"/>
  <c r="D410" i="23"/>
  <c r="D409" i="23"/>
  <c r="D408" i="23"/>
  <c r="D407" i="23"/>
  <c r="D406" i="23"/>
  <c r="D405" i="23"/>
  <c r="D404" i="23"/>
  <c r="D403" i="23"/>
  <c r="D402" i="23"/>
  <c r="D401" i="23"/>
  <c r="D400" i="23"/>
  <c r="D399" i="23"/>
  <c r="D387" i="23"/>
  <c r="D386" i="23"/>
  <c r="D385" i="23"/>
  <c r="D384" i="23"/>
  <c r="D383" i="23"/>
  <c r="D382" i="23"/>
  <c r="D381" i="23"/>
  <c r="D380" i="23"/>
  <c r="D379" i="23"/>
  <c r="D378" i="23"/>
  <c r="D377" i="23"/>
  <c r="D376" i="23"/>
  <c r="D375" i="23"/>
  <c r="D374" i="23"/>
  <c r="D373" i="23"/>
  <c r="D372" i="23"/>
  <c r="D371" i="23"/>
  <c r="D370" i="23"/>
  <c r="D369" i="23"/>
  <c r="D368" i="23"/>
  <c r="D315" i="23"/>
  <c r="D314" i="23"/>
  <c r="D313" i="23"/>
  <c r="D312" i="23"/>
  <c r="D311" i="23"/>
  <c r="D310" i="23"/>
  <c r="D309" i="23"/>
  <c r="D308" i="23"/>
  <c r="D307" i="23"/>
  <c r="D306" i="23"/>
  <c r="D305" i="23"/>
  <c r="D304" i="23"/>
  <c r="D303" i="23"/>
  <c r="D302" i="23"/>
  <c r="D301" i="23"/>
  <c r="D300" i="23"/>
  <c r="D299" i="23"/>
  <c r="D298" i="23"/>
  <c r="D297" i="23"/>
  <c r="D296" i="23"/>
  <c r="D243" i="23"/>
  <c r="D242" i="23"/>
  <c r="D241" i="23"/>
  <c r="D240" i="23"/>
  <c r="D239" i="23"/>
  <c r="D238" i="23"/>
  <c r="D237" i="23"/>
  <c r="D236" i="23"/>
  <c r="D235" i="23"/>
  <c r="D234" i="23"/>
  <c r="D233" i="23"/>
  <c r="D232" i="23"/>
  <c r="D231" i="23"/>
  <c r="D230" i="23"/>
  <c r="D229" i="23"/>
  <c r="D228" i="23"/>
  <c r="D227" i="23"/>
  <c r="D226" i="23"/>
  <c r="D225" i="23"/>
  <c r="D224" i="23"/>
  <c r="D161" i="23"/>
  <c r="D160" i="23"/>
  <c r="D159" i="23"/>
  <c r="D158" i="23"/>
  <c r="D157" i="23"/>
  <c r="D156" i="23"/>
  <c r="D155" i="23"/>
  <c r="D154" i="23"/>
  <c r="D153" i="23"/>
  <c r="D152" i="23"/>
  <c r="D151" i="23"/>
  <c r="D150" i="23"/>
  <c r="D149" i="23"/>
  <c r="D130" i="23"/>
  <c r="D129" i="23"/>
  <c r="D128" i="23"/>
  <c r="D127" i="23"/>
  <c r="D126" i="23"/>
  <c r="D125" i="23"/>
  <c r="D124" i="23"/>
  <c r="D123" i="23"/>
  <c r="D122" i="23"/>
  <c r="D121" i="23"/>
  <c r="D120" i="23"/>
  <c r="D119" i="23"/>
  <c r="D118" i="23"/>
  <c r="D117" i="23"/>
  <c r="D116" i="23"/>
  <c r="D115" i="23"/>
  <c r="D114" i="23"/>
  <c r="D113" i="23"/>
  <c r="D112" i="23"/>
  <c r="D111" i="23"/>
  <c r="D99" i="23"/>
  <c r="D98" i="23"/>
  <c r="D97" i="23"/>
  <c r="D96" i="23"/>
  <c r="D95" i="23"/>
  <c r="D94" i="23"/>
  <c r="D93" i="23"/>
  <c r="D92" i="23"/>
  <c r="D91" i="23"/>
  <c r="D90" i="23"/>
  <c r="D89" i="23"/>
  <c r="D88" i="23"/>
  <c r="D87" i="23"/>
  <c r="D86" i="23"/>
  <c r="D85" i="23"/>
  <c r="D84" i="23"/>
  <c r="D83" i="23"/>
  <c r="D82" i="23"/>
  <c r="D81" i="23"/>
  <c r="D80" i="23"/>
  <c r="D68" i="23"/>
  <c r="D67" i="23"/>
  <c r="D66" i="23"/>
  <c r="D65" i="23"/>
  <c r="D64" i="23"/>
  <c r="D63" i="23"/>
  <c r="D62" i="23"/>
  <c r="D61" i="23"/>
  <c r="D60" i="23"/>
  <c r="D59" i="23"/>
  <c r="D58" i="23"/>
  <c r="D57" i="23"/>
  <c r="D56" i="23"/>
  <c r="D55" i="23"/>
  <c r="D54" i="23"/>
  <c r="D53" i="23"/>
  <c r="D52" i="23"/>
  <c r="D51" i="23"/>
  <c r="D50" i="23"/>
  <c r="D49" i="23"/>
  <c r="F49" i="23" s="1"/>
  <c r="D356" i="23"/>
  <c r="D355" i="23"/>
  <c r="D354" i="23"/>
  <c r="D353" i="23"/>
  <c r="D352" i="23"/>
  <c r="D351" i="23"/>
  <c r="D350" i="23"/>
  <c r="D349" i="23"/>
  <c r="D348" i="23"/>
  <c r="D347" i="23"/>
  <c r="D346" i="23"/>
  <c r="D345" i="23"/>
  <c r="D344" i="23"/>
  <c r="D343" i="23"/>
  <c r="D342" i="23"/>
  <c r="D341" i="23"/>
  <c r="D340" i="23"/>
  <c r="D339" i="23"/>
  <c r="D338" i="23"/>
  <c r="D337" i="23"/>
  <c r="D336" i="23"/>
  <c r="D335" i="23"/>
  <c r="D334" i="23"/>
  <c r="D333" i="23"/>
  <c r="D332" i="23"/>
  <c r="D331" i="23"/>
  <c r="D330" i="23"/>
  <c r="D329" i="23"/>
  <c r="D328" i="23"/>
  <c r="D327" i="23"/>
  <c r="D284" i="23"/>
  <c r="D283" i="23"/>
  <c r="D282" i="23"/>
  <c r="D281" i="23"/>
  <c r="D280" i="23"/>
  <c r="D279" i="23"/>
  <c r="D278" i="23"/>
  <c r="D277" i="23"/>
  <c r="D276" i="23"/>
  <c r="D275" i="23"/>
  <c r="D274" i="23"/>
  <c r="D273" i="23"/>
  <c r="D272" i="23"/>
  <c r="D271" i="23"/>
  <c r="D270" i="23"/>
  <c r="D269" i="23"/>
  <c r="D268" i="23"/>
  <c r="D267" i="23"/>
  <c r="D266" i="23"/>
  <c r="D265" i="23"/>
  <c r="D264" i="23"/>
  <c r="D263" i="23"/>
  <c r="D262" i="23"/>
  <c r="D261" i="23"/>
  <c r="D260" i="23"/>
  <c r="D259" i="23"/>
  <c r="D258" i="23"/>
  <c r="D257" i="23"/>
  <c r="D256" i="23"/>
  <c r="D255" i="23"/>
  <c r="D212" i="23"/>
  <c r="D211" i="23"/>
  <c r="D210" i="23"/>
  <c r="D209" i="23"/>
  <c r="D208" i="23"/>
  <c r="D207" i="23"/>
  <c r="D206" i="23"/>
  <c r="D205" i="23"/>
  <c r="D204" i="23"/>
  <c r="D203" i="23"/>
  <c r="D202" i="23"/>
  <c r="D201" i="23"/>
  <c r="D200" i="23"/>
  <c r="D199" i="23"/>
  <c r="D198" i="23"/>
  <c r="D197" i="23"/>
  <c r="D196" i="23"/>
  <c r="D195" i="23"/>
  <c r="D194" i="23"/>
  <c r="D193" i="23"/>
  <c r="D192" i="23"/>
  <c r="D191" i="23"/>
  <c r="D190" i="23"/>
  <c r="D189" i="23"/>
  <c r="D188" i="23"/>
  <c r="D187" i="23"/>
  <c r="D186" i="23"/>
  <c r="D185" i="23"/>
  <c r="D162" i="23"/>
  <c r="D163" i="23"/>
  <c r="D164" i="23"/>
  <c r="D165" i="23"/>
  <c r="D166" i="23"/>
  <c r="D167" i="23"/>
  <c r="D168" i="23"/>
  <c r="D169" i="23"/>
  <c r="D170" i="23"/>
  <c r="D171" i="23"/>
  <c r="D23" i="23"/>
  <c r="D24" i="23"/>
  <c r="D25" i="23"/>
  <c r="D26" i="23"/>
  <c r="D27" i="23"/>
  <c r="D28" i="23"/>
  <c r="D29" i="23"/>
  <c r="D30" i="23"/>
  <c r="D31" i="23"/>
  <c r="D32" i="23"/>
  <c r="D33" i="23"/>
  <c r="D34" i="23"/>
  <c r="D35" i="23"/>
  <c r="D36" i="23"/>
  <c r="D37" i="23"/>
  <c r="B13" i="30"/>
  <c r="C13" i="30"/>
  <c r="B14" i="30"/>
  <c r="C14" i="30"/>
  <c r="B15" i="30"/>
  <c r="C15" i="30"/>
  <c r="B16" i="30"/>
  <c r="C16" i="30"/>
  <c r="B17" i="30"/>
  <c r="C17" i="30"/>
  <c r="B18" i="30"/>
  <c r="C18" i="30"/>
  <c r="B19" i="30"/>
  <c r="C19" i="30"/>
  <c r="B12" i="30"/>
  <c r="C12" i="30"/>
  <c r="C6" i="30"/>
  <c r="C8" i="30"/>
  <c r="C9" i="30"/>
  <c r="C10" i="30"/>
  <c r="B6" i="30"/>
  <c r="B8" i="30"/>
  <c r="B9" i="30"/>
  <c r="B10" i="30"/>
  <c r="H6" i="30"/>
  <c r="K6" i="30" s="1"/>
  <c r="I6" i="30"/>
  <c r="I334" i="23"/>
  <c r="I335" i="23"/>
  <c r="I336" i="23"/>
  <c r="I337" i="23"/>
  <c r="I338" i="23"/>
  <c r="I339" i="23"/>
  <c r="I340" i="23"/>
  <c r="I341" i="23"/>
  <c r="I342" i="23"/>
  <c r="I343" i="23"/>
  <c r="I344" i="23"/>
  <c r="I345" i="23"/>
  <c r="I346" i="23"/>
  <c r="I347" i="23"/>
  <c r="I348" i="23"/>
  <c r="I349" i="23"/>
  <c r="I350" i="23"/>
  <c r="I351" i="23"/>
  <c r="F336" i="23"/>
  <c r="H336" i="23" s="1"/>
  <c r="F337" i="23"/>
  <c r="H337" i="23" s="1"/>
  <c r="F338" i="23"/>
  <c r="H338" i="23" s="1"/>
  <c r="F339" i="23"/>
  <c r="H339" i="23" s="1"/>
  <c r="F340" i="23"/>
  <c r="H340" i="23" s="1"/>
  <c r="F341" i="23"/>
  <c r="H341" i="23" s="1"/>
  <c r="F342" i="23"/>
  <c r="H342" i="23" s="1"/>
  <c r="F343" i="23"/>
  <c r="H343" i="23" s="1"/>
  <c r="F344" i="23"/>
  <c r="H344" i="23" s="1"/>
  <c r="F345" i="23"/>
  <c r="H345" i="23" s="1"/>
  <c r="F346" i="23"/>
  <c r="H346" i="23" s="1"/>
  <c r="F347" i="23"/>
  <c r="H347" i="23" s="1"/>
  <c r="F348" i="23"/>
  <c r="H348" i="23" s="1"/>
  <c r="F349" i="23"/>
  <c r="H349" i="23" s="1"/>
  <c r="G285" i="23"/>
  <c r="I262" i="23"/>
  <c r="I263" i="23"/>
  <c r="I264" i="23"/>
  <c r="I265" i="23"/>
  <c r="I266" i="23"/>
  <c r="I267" i="23"/>
  <c r="I268" i="23"/>
  <c r="I269" i="23"/>
  <c r="I270" i="23"/>
  <c r="I271" i="23"/>
  <c r="I272" i="23"/>
  <c r="I273" i="23"/>
  <c r="I274" i="23"/>
  <c r="I275" i="23"/>
  <c r="I276" i="23"/>
  <c r="I277" i="23"/>
  <c r="I278" i="23"/>
  <c r="I279" i="23"/>
  <c r="I280" i="23"/>
  <c r="F262" i="23"/>
  <c r="H262" i="23" s="1"/>
  <c r="F263" i="23"/>
  <c r="H263" i="23" s="1"/>
  <c r="F264" i="23"/>
  <c r="H264" i="23" s="1"/>
  <c r="F265" i="23"/>
  <c r="H265" i="23" s="1"/>
  <c r="F266" i="23"/>
  <c r="H266" i="23" s="1"/>
  <c r="F267" i="23"/>
  <c r="H267" i="23" s="1"/>
  <c r="F268" i="23"/>
  <c r="H268" i="23" s="1"/>
  <c r="F269" i="23"/>
  <c r="H269" i="23" s="1"/>
  <c r="F270" i="23"/>
  <c r="H270" i="23" s="1"/>
  <c r="F271" i="23"/>
  <c r="H271" i="23" s="1"/>
  <c r="F272" i="23"/>
  <c r="H272" i="23" s="1"/>
  <c r="F273" i="23"/>
  <c r="H273" i="23" s="1"/>
  <c r="F274" i="23"/>
  <c r="H274" i="23" s="1"/>
  <c r="F275" i="23"/>
  <c r="H275" i="23" s="1"/>
  <c r="I192" i="23"/>
  <c r="I193" i="23"/>
  <c r="I194" i="23"/>
  <c r="I195" i="23"/>
  <c r="I196" i="23"/>
  <c r="I197" i="23"/>
  <c r="I198" i="23"/>
  <c r="I199" i="23"/>
  <c r="I200" i="23"/>
  <c r="I201" i="23"/>
  <c r="I202" i="23"/>
  <c r="I203" i="23"/>
  <c r="I204" i="23"/>
  <c r="F192" i="23"/>
  <c r="H192" i="23" s="1"/>
  <c r="F193" i="23"/>
  <c r="H193" i="23" s="1"/>
  <c r="F194" i="23"/>
  <c r="H194" i="23" s="1"/>
  <c r="F195" i="23"/>
  <c r="H195" i="23" s="1"/>
  <c r="F196" i="23"/>
  <c r="H196" i="23" s="1"/>
  <c r="F197" i="23"/>
  <c r="H197" i="23" s="1"/>
  <c r="F198" i="23"/>
  <c r="H198" i="23" s="1"/>
  <c r="F199" i="23"/>
  <c r="H199" i="23" s="1"/>
  <c r="F200" i="23"/>
  <c r="H200" i="23" s="1"/>
  <c r="F201" i="23"/>
  <c r="H201" i="23" s="1"/>
  <c r="F202" i="23"/>
  <c r="H202" i="23" s="1"/>
  <c r="F203" i="23"/>
  <c r="H203" i="23" s="1"/>
  <c r="I149" i="23"/>
  <c r="I150" i="23"/>
  <c r="I151" i="23"/>
  <c r="I152" i="23"/>
  <c r="I153" i="23"/>
  <c r="I154" i="23"/>
  <c r="I155" i="23"/>
  <c r="I156" i="23"/>
  <c r="I157" i="23"/>
  <c r="I158" i="23"/>
  <c r="I159" i="23"/>
  <c r="I160" i="23"/>
  <c r="I161" i="23"/>
  <c r="I162" i="23"/>
  <c r="I163" i="23"/>
  <c r="I164" i="23"/>
  <c r="I165" i="23"/>
  <c r="F151" i="23"/>
  <c r="H151" i="23" s="1"/>
  <c r="F152" i="23"/>
  <c r="H152" i="23" s="1"/>
  <c r="F153" i="23"/>
  <c r="H153" i="23" s="1"/>
  <c r="F154" i="23"/>
  <c r="H154" i="23" s="1"/>
  <c r="F155" i="23"/>
  <c r="H155" i="23" s="1"/>
  <c r="F156" i="23"/>
  <c r="H156" i="23" s="1"/>
  <c r="F157" i="23"/>
  <c r="H157" i="23" s="1"/>
  <c r="F158" i="23"/>
  <c r="H158" i="23" s="1"/>
  <c r="F159" i="23"/>
  <c r="H159" i="23" s="1"/>
  <c r="F160" i="23"/>
  <c r="H160" i="23" s="1"/>
  <c r="F161" i="23"/>
  <c r="H161" i="23" s="1"/>
  <c r="K11" i="30"/>
  <c r="F206" i="23"/>
  <c r="F205" i="23"/>
  <c r="F204" i="23"/>
  <c r="H204" i="23" s="1"/>
  <c r="F164" i="23"/>
  <c r="H164" i="23" s="1"/>
  <c r="F163" i="23"/>
  <c r="H163" i="23" s="1"/>
  <c r="F162" i="23"/>
  <c r="H162" i="23" s="1"/>
  <c r="C174" i="30"/>
  <c r="B174" i="30"/>
  <c r="AG52" i="48" l="1"/>
  <c r="AH52" i="48"/>
  <c r="F300" i="11"/>
  <c r="G300" i="11" l="1"/>
  <c r="F302" i="11"/>
  <c r="H300" i="11"/>
  <c r="X98" i="48" l="1"/>
  <c r="Y98" i="48"/>
  <c r="Z98" i="48"/>
  <c r="AA98" i="48"/>
  <c r="AB98" i="48"/>
  <c r="AC98" i="48"/>
  <c r="AD98" i="48"/>
  <c r="AE98" i="48"/>
  <c r="AF98" i="48"/>
  <c r="AG98" i="48"/>
  <c r="AH98" i="48"/>
  <c r="AI98" i="48"/>
  <c r="X103" i="48"/>
  <c r="Y103" i="48"/>
  <c r="Z103" i="48"/>
  <c r="AA103" i="48"/>
  <c r="AB103" i="48"/>
  <c r="AC103" i="48"/>
  <c r="AD103" i="48"/>
  <c r="AE103" i="48"/>
  <c r="AF103" i="48"/>
  <c r="AG103" i="48"/>
  <c r="AH103" i="48"/>
  <c r="AI103" i="48"/>
  <c r="X109" i="48"/>
  <c r="Y109" i="48"/>
  <c r="Z109" i="48"/>
  <c r="AA109" i="48"/>
  <c r="AB109" i="48"/>
  <c r="AC109" i="48"/>
  <c r="AD109" i="48"/>
  <c r="AE109" i="48"/>
  <c r="AE123" i="48" s="1"/>
  <c r="AF109" i="48"/>
  <c r="AG109" i="48"/>
  <c r="AH109" i="48"/>
  <c r="AI109" i="48"/>
  <c r="X111" i="48"/>
  <c r="Y111" i="48"/>
  <c r="Z111" i="48"/>
  <c r="AA111" i="48"/>
  <c r="AB111" i="48"/>
  <c r="AC111" i="48"/>
  <c r="AD111" i="48"/>
  <c r="AE111" i="48"/>
  <c r="AF111" i="48"/>
  <c r="AG111" i="48"/>
  <c r="AH111" i="48"/>
  <c r="AI111" i="48"/>
  <c r="X122" i="48"/>
  <c r="Y122" i="48"/>
  <c r="Z122" i="48"/>
  <c r="AA122" i="48"/>
  <c r="AB122" i="48"/>
  <c r="AC122" i="48"/>
  <c r="AD122" i="48"/>
  <c r="AE122" i="48"/>
  <c r="AF122" i="48"/>
  <c r="AG122" i="48"/>
  <c r="AH122" i="48"/>
  <c r="AI122" i="48"/>
  <c r="Q98" i="48"/>
  <c r="R98" i="48"/>
  <c r="S98" i="48"/>
  <c r="T98" i="48"/>
  <c r="U98" i="48"/>
  <c r="V98" i="48"/>
  <c r="W98" i="48"/>
  <c r="Q103" i="48"/>
  <c r="R103" i="48"/>
  <c r="S103" i="48"/>
  <c r="T103" i="48"/>
  <c r="U103" i="48"/>
  <c r="V103" i="48"/>
  <c r="W103" i="48"/>
  <c r="Q109" i="48"/>
  <c r="R109" i="48"/>
  <c r="S109" i="48"/>
  <c r="T109" i="48"/>
  <c r="U109" i="48"/>
  <c r="V109" i="48"/>
  <c r="W109" i="48"/>
  <c r="Q111" i="48"/>
  <c r="R111" i="48"/>
  <c r="S111" i="48"/>
  <c r="T111" i="48"/>
  <c r="U111" i="48"/>
  <c r="V111" i="48"/>
  <c r="W111" i="48"/>
  <c r="Q122" i="48"/>
  <c r="R122" i="48"/>
  <c r="S122" i="48"/>
  <c r="T122" i="48"/>
  <c r="U122" i="48"/>
  <c r="V122" i="48"/>
  <c r="W122" i="48"/>
  <c r="C105" i="48"/>
  <c r="C97" i="48"/>
  <c r="M5" i="35" s="1"/>
  <c r="AG53" i="48"/>
  <c r="AH53" i="48"/>
  <c r="AI53" i="48"/>
  <c r="AG54" i="48"/>
  <c r="AH54" i="48"/>
  <c r="AI54" i="48"/>
  <c r="AG55" i="48"/>
  <c r="AH55" i="48"/>
  <c r="AI55" i="48"/>
  <c r="AG56" i="48"/>
  <c r="AH56" i="48"/>
  <c r="AI56" i="48"/>
  <c r="AG57" i="48"/>
  <c r="AH57" i="48"/>
  <c r="AI57" i="48"/>
  <c r="AG60" i="48"/>
  <c r="AH60" i="48"/>
  <c r="AI60" i="48"/>
  <c r="AG61" i="48"/>
  <c r="AH61" i="48"/>
  <c r="AI61" i="48"/>
  <c r="AG62" i="48"/>
  <c r="AH62" i="48"/>
  <c r="AI62" i="48"/>
  <c r="AG63" i="48"/>
  <c r="AH63" i="48"/>
  <c r="AI63" i="48"/>
  <c r="AG65" i="48"/>
  <c r="AG66" i="48" s="1"/>
  <c r="AH65" i="48"/>
  <c r="AH66" i="48" s="1"/>
  <c r="AI65" i="48"/>
  <c r="AI66" i="48" s="1"/>
  <c r="AG67" i="48"/>
  <c r="AH67" i="48"/>
  <c r="AI67" i="48"/>
  <c r="AG68" i="48"/>
  <c r="AH68" i="48"/>
  <c r="AI68" i="48"/>
  <c r="AG69" i="48"/>
  <c r="AH69" i="48"/>
  <c r="AI69" i="48"/>
  <c r="AG70" i="48"/>
  <c r="AH70" i="48"/>
  <c r="AI70" i="48"/>
  <c r="AG72" i="48"/>
  <c r="AH72" i="48"/>
  <c r="AI72" i="48"/>
  <c r="AG73" i="48"/>
  <c r="AH73" i="48"/>
  <c r="AI73" i="48"/>
  <c r="AG74" i="48"/>
  <c r="AH74" i="48"/>
  <c r="AI74" i="48"/>
  <c r="AG75" i="48"/>
  <c r="AH75" i="48"/>
  <c r="AI75" i="48"/>
  <c r="AG76" i="48"/>
  <c r="AH76" i="48"/>
  <c r="AI76" i="48"/>
  <c r="AG80" i="48"/>
  <c r="AH80" i="48"/>
  <c r="AI80" i="48"/>
  <c r="AG81" i="48"/>
  <c r="AH81" i="48"/>
  <c r="AI81" i="48"/>
  <c r="AG82" i="48"/>
  <c r="AH82" i="48"/>
  <c r="AI82" i="48"/>
  <c r="AG83" i="48"/>
  <c r="AH83" i="48"/>
  <c r="AI83" i="48"/>
  <c r="AG84" i="48"/>
  <c r="AH84" i="48"/>
  <c r="AI84" i="48"/>
  <c r="AE125" i="48" l="1"/>
  <c r="AE128" i="48"/>
  <c r="AE129" i="48"/>
  <c r="AE127" i="48"/>
  <c r="AI123" i="48"/>
  <c r="AD104" i="48"/>
  <c r="AH64" i="48"/>
  <c r="AG64" i="48"/>
  <c r="AC104" i="48"/>
  <c r="AB104" i="48"/>
  <c r="AE104" i="48"/>
  <c r="AH123" i="48"/>
  <c r="AG123" i="48"/>
  <c r="AF123" i="48"/>
  <c r="V104" i="48"/>
  <c r="U104" i="48"/>
  <c r="AI104" i="48"/>
  <c r="T104" i="48"/>
  <c r="S104" i="48"/>
  <c r="AA104" i="48"/>
  <c r="R104" i="48"/>
  <c r="Z104" i="48"/>
  <c r="Q104" i="48"/>
  <c r="Y104" i="48"/>
  <c r="X104" i="48"/>
  <c r="W123" i="48"/>
  <c r="V123" i="48"/>
  <c r="AH104" i="48"/>
  <c r="U123" i="48"/>
  <c r="AG104" i="48"/>
  <c r="T123" i="48"/>
  <c r="AF104" i="48"/>
  <c r="W104" i="48"/>
  <c r="AA123" i="48"/>
  <c r="Z123" i="48"/>
  <c r="AC123" i="48"/>
  <c r="Y123" i="48"/>
  <c r="AB123" i="48"/>
  <c r="X123" i="48"/>
  <c r="S123" i="48"/>
  <c r="R123" i="48"/>
  <c r="AD123" i="48"/>
  <c r="Q123" i="48"/>
  <c r="AH58" i="48"/>
  <c r="AH59" i="48" s="1"/>
  <c r="AI58" i="48"/>
  <c r="AI59" i="48" s="1"/>
  <c r="AG58" i="48"/>
  <c r="AG59" i="48" s="1"/>
  <c r="AI64" i="48"/>
  <c r="AH71" i="48"/>
  <c r="AI71" i="48"/>
  <c r="AG71" i="48"/>
  <c r="AI85" i="48"/>
  <c r="AG85" i="48"/>
  <c r="AH85" i="48"/>
  <c r="AI77" i="48"/>
  <c r="AG77" i="48"/>
  <c r="AH77" i="48"/>
  <c r="O46" i="35"/>
  <c r="Q46" i="35" s="1"/>
  <c r="O47" i="35"/>
  <c r="Q47" i="35" s="1"/>
  <c r="O48" i="35"/>
  <c r="Q48" i="35" s="1"/>
  <c r="C98" i="48"/>
  <c r="C99" i="48"/>
  <c r="C100" i="48"/>
  <c r="M8" i="35" s="1"/>
  <c r="C101" i="48"/>
  <c r="M9" i="35" s="1"/>
  <c r="T128" i="48" l="1"/>
  <c r="T127" i="48"/>
  <c r="T129" i="48"/>
  <c r="T125" i="48"/>
  <c r="AI127" i="48"/>
  <c r="AI129" i="48"/>
  <c r="AI125" i="48"/>
  <c r="AI128" i="48"/>
  <c r="AF127" i="48"/>
  <c r="AF129" i="48"/>
  <c r="AF125" i="48"/>
  <c r="AF128" i="48"/>
  <c r="AG127" i="48"/>
  <c r="AG125" i="48"/>
  <c r="AG128" i="48"/>
  <c r="AG129" i="48"/>
  <c r="V125" i="48"/>
  <c r="V128" i="48"/>
  <c r="V127" i="48"/>
  <c r="V129" i="48"/>
  <c r="X125" i="48"/>
  <c r="X128" i="48"/>
  <c r="X129" i="48"/>
  <c r="X127" i="48"/>
  <c r="U129" i="48"/>
  <c r="U127" i="48"/>
  <c r="U125" i="48"/>
  <c r="U128" i="48"/>
  <c r="AH127" i="48"/>
  <c r="AH129" i="48"/>
  <c r="AH125" i="48"/>
  <c r="AH128" i="48"/>
  <c r="W125" i="48"/>
  <c r="W128" i="48"/>
  <c r="W129" i="48"/>
  <c r="W127" i="48"/>
  <c r="S127" i="48"/>
  <c r="S129" i="48"/>
  <c r="S125" i="48"/>
  <c r="S128" i="48"/>
  <c r="AB125" i="48"/>
  <c r="AB128" i="48"/>
  <c r="AB127" i="48"/>
  <c r="AB129" i="48"/>
  <c r="Y125" i="48"/>
  <c r="Y128" i="48"/>
  <c r="Y127" i="48"/>
  <c r="Y129" i="48"/>
  <c r="AC125" i="48"/>
  <c r="AC127" i="48"/>
  <c r="AC129" i="48"/>
  <c r="AC128" i="48"/>
  <c r="Q125" i="48"/>
  <c r="Q128" i="48"/>
  <c r="Q129" i="48"/>
  <c r="Q127" i="48"/>
  <c r="Z127" i="48"/>
  <c r="Z129" i="48"/>
  <c r="Z125" i="48"/>
  <c r="Z128" i="48"/>
  <c r="AD125" i="48"/>
  <c r="AD128" i="48"/>
  <c r="AD127" i="48"/>
  <c r="AD129" i="48"/>
  <c r="AA128" i="48"/>
  <c r="AA127" i="48"/>
  <c r="AA129" i="48"/>
  <c r="AA125" i="48"/>
  <c r="R127" i="48"/>
  <c r="R129" i="48"/>
  <c r="R125" i="48"/>
  <c r="R128" i="48"/>
  <c r="AE130" i="48"/>
  <c r="AG124" i="48"/>
  <c r="AD124" i="48"/>
  <c r="AE124" i="48"/>
  <c r="AC124" i="48"/>
  <c r="AI124" i="48"/>
  <c r="AB124" i="48"/>
  <c r="U124" i="48"/>
  <c r="AH124" i="48"/>
  <c r="V124" i="48"/>
  <c r="Y124" i="48"/>
  <c r="T124" i="48"/>
  <c r="Z124" i="48"/>
  <c r="W124" i="48"/>
  <c r="X124" i="48"/>
  <c r="AF124" i="48"/>
  <c r="AG78" i="48"/>
  <c r="AG79" i="48" s="1"/>
  <c r="AG87" i="48" s="1"/>
  <c r="AG88" i="48" s="1"/>
  <c r="AH78" i="48"/>
  <c r="AH79" i="48" s="1"/>
  <c r="AH87" i="48" s="1"/>
  <c r="AH88" i="48" s="1"/>
  <c r="Q124" i="48"/>
  <c r="AA124" i="48"/>
  <c r="R124" i="48"/>
  <c r="AI78" i="48"/>
  <c r="AI79" i="48" s="1"/>
  <c r="AI87" i="48" s="1"/>
  <c r="AI88" i="48" s="1"/>
  <c r="S124" i="48"/>
  <c r="C80" i="48"/>
  <c r="C54" i="48"/>
  <c r="C55" i="48"/>
  <c r="C72" i="48"/>
  <c r="C76" i="48"/>
  <c r="C81" i="48"/>
  <c r="C84" i="48"/>
  <c r="C83" i="48"/>
  <c r="C67" i="48"/>
  <c r="C82" i="48"/>
  <c r="C61" i="48"/>
  <c r="C52" i="48"/>
  <c r="C75" i="48"/>
  <c r="C74" i="48"/>
  <c r="C73" i="48"/>
  <c r="Q43" i="35"/>
  <c r="Q45" i="35"/>
  <c r="Q44" i="35"/>
  <c r="AC130" i="48" l="1"/>
  <c r="AB130" i="48"/>
  <c r="W130" i="48"/>
  <c r="V130" i="48"/>
  <c r="S132" i="48"/>
  <c r="W132" i="48"/>
  <c r="AG130" i="48"/>
  <c r="AG132" i="48" s="1"/>
  <c r="AB132" i="48"/>
  <c r="S130" i="48"/>
  <c r="AC132" i="48"/>
  <c r="AD130" i="48"/>
  <c r="AD132" i="48" s="1"/>
  <c r="Q130" i="48"/>
  <c r="Q132" i="48" s="1"/>
  <c r="Y130" i="48"/>
  <c r="Y132" i="48" s="1"/>
  <c r="X130" i="48"/>
  <c r="X132" i="48" s="1"/>
  <c r="AI130" i="48"/>
  <c r="AI132" i="48" s="1"/>
  <c r="AA130" i="48"/>
  <c r="Z130" i="48"/>
  <c r="Z132" i="48" s="1"/>
  <c r="U130" i="48"/>
  <c r="U132" i="48" s="1"/>
  <c r="AF130" i="48"/>
  <c r="AF132" i="48" s="1"/>
  <c r="R130" i="48"/>
  <c r="R132" i="48" s="1"/>
  <c r="AH130" i="48"/>
  <c r="AH132" i="48" s="1"/>
  <c r="AA132" i="48"/>
  <c r="AE132" i="48"/>
  <c r="T130" i="48"/>
  <c r="T132" i="48" s="1"/>
  <c r="V132" i="48"/>
  <c r="C142" i="48"/>
  <c r="C141" i="48"/>
  <c r="C139" i="48"/>
  <c r="C78" i="45" l="1"/>
  <c r="C77" i="45"/>
  <c r="C76" i="45"/>
  <c r="C75" i="45"/>
  <c r="H111" i="30"/>
  <c r="H112" i="30"/>
  <c r="K112" i="30" s="1"/>
  <c r="H113" i="30"/>
  <c r="H114" i="30"/>
  <c r="K114" i="30" s="1"/>
  <c r="H115" i="30"/>
  <c r="K115" i="30" s="1"/>
  <c r="H116" i="30"/>
  <c r="K116" i="30" s="1"/>
  <c r="H117" i="30"/>
  <c r="K117" i="30" s="1"/>
  <c r="H118" i="30"/>
  <c r="H120" i="30"/>
  <c r="K120" i="30" s="1"/>
  <c r="H121" i="30"/>
  <c r="H122" i="30"/>
  <c r="K122" i="30" s="1"/>
  <c r="H123" i="30"/>
  <c r="K123" i="30" s="1"/>
  <c r="H124" i="30"/>
  <c r="K124" i="30" s="1"/>
  <c r="H125" i="30"/>
  <c r="K125" i="30" s="1"/>
  <c r="H126" i="30"/>
  <c r="K126" i="30" s="1"/>
  <c r="K121" i="30" l="1"/>
  <c r="M121" i="30"/>
  <c r="M113" i="30"/>
  <c r="K113" i="30"/>
  <c r="K111" i="30"/>
  <c r="M111" i="30"/>
  <c r="K118" i="30"/>
  <c r="M118" i="30"/>
  <c r="I111" i="23"/>
  <c r="J111" i="30" l="1"/>
  <c r="L111" i="30"/>
  <c r="J118" i="30"/>
  <c r="L118" i="30"/>
  <c r="J113" i="30"/>
  <c r="L113" i="30"/>
  <c r="L121" i="30"/>
  <c r="J121" i="30"/>
  <c r="O49" i="35"/>
  <c r="C108" i="48"/>
  <c r="M16" i="35" s="1"/>
  <c r="C110" i="48"/>
  <c r="C128" i="48"/>
  <c r="M36" i="35" s="1"/>
  <c r="C127" i="48"/>
  <c r="M35" i="35" s="1"/>
  <c r="C126" i="48"/>
  <c r="M34" i="35" s="1"/>
  <c r="C125" i="48"/>
  <c r="M33" i="35" s="1"/>
  <c r="C118" i="48"/>
  <c r="C119" i="48"/>
  <c r="C120" i="48"/>
  <c r="C121" i="48"/>
  <c r="M29" i="35" s="1"/>
  <c r="C117" i="48"/>
  <c r="C113" i="48"/>
  <c r="C114" i="48"/>
  <c r="C115" i="48"/>
  <c r="C112" i="48"/>
  <c r="C102" i="48"/>
  <c r="M10" i="35" s="1"/>
  <c r="C107" i="48"/>
  <c r="M15" i="35" s="1"/>
  <c r="C106" i="48"/>
  <c r="M14" i="35" s="1"/>
  <c r="M49" i="35"/>
  <c r="E173" i="48"/>
  <c r="C70" i="48"/>
  <c r="C69" i="48"/>
  <c r="C68" i="48"/>
  <c r="C65" i="48"/>
  <c r="C63" i="48"/>
  <c r="C62" i="48"/>
  <c r="C60" i="48"/>
  <c r="C57" i="48"/>
  <c r="C56" i="48"/>
  <c r="G49" i="35"/>
  <c r="I49" i="35"/>
  <c r="C9" i="48"/>
  <c r="C11" i="48"/>
  <c r="I7" i="35" s="1"/>
  <c r="C12" i="48"/>
  <c r="C13" i="48"/>
  <c r="I9" i="35" s="1"/>
  <c r="C14" i="48"/>
  <c r="I10" i="35" s="1"/>
  <c r="C17" i="48"/>
  <c r="I13" i="35" s="1"/>
  <c r="C18" i="48"/>
  <c r="C19" i="48"/>
  <c r="I15" i="35" s="1"/>
  <c r="C20" i="48"/>
  <c r="I16" i="35" s="1"/>
  <c r="C22" i="48"/>
  <c r="C24" i="48"/>
  <c r="C25" i="48"/>
  <c r="I21" i="35" s="1"/>
  <c r="C26" i="48"/>
  <c r="I22" i="35" s="1"/>
  <c r="C27" i="48"/>
  <c r="I23" i="35" s="1"/>
  <c r="K25" i="35"/>
  <c r="K26" i="35"/>
  <c r="K28" i="35"/>
  <c r="K29" i="35"/>
  <c r="B173" i="30"/>
  <c r="B26" i="30"/>
  <c r="C26" i="30"/>
  <c r="B27" i="30"/>
  <c r="C27" i="30"/>
  <c r="C80" i="30"/>
  <c r="C79" i="30"/>
  <c r="C78" i="30"/>
  <c r="C77" i="30"/>
  <c r="C76" i="30"/>
  <c r="C75" i="30"/>
  <c r="C74" i="30"/>
  <c r="C73" i="30"/>
  <c r="C72" i="30"/>
  <c r="C71" i="30"/>
  <c r="C70" i="30"/>
  <c r="C69" i="30"/>
  <c r="C68" i="30"/>
  <c r="C67" i="30"/>
  <c r="C66" i="30"/>
  <c r="C65" i="30"/>
  <c r="C64" i="30"/>
  <c r="C63" i="30"/>
  <c r="C62" i="30"/>
  <c r="C50" i="30"/>
  <c r="C49" i="30"/>
  <c r="C48" i="30"/>
  <c r="C32" i="30"/>
  <c r="C31" i="30"/>
  <c r="C30" i="30"/>
  <c r="C29" i="30"/>
  <c r="C25" i="30"/>
  <c r="C24" i="30"/>
  <c r="C23" i="30"/>
  <c r="C21" i="30"/>
  <c r="C20" i="30"/>
  <c r="B80" i="30"/>
  <c r="B77" i="30"/>
  <c r="B78" i="30"/>
  <c r="B79" i="30"/>
  <c r="B48" i="30"/>
  <c r="B49" i="30"/>
  <c r="B50" i="30"/>
  <c r="B62" i="30"/>
  <c r="B63" i="30"/>
  <c r="B64" i="30"/>
  <c r="B65" i="30"/>
  <c r="B66" i="30"/>
  <c r="B67" i="30"/>
  <c r="B68" i="30"/>
  <c r="B69" i="30"/>
  <c r="B70" i="30"/>
  <c r="B71" i="30"/>
  <c r="B72" i="30"/>
  <c r="B73" i="30"/>
  <c r="B74" i="30"/>
  <c r="B75" i="30"/>
  <c r="B76" i="30"/>
  <c r="B20" i="30"/>
  <c r="B21" i="30"/>
  <c r="B23" i="30"/>
  <c r="B24" i="30"/>
  <c r="B25" i="30"/>
  <c r="B29" i="30"/>
  <c r="B30" i="30"/>
  <c r="B31" i="30"/>
  <c r="B32" i="30"/>
  <c r="G169" i="30"/>
  <c r="G170" i="30" s="1"/>
  <c r="G171" i="30" s="1"/>
  <c r="G172" i="30" s="1"/>
  <c r="H174" i="30"/>
  <c r="K174" i="30" s="1"/>
  <c r="H173" i="30"/>
  <c r="K173" i="30" s="1"/>
  <c r="H164" i="30"/>
  <c r="H165" i="30"/>
  <c r="H166" i="30"/>
  <c r="H149" i="30"/>
  <c r="K153" i="30"/>
  <c r="E148" i="30"/>
  <c r="F148" i="30" s="1"/>
  <c r="K132" i="30"/>
  <c r="K133" i="30"/>
  <c r="K134" i="30"/>
  <c r="H144" i="30"/>
  <c r="K144" i="30" s="1"/>
  <c r="K129" i="30"/>
  <c r="K130" i="30"/>
  <c r="K131" i="30"/>
  <c r="G112" i="30"/>
  <c r="G113" i="30" s="1"/>
  <c r="G114" i="30"/>
  <c r="G115" i="30" s="1"/>
  <c r="G116" i="30" s="1"/>
  <c r="G117" i="30" s="1"/>
  <c r="G120" i="30" s="1"/>
  <c r="G121" i="30" s="1"/>
  <c r="G122" i="30" s="1"/>
  <c r="G123" i="30" s="1"/>
  <c r="G124" i="30" s="1"/>
  <c r="G125" i="30" s="1"/>
  <c r="G126" i="30" s="1"/>
  <c r="H107" i="30"/>
  <c r="K107" i="30" s="1"/>
  <c r="H98" i="30"/>
  <c r="K98" i="30" s="1"/>
  <c r="H99" i="30"/>
  <c r="H100" i="30"/>
  <c r="K100" i="30" s="1"/>
  <c r="K102" i="30"/>
  <c r="H97" i="30"/>
  <c r="K97" i="30" s="1"/>
  <c r="G98" i="30"/>
  <c r="G99" i="30" s="1"/>
  <c r="F97" i="30"/>
  <c r="K95" i="30"/>
  <c r="K90" i="30"/>
  <c r="K89" i="30"/>
  <c r="K88" i="30"/>
  <c r="G89" i="30"/>
  <c r="K85" i="30"/>
  <c r="K84" i="30"/>
  <c r="H63" i="30"/>
  <c r="H64" i="30"/>
  <c r="H65" i="30"/>
  <c r="H66" i="30"/>
  <c r="H67" i="30"/>
  <c r="H68" i="30"/>
  <c r="H69" i="30"/>
  <c r="H70" i="30"/>
  <c r="H71" i="30"/>
  <c r="H72" i="30"/>
  <c r="H73" i="30"/>
  <c r="H74" i="30"/>
  <c r="H75" i="30"/>
  <c r="H76" i="30"/>
  <c r="H77" i="30"/>
  <c r="H78" i="30"/>
  <c r="H79" i="30"/>
  <c r="H80" i="30"/>
  <c r="G49" i="30"/>
  <c r="G50" i="30" s="1"/>
  <c r="G51" i="30" s="1"/>
  <c r="G52" i="30" s="1"/>
  <c r="G53" i="30" s="1"/>
  <c r="G54" i="30" s="1"/>
  <c r="G55" i="30" s="1"/>
  <c r="G56" i="30" s="1"/>
  <c r="G57" i="30" s="1"/>
  <c r="G58" i="30" s="1"/>
  <c r="G59" i="30" s="1"/>
  <c r="G60" i="30" s="1"/>
  <c r="H30" i="30"/>
  <c r="H31" i="30"/>
  <c r="H32" i="30"/>
  <c r="H33" i="30"/>
  <c r="G30" i="30"/>
  <c r="G31" i="30" s="1"/>
  <c r="G32" i="30" s="1"/>
  <c r="G33" i="30" s="1"/>
  <c r="G34" i="30" s="1"/>
  <c r="G35" i="30" s="1"/>
  <c r="G36" i="30" s="1"/>
  <c r="G37" i="30" s="1"/>
  <c r="H14" i="30"/>
  <c r="G14" i="30"/>
  <c r="G15" i="30" s="1"/>
  <c r="G16" i="30" s="1"/>
  <c r="G17" i="30" s="1"/>
  <c r="G18" i="30" s="1"/>
  <c r="F13" i="30"/>
  <c r="F6" i="30"/>
  <c r="G7" i="30"/>
  <c r="G8" i="30" s="1"/>
  <c r="H9" i="30"/>
  <c r="K9" i="30" s="1"/>
  <c r="C109" i="45"/>
  <c r="C108" i="45"/>
  <c r="C107" i="45"/>
  <c r="C106" i="45"/>
  <c r="C25" i="35"/>
  <c r="C20" i="35"/>
  <c r="C18" i="35"/>
  <c r="C13" i="35"/>
  <c r="C7" i="35"/>
  <c r="C5" i="35"/>
  <c r="C47" i="45"/>
  <c r="C18" i="45"/>
  <c r="C17" i="45"/>
  <c r="C16" i="45"/>
  <c r="K39" i="35"/>
  <c r="AA18" i="26"/>
  <c r="AA17" i="26"/>
  <c r="AA16" i="26"/>
  <c r="AA15" i="26"/>
  <c r="Z30" i="26"/>
  <c r="Z29" i="26"/>
  <c r="Z28" i="26"/>
  <c r="Z27" i="26"/>
  <c r="Y18" i="26"/>
  <c r="Y17" i="26"/>
  <c r="Y16" i="26"/>
  <c r="Y15" i="26"/>
  <c r="X18" i="26"/>
  <c r="X17" i="26"/>
  <c r="X16" i="26"/>
  <c r="X15" i="26"/>
  <c r="W18" i="26"/>
  <c r="W17" i="26"/>
  <c r="W16" i="26"/>
  <c r="W15" i="26"/>
  <c r="V18" i="26"/>
  <c r="V17" i="26"/>
  <c r="V16" i="26"/>
  <c r="V15" i="26"/>
  <c r="U49" i="26"/>
  <c r="U48" i="26"/>
  <c r="U47" i="26"/>
  <c r="U46" i="26"/>
  <c r="T25" i="26"/>
  <c r="T24" i="26"/>
  <c r="T23" i="26"/>
  <c r="T22" i="26"/>
  <c r="S33" i="26"/>
  <c r="S32" i="26"/>
  <c r="S31" i="26"/>
  <c r="S30" i="26"/>
  <c r="R24" i="26"/>
  <c r="R23" i="26"/>
  <c r="R22" i="26"/>
  <c r="R21" i="26"/>
  <c r="Q38" i="26"/>
  <c r="Q37" i="26"/>
  <c r="Q36" i="26"/>
  <c r="Q35" i="26"/>
  <c r="P35" i="26"/>
  <c r="P34" i="26"/>
  <c r="P33" i="26"/>
  <c r="P32" i="26"/>
  <c r="O25" i="26"/>
  <c r="O24" i="26"/>
  <c r="O23" i="26"/>
  <c r="O22" i="26"/>
  <c r="N23" i="26"/>
  <c r="N22" i="26"/>
  <c r="N21" i="26"/>
  <c r="N20" i="26"/>
  <c r="M28" i="26"/>
  <c r="M29" i="26"/>
  <c r="M27" i="26"/>
  <c r="M26" i="26"/>
  <c r="Z20" i="26"/>
  <c r="Z24" i="26"/>
  <c r="Z23" i="26"/>
  <c r="Z16" i="26"/>
  <c r="M24" i="26"/>
  <c r="R16" i="26"/>
  <c r="P24" i="26"/>
  <c r="P25" i="26"/>
  <c r="P26" i="26"/>
  <c r="P27" i="26"/>
  <c r="P28" i="26"/>
  <c r="P29" i="26"/>
  <c r="P30" i="26"/>
  <c r="P21" i="26"/>
  <c r="M16" i="26"/>
  <c r="Q22" i="26"/>
  <c r="Q23" i="26"/>
  <c r="Q24" i="26"/>
  <c r="Q25" i="26"/>
  <c r="Q26" i="26"/>
  <c r="Q27" i="26"/>
  <c r="Q28" i="26"/>
  <c r="Q29" i="26"/>
  <c r="Q30" i="26"/>
  <c r="Q31" i="26"/>
  <c r="Q32" i="26"/>
  <c r="Q33" i="26"/>
  <c r="U41" i="26"/>
  <c r="Z25" i="26"/>
  <c r="M23" i="26"/>
  <c r="S28" i="26"/>
  <c r="T20" i="26"/>
  <c r="M22" i="26"/>
  <c r="U42" i="26"/>
  <c r="U40" i="26"/>
  <c r="M21" i="26"/>
  <c r="S27" i="26"/>
  <c r="U39" i="26"/>
  <c r="T19" i="26"/>
  <c r="M20" i="26"/>
  <c r="S26" i="26"/>
  <c r="S25" i="26"/>
  <c r="S24" i="26"/>
  <c r="U35" i="26"/>
  <c r="U34" i="26"/>
  <c r="S19" i="26"/>
  <c r="S18" i="26"/>
  <c r="S17" i="26"/>
  <c r="S16" i="26"/>
  <c r="U33" i="26"/>
  <c r="Q19" i="26"/>
  <c r="O20" i="26"/>
  <c r="U32" i="26"/>
  <c r="U31" i="26"/>
  <c r="U30" i="26"/>
  <c r="U29" i="26"/>
  <c r="U28" i="26"/>
  <c r="U27" i="26"/>
  <c r="U16" i="26"/>
  <c r="U17" i="26"/>
  <c r="U18" i="26"/>
  <c r="U19" i="26"/>
  <c r="R17" i="26"/>
  <c r="U21" i="26"/>
  <c r="U22" i="26"/>
  <c r="U23" i="26"/>
  <c r="U24" i="26"/>
  <c r="N16" i="26"/>
  <c r="P16" i="26"/>
  <c r="R18" i="26"/>
  <c r="N17" i="26"/>
  <c r="P17" i="26"/>
  <c r="M17" i="26"/>
  <c r="N18" i="26"/>
  <c r="O17" i="26"/>
  <c r="P18" i="26"/>
  <c r="Q16" i="26"/>
  <c r="R19" i="26"/>
  <c r="T16" i="26"/>
  <c r="Z17" i="26"/>
  <c r="O16" i="26"/>
  <c r="N2" i="26"/>
  <c r="O2" i="26"/>
  <c r="P2" i="26"/>
  <c r="Q2" i="26"/>
  <c r="R2" i="26"/>
  <c r="S2" i="26"/>
  <c r="T2" i="26"/>
  <c r="U2" i="26"/>
  <c r="V2" i="26"/>
  <c r="W2" i="26"/>
  <c r="X2" i="26"/>
  <c r="Y2" i="26"/>
  <c r="Z2" i="26"/>
  <c r="AA2" i="26"/>
  <c r="M2" i="26"/>
  <c r="G38" i="30" l="1"/>
  <c r="G40" i="30"/>
  <c r="G19" i="30"/>
  <c r="G20" i="30" s="1"/>
  <c r="G21" i="30" s="1"/>
  <c r="K5" i="35"/>
  <c r="K27" i="35"/>
  <c r="K30" i="35" s="1"/>
  <c r="I27" i="35"/>
  <c r="K149" i="30"/>
  <c r="M149" i="30"/>
  <c r="M166" i="30"/>
  <c r="K166" i="30"/>
  <c r="K86" i="30"/>
  <c r="K165" i="30"/>
  <c r="M165" i="30"/>
  <c r="K164" i="30"/>
  <c r="M164" i="30"/>
  <c r="K163" i="30"/>
  <c r="M163" i="30"/>
  <c r="M136" i="30"/>
  <c r="K136" i="30"/>
  <c r="M94" i="30"/>
  <c r="K94" i="30"/>
  <c r="K135" i="30"/>
  <c r="M135" i="30"/>
  <c r="G9" i="30"/>
  <c r="G10" i="30" s="1"/>
  <c r="M99" i="30"/>
  <c r="K99" i="30"/>
  <c r="K151" i="30"/>
  <c r="M151" i="30"/>
  <c r="K150" i="30"/>
  <c r="M150" i="30"/>
  <c r="K21" i="35"/>
  <c r="O21" i="35" s="1"/>
  <c r="G76" i="45" s="1"/>
  <c r="K22" i="35"/>
  <c r="O22" i="35" s="1"/>
  <c r="K23" i="35"/>
  <c r="K6" i="35"/>
  <c r="C150" i="48"/>
  <c r="K16" i="35"/>
  <c r="O16" i="35" s="1"/>
  <c r="G19" i="45" s="1"/>
  <c r="K18" i="35"/>
  <c r="I14" i="35"/>
  <c r="K14" i="35"/>
  <c r="I8" i="35"/>
  <c r="K8" i="35"/>
  <c r="K7" i="35"/>
  <c r="K13" i="35"/>
  <c r="O13" i="35" s="1"/>
  <c r="K20" i="35"/>
  <c r="K15" i="35"/>
  <c r="O15" i="35" s="1"/>
  <c r="K10" i="35"/>
  <c r="O10" i="35" s="1"/>
  <c r="C143" i="48"/>
  <c r="K9" i="35"/>
  <c r="O9" i="35" s="1"/>
  <c r="C149" i="48"/>
  <c r="C155" i="48"/>
  <c r="C147" i="48"/>
  <c r="C157" i="48"/>
  <c r="C154" i="48"/>
  <c r="C10" i="48"/>
  <c r="C163" i="48"/>
  <c r="C162" i="48"/>
  <c r="I28" i="35"/>
  <c r="O28" i="35" s="1"/>
  <c r="C161" i="48"/>
  <c r="I26" i="35"/>
  <c r="O26" i="35" s="1"/>
  <c r="C23" i="48"/>
  <c r="I18" i="35"/>
  <c r="C152" i="48"/>
  <c r="C167" i="48"/>
  <c r="I25" i="35"/>
  <c r="O25" i="35" s="1"/>
  <c r="G106" i="45" s="1"/>
  <c r="E106" i="45" s="1"/>
  <c r="D106" i="45" s="1"/>
  <c r="C168" i="48"/>
  <c r="C156" i="48"/>
  <c r="C169" i="48"/>
  <c r="C170" i="48"/>
  <c r="C111" i="48"/>
  <c r="I29" i="35"/>
  <c r="O29" i="35" s="1"/>
  <c r="C160" i="48"/>
  <c r="C159" i="48"/>
  <c r="C148" i="48"/>
  <c r="C144" i="48"/>
  <c r="C140" i="48"/>
  <c r="Q49" i="35"/>
  <c r="C66" i="48"/>
  <c r="C58" i="48"/>
  <c r="C53" i="48"/>
  <c r="C42" i="48"/>
  <c r="C85" i="48"/>
  <c r="C77" i="48"/>
  <c r="C122" i="48"/>
  <c r="C109" i="48"/>
  <c r="C103" i="48"/>
  <c r="C104" i="48" s="1"/>
  <c r="C116" i="48"/>
  <c r="C64" i="48"/>
  <c r="C71" i="48"/>
  <c r="K49" i="35"/>
  <c r="C34" i="48"/>
  <c r="C28" i="48"/>
  <c r="C15" i="48"/>
  <c r="C21" i="48"/>
  <c r="J69" i="11"/>
  <c r="AX295" i="11"/>
  <c r="AX290" i="11"/>
  <c r="AX285" i="11"/>
  <c r="AX280" i="11"/>
  <c r="AX275" i="11"/>
  <c r="AX267" i="11"/>
  <c r="AX262" i="11"/>
  <c r="AX254" i="11"/>
  <c r="AX249" i="11"/>
  <c r="AX241" i="11"/>
  <c r="AX236" i="11"/>
  <c r="AX231" i="11"/>
  <c r="AX223" i="11"/>
  <c r="AX218" i="11"/>
  <c r="AX213" i="11"/>
  <c r="AX208" i="11"/>
  <c r="AX203" i="11"/>
  <c r="AX195" i="11"/>
  <c r="AX190" i="11"/>
  <c r="AX185" i="11"/>
  <c r="AX180" i="11"/>
  <c r="AX172" i="11"/>
  <c r="AX167" i="11"/>
  <c r="AX162" i="11"/>
  <c r="AX157" i="11"/>
  <c r="AX149" i="11"/>
  <c r="AX144" i="11"/>
  <c r="AX136" i="11"/>
  <c r="AX131" i="11"/>
  <c r="AX126" i="11"/>
  <c r="AX121" i="11"/>
  <c r="AX113" i="11"/>
  <c r="AX108" i="11"/>
  <c r="AX100" i="11"/>
  <c r="AX95" i="11"/>
  <c r="AX90" i="11"/>
  <c r="AX82" i="11"/>
  <c r="AX77" i="11"/>
  <c r="AX72" i="11"/>
  <c r="AX64" i="11"/>
  <c r="AX59" i="11"/>
  <c r="AX54" i="11"/>
  <c r="AX49" i="11"/>
  <c r="AX41" i="11"/>
  <c r="AX36" i="11"/>
  <c r="AX28" i="11"/>
  <c r="AX23" i="11"/>
  <c r="AX18" i="11"/>
  <c r="AX13" i="11"/>
  <c r="AX8" i="11"/>
  <c r="AZ145" i="11"/>
  <c r="BA145" i="11"/>
  <c r="BB145" i="11"/>
  <c r="BC145" i="11"/>
  <c r="BD145" i="11"/>
  <c r="BG145" i="11"/>
  <c r="BH145" i="11"/>
  <c r="BI145" i="11"/>
  <c r="BJ145" i="11"/>
  <c r="BK145" i="11"/>
  <c r="BS145" i="11"/>
  <c r="BT145" i="11"/>
  <c r="BU145" i="11"/>
  <c r="BV145" i="11"/>
  <c r="BW145" i="11"/>
  <c r="AZ146" i="11"/>
  <c r="BA146" i="11"/>
  <c r="BB146" i="11"/>
  <c r="BC146" i="11"/>
  <c r="BD146" i="11"/>
  <c r="BG146" i="11"/>
  <c r="BH146" i="11"/>
  <c r="BI146" i="11"/>
  <c r="BJ146" i="11"/>
  <c r="BK146" i="11"/>
  <c r="BS146" i="11"/>
  <c r="BT146" i="11"/>
  <c r="BU146" i="11"/>
  <c r="BV146" i="11"/>
  <c r="BW146" i="11"/>
  <c r="AZ147" i="11"/>
  <c r="BA147" i="11"/>
  <c r="BB147" i="11"/>
  <c r="BC147" i="11"/>
  <c r="BD147" i="11"/>
  <c r="BG147" i="11"/>
  <c r="BH147" i="11"/>
  <c r="BI147" i="11"/>
  <c r="BJ147" i="11"/>
  <c r="BK147" i="11"/>
  <c r="BS147" i="11"/>
  <c r="BT147" i="11"/>
  <c r="BU147" i="11"/>
  <c r="BV147" i="11"/>
  <c r="BW147" i="11"/>
  <c r="I10" i="11"/>
  <c r="I11" i="11"/>
  <c r="I12" i="11"/>
  <c r="BS276" i="11"/>
  <c r="BT276" i="11"/>
  <c r="BU276" i="11"/>
  <c r="BV276" i="11"/>
  <c r="BW276" i="11"/>
  <c r="BS277" i="11"/>
  <c r="BT277" i="11"/>
  <c r="BU277" i="11"/>
  <c r="BV277" i="11"/>
  <c r="BW277" i="11"/>
  <c r="BS278" i="11"/>
  <c r="BT278" i="11"/>
  <c r="BU278" i="11"/>
  <c r="BV278" i="11"/>
  <c r="BW278" i="11"/>
  <c r="BS279" i="11"/>
  <c r="BT279" i="11"/>
  <c r="BU279" i="11"/>
  <c r="BV279" i="11"/>
  <c r="BW279" i="11"/>
  <c r="BS281" i="11"/>
  <c r="BT281" i="11"/>
  <c r="BU281" i="11"/>
  <c r="BV281" i="11"/>
  <c r="BW281" i="11"/>
  <c r="BS282" i="11"/>
  <c r="BT282" i="11"/>
  <c r="BU282" i="11"/>
  <c r="BV282" i="11"/>
  <c r="BW282" i="11"/>
  <c r="BS283" i="11"/>
  <c r="BT283" i="11"/>
  <c r="BU283" i="11"/>
  <c r="BV283" i="11"/>
  <c r="BW283" i="11"/>
  <c r="BS284" i="11"/>
  <c r="BT284" i="11"/>
  <c r="BU284" i="11"/>
  <c r="BV284" i="11"/>
  <c r="BW284" i="11"/>
  <c r="BS286" i="11"/>
  <c r="BT286" i="11"/>
  <c r="BU286" i="11"/>
  <c r="BV286" i="11"/>
  <c r="BW286" i="11"/>
  <c r="BS287" i="11"/>
  <c r="BT287" i="11"/>
  <c r="BU287" i="11"/>
  <c r="BV287" i="11"/>
  <c r="BW287" i="11"/>
  <c r="BS288" i="11"/>
  <c r="BT288" i="11"/>
  <c r="BU288" i="11"/>
  <c r="BV288" i="11"/>
  <c r="BW288" i="11"/>
  <c r="BS289" i="11"/>
  <c r="BT289" i="11"/>
  <c r="BU289" i="11"/>
  <c r="BV289" i="11"/>
  <c r="BW289" i="11"/>
  <c r="BS291" i="11"/>
  <c r="BT291" i="11"/>
  <c r="BU291" i="11"/>
  <c r="BV291" i="11"/>
  <c r="BW291" i="11"/>
  <c r="BS292" i="11"/>
  <c r="BT292" i="11"/>
  <c r="BU292" i="11"/>
  <c r="BV292" i="11"/>
  <c r="BW292" i="11"/>
  <c r="BS293" i="11"/>
  <c r="BT293" i="11"/>
  <c r="BU293" i="11"/>
  <c r="BV293" i="11"/>
  <c r="BW293" i="11"/>
  <c r="BS294" i="11"/>
  <c r="BT294" i="11"/>
  <c r="BU294" i="11"/>
  <c r="BV294" i="11"/>
  <c r="BW294" i="11"/>
  <c r="BG276" i="11"/>
  <c r="BH276" i="11"/>
  <c r="BI276" i="11"/>
  <c r="BJ276" i="11"/>
  <c r="BK276" i="11"/>
  <c r="BG277" i="11"/>
  <c r="BH277" i="11"/>
  <c r="BI277" i="11"/>
  <c r="BJ277" i="11"/>
  <c r="BK277" i="11"/>
  <c r="BG278" i="11"/>
  <c r="BH278" i="11"/>
  <c r="BI278" i="11"/>
  <c r="BJ278" i="11"/>
  <c r="BK278" i="11"/>
  <c r="BG279" i="11"/>
  <c r="BH279" i="11"/>
  <c r="BI279" i="11"/>
  <c r="BJ279" i="11"/>
  <c r="BK279" i="11"/>
  <c r="BG281" i="11"/>
  <c r="BH281" i="11"/>
  <c r="BI281" i="11"/>
  <c r="BJ281" i="11"/>
  <c r="BK281" i="11"/>
  <c r="BG282" i="11"/>
  <c r="BH282" i="11"/>
  <c r="BI282" i="11"/>
  <c r="BJ282" i="11"/>
  <c r="BK282" i="11"/>
  <c r="BG283" i="11"/>
  <c r="BH283" i="11"/>
  <c r="BI283" i="11"/>
  <c r="BJ283" i="11"/>
  <c r="BK283" i="11"/>
  <c r="BG284" i="11"/>
  <c r="BH284" i="11"/>
  <c r="BI284" i="11"/>
  <c r="BJ284" i="11"/>
  <c r="BK284" i="11"/>
  <c r="BG286" i="11"/>
  <c r="BH286" i="11"/>
  <c r="BI286" i="11"/>
  <c r="BJ286" i="11"/>
  <c r="BK286" i="11"/>
  <c r="BG287" i="11"/>
  <c r="BH287" i="11"/>
  <c r="BI287" i="11"/>
  <c r="BJ287" i="11"/>
  <c r="BK287" i="11"/>
  <c r="BG288" i="11"/>
  <c r="BH288" i="11"/>
  <c r="BI288" i="11"/>
  <c r="BJ288" i="11"/>
  <c r="BK288" i="11"/>
  <c r="BG289" i="11"/>
  <c r="BH289" i="11"/>
  <c r="BI289" i="11"/>
  <c r="BJ289" i="11"/>
  <c r="BK289" i="11"/>
  <c r="BG291" i="11"/>
  <c r="BH291" i="11"/>
  <c r="BI291" i="11"/>
  <c r="BJ291" i="11"/>
  <c r="BK291" i="11"/>
  <c r="BG292" i="11"/>
  <c r="BH292" i="11"/>
  <c r="BI292" i="11"/>
  <c r="BJ292" i="11"/>
  <c r="BK292" i="11"/>
  <c r="BG293" i="11"/>
  <c r="BH293" i="11"/>
  <c r="BI293" i="11"/>
  <c r="BJ293" i="11"/>
  <c r="BK293" i="11"/>
  <c r="BG294" i="11"/>
  <c r="BH294" i="11"/>
  <c r="BI294" i="11"/>
  <c r="BJ294" i="11"/>
  <c r="BK294" i="11"/>
  <c r="AZ276" i="11"/>
  <c r="BA276" i="11"/>
  <c r="BB276" i="11"/>
  <c r="BC276" i="11"/>
  <c r="BD276" i="11"/>
  <c r="AZ277" i="11"/>
  <c r="BA277" i="11"/>
  <c r="BB277" i="11"/>
  <c r="BC277" i="11"/>
  <c r="BD277" i="11"/>
  <c r="AZ278" i="11"/>
  <c r="BA278" i="11"/>
  <c r="BB278" i="11"/>
  <c r="BC278" i="11"/>
  <c r="BD278" i="11"/>
  <c r="AZ279" i="11"/>
  <c r="BA279" i="11"/>
  <c r="BB279" i="11"/>
  <c r="BC279" i="11"/>
  <c r="BD279" i="11"/>
  <c r="AZ281" i="11"/>
  <c r="BA281" i="11"/>
  <c r="BB281" i="11"/>
  <c r="BC281" i="11"/>
  <c r="BD281" i="11"/>
  <c r="AZ282" i="11"/>
  <c r="BA282" i="11"/>
  <c r="BB282" i="11"/>
  <c r="BC282" i="11"/>
  <c r="BD282" i="11"/>
  <c r="AZ283" i="11"/>
  <c r="BA283" i="11"/>
  <c r="BB283" i="11"/>
  <c r="BC283" i="11"/>
  <c r="BD283" i="11"/>
  <c r="AZ284" i="11"/>
  <c r="BA284" i="11"/>
  <c r="BB284" i="11"/>
  <c r="BC284" i="11"/>
  <c r="BD284" i="11"/>
  <c r="AZ286" i="11"/>
  <c r="BA286" i="11"/>
  <c r="BB286" i="11"/>
  <c r="BC286" i="11"/>
  <c r="BD286" i="11"/>
  <c r="AZ287" i="11"/>
  <c r="BA287" i="11"/>
  <c r="BB287" i="11"/>
  <c r="BC287" i="11"/>
  <c r="BD287" i="11"/>
  <c r="AZ288" i="11"/>
  <c r="BA288" i="11"/>
  <c r="BB288" i="11"/>
  <c r="BC288" i="11"/>
  <c r="BD288" i="11"/>
  <c r="AZ289" i="11"/>
  <c r="BA289" i="11"/>
  <c r="BB289" i="11"/>
  <c r="BC289" i="11"/>
  <c r="BD289" i="11"/>
  <c r="AZ291" i="11"/>
  <c r="BA291" i="11"/>
  <c r="BB291" i="11"/>
  <c r="BC291" i="11"/>
  <c r="BD291" i="11"/>
  <c r="AZ292" i="11"/>
  <c r="BA292" i="11"/>
  <c r="BB292" i="11"/>
  <c r="BC292" i="11"/>
  <c r="BD292" i="11"/>
  <c r="AZ293" i="11"/>
  <c r="BA293" i="11"/>
  <c r="BB293" i="11"/>
  <c r="BC293" i="11"/>
  <c r="BD293" i="11"/>
  <c r="AZ294" i="11"/>
  <c r="BA294" i="11"/>
  <c r="BB294" i="11"/>
  <c r="BC294" i="11"/>
  <c r="BD294" i="11"/>
  <c r="BS263" i="11"/>
  <c r="BT263" i="11"/>
  <c r="BU263" i="11"/>
  <c r="BV263" i="11"/>
  <c r="BW263" i="11"/>
  <c r="BS264" i="11"/>
  <c r="BT264" i="11"/>
  <c r="BU264" i="11"/>
  <c r="BV264" i="11"/>
  <c r="BW264" i="11"/>
  <c r="BS265" i="11"/>
  <c r="BT265" i="11"/>
  <c r="BU265" i="11"/>
  <c r="BV265" i="11"/>
  <c r="BW265" i="11"/>
  <c r="BG263" i="11"/>
  <c r="BH263" i="11"/>
  <c r="BI263" i="11"/>
  <c r="BJ263" i="11"/>
  <c r="BK263" i="11"/>
  <c r="BG264" i="11"/>
  <c r="BH264" i="11"/>
  <c r="BI264" i="11"/>
  <c r="BJ264" i="11"/>
  <c r="BK264" i="11"/>
  <c r="BG265" i="11"/>
  <c r="BH265" i="11"/>
  <c r="BI265" i="11"/>
  <c r="BJ265" i="11"/>
  <c r="BK265" i="11"/>
  <c r="AZ263" i="11"/>
  <c r="BA263" i="11"/>
  <c r="BB263" i="11"/>
  <c r="BC263" i="11"/>
  <c r="BD263" i="11"/>
  <c r="AZ264" i="11"/>
  <c r="BA264" i="11"/>
  <c r="BB264" i="11"/>
  <c r="BC264" i="11"/>
  <c r="BD264" i="11"/>
  <c r="AZ265" i="11"/>
  <c r="BA265" i="11"/>
  <c r="BB265" i="11"/>
  <c r="BC265" i="11"/>
  <c r="BD265" i="11"/>
  <c r="BS250" i="11"/>
  <c r="BT250" i="11"/>
  <c r="BU250" i="11"/>
  <c r="BV250" i="11"/>
  <c r="BW250" i="11"/>
  <c r="BS251" i="11"/>
  <c r="BT251" i="11"/>
  <c r="BU251" i="11"/>
  <c r="BV251" i="11"/>
  <c r="BW251" i="11"/>
  <c r="BS252" i="11"/>
  <c r="BT252" i="11"/>
  <c r="BU252" i="11"/>
  <c r="BV252" i="11"/>
  <c r="BW252" i="11"/>
  <c r="BG250" i="11"/>
  <c r="BH250" i="11"/>
  <c r="BI250" i="11"/>
  <c r="BJ250" i="11"/>
  <c r="BK250" i="11"/>
  <c r="BG251" i="11"/>
  <c r="BH251" i="11"/>
  <c r="BI251" i="11"/>
  <c r="BJ251" i="11"/>
  <c r="BK251" i="11"/>
  <c r="BG252" i="11"/>
  <c r="BH252" i="11"/>
  <c r="BI252" i="11"/>
  <c r="BJ252" i="11"/>
  <c r="BK252" i="11"/>
  <c r="AZ250" i="11"/>
  <c r="BA250" i="11"/>
  <c r="BB250" i="11"/>
  <c r="BC250" i="11"/>
  <c r="BD250" i="11"/>
  <c r="AZ251" i="11"/>
  <c r="BA251" i="11"/>
  <c r="BB251" i="11"/>
  <c r="BC251" i="11"/>
  <c r="BD251" i="11"/>
  <c r="AZ252" i="11"/>
  <c r="BA252" i="11"/>
  <c r="BB252" i="11"/>
  <c r="BC252" i="11"/>
  <c r="BD252" i="11"/>
  <c r="BS234" i="11"/>
  <c r="BT234" i="11"/>
  <c r="BU234" i="11"/>
  <c r="BV234" i="11"/>
  <c r="BW234" i="11"/>
  <c r="BS235" i="11"/>
  <c r="BT235" i="11"/>
  <c r="BU235" i="11"/>
  <c r="BV235" i="11"/>
  <c r="BW235" i="11"/>
  <c r="BS237" i="11"/>
  <c r="BT237" i="11"/>
  <c r="BU237" i="11"/>
  <c r="BV237" i="11"/>
  <c r="BW237" i="11"/>
  <c r="BS238" i="11"/>
  <c r="BT238" i="11"/>
  <c r="BU238" i="11"/>
  <c r="BV238" i="11"/>
  <c r="BW238" i="11"/>
  <c r="BS239" i="11"/>
  <c r="BT239" i="11"/>
  <c r="BU239" i="11"/>
  <c r="BV239" i="11"/>
  <c r="BW239" i="11"/>
  <c r="BS240" i="11"/>
  <c r="BT240" i="11"/>
  <c r="BU240" i="11"/>
  <c r="BV240" i="11"/>
  <c r="BW240" i="11"/>
  <c r="BS242" i="11"/>
  <c r="BT242" i="11"/>
  <c r="BU242" i="11"/>
  <c r="BV242" i="11"/>
  <c r="BW242" i="11"/>
  <c r="BS243" i="11"/>
  <c r="BT243" i="11"/>
  <c r="BU243" i="11"/>
  <c r="BV243" i="11"/>
  <c r="BW243" i="11"/>
  <c r="BG234" i="11"/>
  <c r="BH234" i="11"/>
  <c r="BI234" i="11"/>
  <c r="BJ234" i="11"/>
  <c r="BK234" i="11"/>
  <c r="BG235" i="11"/>
  <c r="BH235" i="11"/>
  <c r="BI235" i="11"/>
  <c r="BJ235" i="11"/>
  <c r="BK235" i="11"/>
  <c r="BG237" i="11"/>
  <c r="BH237" i="11"/>
  <c r="BI237" i="11"/>
  <c r="BJ237" i="11"/>
  <c r="BK237" i="11"/>
  <c r="BG238" i="11"/>
  <c r="BH238" i="11"/>
  <c r="BI238" i="11"/>
  <c r="BJ238" i="11"/>
  <c r="BK238" i="11"/>
  <c r="BG239" i="11"/>
  <c r="BH239" i="11"/>
  <c r="BI239" i="11"/>
  <c r="BJ239" i="11"/>
  <c r="BK239" i="11"/>
  <c r="BG240" i="11"/>
  <c r="BH240" i="11"/>
  <c r="BI240" i="11"/>
  <c r="BJ240" i="11"/>
  <c r="BK240" i="11"/>
  <c r="BG242" i="11"/>
  <c r="BH242" i="11"/>
  <c r="BI242" i="11"/>
  <c r="BJ242" i="11"/>
  <c r="BK242" i="11"/>
  <c r="BG243" i="11"/>
  <c r="BH243" i="11"/>
  <c r="BI243" i="11"/>
  <c r="BJ243" i="11"/>
  <c r="BK243" i="11"/>
  <c r="AZ234" i="11"/>
  <c r="BA234" i="11"/>
  <c r="BB234" i="11"/>
  <c r="BC234" i="11"/>
  <c r="BD234" i="11"/>
  <c r="AZ235" i="11"/>
  <c r="BA235" i="11"/>
  <c r="BB235" i="11"/>
  <c r="BC235" i="11"/>
  <c r="BD235" i="11"/>
  <c r="AZ237" i="11"/>
  <c r="BA237" i="11"/>
  <c r="BB237" i="11"/>
  <c r="BC237" i="11"/>
  <c r="BD237" i="11"/>
  <c r="AZ238" i="11"/>
  <c r="BA238" i="11"/>
  <c r="BB238" i="11"/>
  <c r="BC238" i="11"/>
  <c r="BD238" i="11"/>
  <c r="AZ239" i="11"/>
  <c r="BA239" i="11"/>
  <c r="BB239" i="11"/>
  <c r="BC239" i="11"/>
  <c r="BD239" i="11"/>
  <c r="AZ240" i="11"/>
  <c r="BA240" i="11"/>
  <c r="BB240" i="11"/>
  <c r="BC240" i="11"/>
  <c r="BD240" i="11"/>
  <c r="AZ242" i="11"/>
  <c r="BA242" i="11"/>
  <c r="BB242" i="11"/>
  <c r="BC242" i="11"/>
  <c r="BD242" i="11"/>
  <c r="AZ243" i="11"/>
  <c r="BA243" i="11"/>
  <c r="BB243" i="11"/>
  <c r="BC243" i="11"/>
  <c r="BD243" i="11"/>
  <c r="BS204" i="11"/>
  <c r="BT204" i="11"/>
  <c r="BU204" i="11"/>
  <c r="BV204" i="11"/>
  <c r="BW204" i="11"/>
  <c r="BS205" i="11"/>
  <c r="BT205" i="11"/>
  <c r="BU205" i="11"/>
  <c r="BV205" i="11"/>
  <c r="BW205" i="11"/>
  <c r="BS206" i="11"/>
  <c r="BT206" i="11"/>
  <c r="BU206" i="11"/>
  <c r="BV206" i="11"/>
  <c r="BW206" i="11"/>
  <c r="BS207" i="11"/>
  <c r="BT207" i="11"/>
  <c r="BU207" i="11"/>
  <c r="BV207" i="11"/>
  <c r="BW207" i="11"/>
  <c r="BS209" i="11"/>
  <c r="BT209" i="11"/>
  <c r="BU209" i="11"/>
  <c r="BV209" i="11"/>
  <c r="BW209" i="11"/>
  <c r="BS210" i="11"/>
  <c r="BT210" i="11"/>
  <c r="BU210" i="11"/>
  <c r="BV210" i="11"/>
  <c r="BW210" i="11"/>
  <c r="BS211" i="11"/>
  <c r="BT211" i="11"/>
  <c r="BU211" i="11"/>
  <c r="BV211" i="11"/>
  <c r="BW211" i="11"/>
  <c r="BS212" i="11"/>
  <c r="BT212" i="11"/>
  <c r="BU212" i="11"/>
  <c r="BV212" i="11"/>
  <c r="BW212" i="11"/>
  <c r="BS214" i="11"/>
  <c r="BT214" i="11"/>
  <c r="BU214" i="11"/>
  <c r="BV214" i="11"/>
  <c r="BW214" i="11"/>
  <c r="BS215" i="11"/>
  <c r="BT215" i="11"/>
  <c r="BU215" i="11"/>
  <c r="BV215" i="11"/>
  <c r="BW215" i="11"/>
  <c r="BS216" i="11"/>
  <c r="BT216" i="11"/>
  <c r="BU216" i="11"/>
  <c r="BV216" i="11"/>
  <c r="BW216" i="11"/>
  <c r="BS217" i="11"/>
  <c r="BT217" i="11"/>
  <c r="BU217" i="11"/>
  <c r="BV217" i="11"/>
  <c r="BW217" i="11"/>
  <c r="BS219" i="11"/>
  <c r="BT219" i="11"/>
  <c r="BU219" i="11"/>
  <c r="BV219" i="11"/>
  <c r="BW219" i="11"/>
  <c r="BS220" i="11"/>
  <c r="BT220" i="11"/>
  <c r="BU220" i="11"/>
  <c r="BV220" i="11"/>
  <c r="BW220" i="11"/>
  <c r="BS221" i="11"/>
  <c r="BT221" i="11"/>
  <c r="BU221" i="11"/>
  <c r="BV221" i="11"/>
  <c r="BW221" i="11"/>
  <c r="BG204" i="11"/>
  <c r="BH204" i="11"/>
  <c r="BI204" i="11"/>
  <c r="BJ204" i="11"/>
  <c r="BK204" i="11"/>
  <c r="BG205" i="11"/>
  <c r="BH205" i="11"/>
  <c r="BI205" i="11"/>
  <c r="BJ205" i="11"/>
  <c r="BK205" i="11"/>
  <c r="BG206" i="11"/>
  <c r="BH206" i="11"/>
  <c r="BI206" i="11"/>
  <c r="BJ206" i="11"/>
  <c r="BK206" i="11"/>
  <c r="BG207" i="11"/>
  <c r="BH207" i="11"/>
  <c r="BI207" i="11"/>
  <c r="BJ207" i="11"/>
  <c r="BK207" i="11"/>
  <c r="BG209" i="11"/>
  <c r="BH209" i="11"/>
  <c r="BI209" i="11"/>
  <c r="BJ209" i="11"/>
  <c r="BK209" i="11"/>
  <c r="BG210" i="11"/>
  <c r="BH210" i="11"/>
  <c r="BI210" i="11"/>
  <c r="BJ210" i="11"/>
  <c r="BK210" i="11"/>
  <c r="BG211" i="11"/>
  <c r="BH211" i="11"/>
  <c r="BI211" i="11"/>
  <c r="BJ211" i="11"/>
  <c r="BK211" i="11"/>
  <c r="BG212" i="11"/>
  <c r="BH212" i="11"/>
  <c r="BI212" i="11"/>
  <c r="BJ212" i="11"/>
  <c r="BK212" i="11"/>
  <c r="BG214" i="11"/>
  <c r="BH214" i="11"/>
  <c r="BI214" i="11"/>
  <c r="BJ214" i="11"/>
  <c r="BK214" i="11"/>
  <c r="BG215" i="11"/>
  <c r="BH215" i="11"/>
  <c r="BI215" i="11"/>
  <c r="BJ215" i="11"/>
  <c r="BK215" i="11"/>
  <c r="BG216" i="11"/>
  <c r="BH216" i="11"/>
  <c r="BI216" i="11"/>
  <c r="BJ216" i="11"/>
  <c r="BK216" i="11"/>
  <c r="BG217" i="11"/>
  <c r="BH217" i="11"/>
  <c r="BI217" i="11"/>
  <c r="BJ217" i="11"/>
  <c r="BK217" i="11"/>
  <c r="BG219" i="11"/>
  <c r="BH219" i="11"/>
  <c r="BI219" i="11"/>
  <c r="BJ219" i="11"/>
  <c r="BK219" i="11"/>
  <c r="BG220" i="11"/>
  <c r="BH220" i="11"/>
  <c r="BI220" i="11"/>
  <c r="BJ220" i="11"/>
  <c r="BK220" i="11"/>
  <c r="BG221" i="11"/>
  <c r="BH221" i="11"/>
  <c r="BI221" i="11"/>
  <c r="BJ221" i="11"/>
  <c r="BK221" i="11"/>
  <c r="AZ204" i="11"/>
  <c r="BA204" i="11"/>
  <c r="BB204" i="11"/>
  <c r="BC204" i="11"/>
  <c r="BD204" i="11"/>
  <c r="AZ205" i="11"/>
  <c r="BA205" i="11"/>
  <c r="BB205" i="11"/>
  <c r="BC205" i="11"/>
  <c r="BD205" i="11"/>
  <c r="AZ206" i="11"/>
  <c r="BA206" i="11"/>
  <c r="BB206" i="11"/>
  <c r="BC206" i="11"/>
  <c r="BD206" i="11"/>
  <c r="AZ207" i="11"/>
  <c r="BA207" i="11"/>
  <c r="BB207" i="11"/>
  <c r="BC207" i="11"/>
  <c r="BD207" i="11"/>
  <c r="AZ209" i="11"/>
  <c r="BA209" i="11"/>
  <c r="BB209" i="11"/>
  <c r="BC209" i="11"/>
  <c r="BD209" i="11"/>
  <c r="AZ210" i="11"/>
  <c r="BA210" i="11"/>
  <c r="BB210" i="11"/>
  <c r="BC210" i="11"/>
  <c r="BD210" i="11"/>
  <c r="AZ211" i="11"/>
  <c r="BA211" i="11"/>
  <c r="BB211" i="11"/>
  <c r="BC211" i="11"/>
  <c r="BD211" i="11"/>
  <c r="AZ212" i="11"/>
  <c r="BA212" i="11"/>
  <c r="BB212" i="11"/>
  <c r="BC212" i="11"/>
  <c r="BD212" i="11"/>
  <c r="AZ214" i="11"/>
  <c r="BA214" i="11"/>
  <c r="BB214" i="11"/>
  <c r="BC214" i="11"/>
  <c r="BD214" i="11"/>
  <c r="AZ215" i="11"/>
  <c r="BA215" i="11"/>
  <c r="BB215" i="11"/>
  <c r="BC215" i="11"/>
  <c r="BD215" i="11"/>
  <c r="AZ216" i="11"/>
  <c r="BA216" i="11"/>
  <c r="BB216" i="11"/>
  <c r="BC216" i="11"/>
  <c r="BD216" i="11"/>
  <c r="AZ217" i="11"/>
  <c r="BA217" i="11"/>
  <c r="BB217" i="11"/>
  <c r="BC217" i="11"/>
  <c r="BD217" i="11"/>
  <c r="AZ219" i="11"/>
  <c r="BA219" i="11"/>
  <c r="BB219" i="11"/>
  <c r="BC219" i="11"/>
  <c r="BD219" i="11"/>
  <c r="AZ220" i="11"/>
  <c r="BA220" i="11"/>
  <c r="BB220" i="11"/>
  <c r="BC220" i="11"/>
  <c r="BD220" i="11"/>
  <c r="AZ221" i="11"/>
  <c r="BA221" i="11"/>
  <c r="BB221" i="11"/>
  <c r="BC221" i="11"/>
  <c r="BD221" i="11"/>
  <c r="BS181" i="11"/>
  <c r="BT181" i="11"/>
  <c r="BU181" i="11"/>
  <c r="BV181" i="11"/>
  <c r="BW181" i="11"/>
  <c r="BS182" i="11"/>
  <c r="BT182" i="11"/>
  <c r="BU182" i="11"/>
  <c r="BV182" i="11"/>
  <c r="BW182" i="11"/>
  <c r="BS183" i="11"/>
  <c r="BT183" i="11"/>
  <c r="BU183" i="11"/>
  <c r="BV183" i="11"/>
  <c r="BW183" i="11"/>
  <c r="BS184" i="11"/>
  <c r="BT184" i="11"/>
  <c r="BU184" i="11"/>
  <c r="BV184" i="11"/>
  <c r="BW184" i="11"/>
  <c r="BS186" i="11"/>
  <c r="BT186" i="11"/>
  <c r="BU186" i="11"/>
  <c r="BV186" i="11"/>
  <c r="BW186" i="11"/>
  <c r="BS187" i="11"/>
  <c r="BT187" i="11"/>
  <c r="BU187" i="11"/>
  <c r="BV187" i="11"/>
  <c r="BW187" i="11"/>
  <c r="BS188" i="11"/>
  <c r="BT188" i="11"/>
  <c r="BU188" i="11"/>
  <c r="BV188" i="11"/>
  <c r="BW188" i="11"/>
  <c r="BS189" i="11"/>
  <c r="BT189" i="11"/>
  <c r="BU189" i="11"/>
  <c r="BV189" i="11"/>
  <c r="BW189" i="11"/>
  <c r="BS191" i="11"/>
  <c r="BT191" i="11"/>
  <c r="BU191" i="11"/>
  <c r="BV191" i="11"/>
  <c r="BW191" i="11"/>
  <c r="BS192" i="11"/>
  <c r="BT192" i="11"/>
  <c r="BU192" i="11"/>
  <c r="BV192" i="11"/>
  <c r="BW192" i="11"/>
  <c r="BS193" i="11"/>
  <c r="BT193" i="11"/>
  <c r="BU193" i="11"/>
  <c r="BV193" i="11"/>
  <c r="BW193" i="11"/>
  <c r="BG181" i="11"/>
  <c r="BH181" i="11"/>
  <c r="BI181" i="11"/>
  <c r="BJ181" i="11"/>
  <c r="BK181" i="11"/>
  <c r="BG182" i="11"/>
  <c r="BH182" i="11"/>
  <c r="BI182" i="11"/>
  <c r="BJ182" i="11"/>
  <c r="BK182" i="11"/>
  <c r="BG183" i="11"/>
  <c r="BH183" i="11"/>
  <c r="BI183" i="11"/>
  <c r="BJ183" i="11"/>
  <c r="BK183" i="11"/>
  <c r="BG184" i="11"/>
  <c r="BH184" i="11"/>
  <c r="BI184" i="11"/>
  <c r="BJ184" i="11"/>
  <c r="BK184" i="11"/>
  <c r="BG186" i="11"/>
  <c r="BH186" i="11"/>
  <c r="BI186" i="11"/>
  <c r="BJ186" i="11"/>
  <c r="BK186" i="11"/>
  <c r="BG187" i="11"/>
  <c r="BH187" i="11"/>
  <c r="BI187" i="11"/>
  <c r="BJ187" i="11"/>
  <c r="BK187" i="11"/>
  <c r="BG188" i="11"/>
  <c r="BH188" i="11"/>
  <c r="BI188" i="11"/>
  <c r="BJ188" i="11"/>
  <c r="BK188" i="11"/>
  <c r="BG189" i="11"/>
  <c r="BH189" i="11"/>
  <c r="BI189" i="11"/>
  <c r="BJ189" i="11"/>
  <c r="BK189" i="11"/>
  <c r="BG191" i="11"/>
  <c r="BH191" i="11"/>
  <c r="BI191" i="11"/>
  <c r="BJ191" i="11"/>
  <c r="BK191" i="11"/>
  <c r="BG192" i="11"/>
  <c r="BH192" i="11"/>
  <c r="BI192" i="11"/>
  <c r="BJ192" i="11"/>
  <c r="BK192" i="11"/>
  <c r="BG193" i="11"/>
  <c r="BH193" i="11"/>
  <c r="BI193" i="11"/>
  <c r="BJ193" i="11"/>
  <c r="BK193" i="11"/>
  <c r="AZ181" i="11"/>
  <c r="BA181" i="11"/>
  <c r="BB181" i="11"/>
  <c r="BC181" i="11"/>
  <c r="BD181" i="11"/>
  <c r="AZ182" i="11"/>
  <c r="BA182" i="11"/>
  <c r="BB182" i="11"/>
  <c r="BC182" i="11"/>
  <c r="BD182" i="11"/>
  <c r="AZ183" i="11"/>
  <c r="BA183" i="11"/>
  <c r="BB183" i="11"/>
  <c r="BC183" i="11"/>
  <c r="BD183" i="11"/>
  <c r="AZ184" i="11"/>
  <c r="BA184" i="11"/>
  <c r="BB184" i="11"/>
  <c r="BC184" i="11"/>
  <c r="BD184" i="11"/>
  <c r="AZ186" i="11"/>
  <c r="BA186" i="11"/>
  <c r="BB186" i="11"/>
  <c r="BC186" i="11"/>
  <c r="BD186" i="11"/>
  <c r="AZ187" i="11"/>
  <c r="BA187" i="11"/>
  <c r="BB187" i="11"/>
  <c r="BC187" i="11"/>
  <c r="BD187" i="11"/>
  <c r="AZ188" i="11"/>
  <c r="BA188" i="11"/>
  <c r="BB188" i="11"/>
  <c r="BC188" i="11"/>
  <c r="BD188" i="11"/>
  <c r="AZ189" i="11"/>
  <c r="BA189" i="11"/>
  <c r="BB189" i="11"/>
  <c r="BC189" i="11"/>
  <c r="BD189" i="11"/>
  <c r="AZ191" i="11"/>
  <c r="BA191" i="11"/>
  <c r="BB191" i="11"/>
  <c r="BC191" i="11"/>
  <c r="BD191" i="11"/>
  <c r="AZ192" i="11"/>
  <c r="BA192" i="11"/>
  <c r="BB192" i="11"/>
  <c r="BC192" i="11"/>
  <c r="BD192" i="11"/>
  <c r="AZ193" i="11"/>
  <c r="BA193" i="11"/>
  <c r="BB193" i="11"/>
  <c r="BC193" i="11"/>
  <c r="BD193" i="11"/>
  <c r="BS158" i="11"/>
  <c r="BT158" i="11"/>
  <c r="BU158" i="11"/>
  <c r="BV158" i="11"/>
  <c r="BW158" i="11"/>
  <c r="BS159" i="11"/>
  <c r="BT159" i="11"/>
  <c r="BU159" i="11"/>
  <c r="BV159" i="11"/>
  <c r="BW159" i="11"/>
  <c r="BS160" i="11"/>
  <c r="BT160" i="11"/>
  <c r="BU160" i="11"/>
  <c r="BV160" i="11"/>
  <c r="BW160" i="11"/>
  <c r="BS161" i="11"/>
  <c r="BT161" i="11"/>
  <c r="BU161" i="11"/>
  <c r="BV161" i="11"/>
  <c r="BW161" i="11"/>
  <c r="BS163" i="11"/>
  <c r="BT163" i="11"/>
  <c r="BU163" i="11"/>
  <c r="BV163" i="11"/>
  <c r="BW163" i="11"/>
  <c r="BS164" i="11"/>
  <c r="BT164" i="11"/>
  <c r="BU164" i="11"/>
  <c r="BV164" i="11"/>
  <c r="BW164" i="11"/>
  <c r="BS165" i="11"/>
  <c r="BT165" i="11"/>
  <c r="BU165" i="11"/>
  <c r="BV165" i="11"/>
  <c r="BW165" i="11"/>
  <c r="BS166" i="11"/>
  <c r="BT166" i="11"/>
  <c r="BU166" i="11"/>
  <c r="BV166" i="11"/>
  <c r="BW166" i="11"/>
  <c r="BS168" i="11"/>
  <c r="BT168" i="11"/>
  <c r="BU168" i="11"/>
  <c r="BV168" i="11"/>
  <c r="BW168" i="11"/>
  <c r="BS169" i="11"/>
  <c r="BT169" i="11"/>
  <c r="BU169" i="11"/>
  <c r="BV169" i="11"/>
  <c r="BW169" i="11"/>
  <c r="BS170" i="11"/>
  <c r="BT170" i="11"/>
  <c r="BU170" i="11"/>
  <c r="BV170" i="11"/>
  <c r="BW170" i="11"/>
  <c r="BG158" i="11"/>
  <c r="BH158" i="11"/>
  <c r="BI158" i="11"/>
  <c r="BJ158" i="11"/>
  <c r="BK158" i="11"/>
  <c r="BG159" i="11"/>
  <c r="BH159" i="11"/>
  <c r="BI159" i="11"/>
  <c r="BJ159" i="11"/>
  <c r="BK159" i="11"/>
  <c r="BG160" i="11"/>
  <c r="BH160" i="11"/>
  <c r="BI160" i="11"/>
  <c r="BJ160" i="11"/>
  <c r="BK160" i="11"/>
  <c r="BG161" i="11"/>
  <c r="BH161" i="11"/>
  <c r="BI161" i="11"/>
  <c r="BJ161" i="11"/>
  <c r="BK161" i="11"/>
  <c r="BG163" i="11"/>
  <c r="BH163" i="11"/>
  <c r="BI163" i="11"/>
  <c r="BJ163" i="11"/>
  <c r="BK163" i="11"/>
  <c r="BG164" i="11"/>
  <c r="BH164" i="11"/>
  <c r="BI164" i="11"/>
  <c r="BJ164" i="11"/>
  <c r="BK164" i="11"/>
  <c r="BG165" i="11"/>
  <c r="BH165" i="11"/>
  <c r="BI165" i="11"/>
  <c r="BJ165" i="11"/>
  <c r="BK165" i="11"/>
  <c r="BG166" i="11"/>
  <c r="BH166" i="11"/>
  <c r="BI166" i="11"/>
  <c r="BJ166" i="11"/>
  <c r="BK166" i="11"/>
  <c r="BG168" i="11"/>
  <c r="BH168" i="11"/>
  <c r="BI168" i="11"/>
  <c r="BJ168" i="11"/>
  <c r="BK168" i="11"/>
  <c r="BG169" i="11"/>
  <c r="BH169" i="11"/>
  <c r="BI169" i="11"/>
  <c r="BJ169" i="11"/>
  <c r="BK169" i="11"/>
  <c r="BG170" i="11"/>
  <c r="BH170" i="11"/>
  <c r="BI170" i="11"/>
  <c r="BJ170" i="11"/>
  <c r="BK170" i="11"/>
  <c r="AZ158" i="11"/>
  <c r="BA158" i="11"/>
  <c r="BB158" i="11"/>
  <c r="BC158" i="11"/>
  <c r="BD158" i="11"/>
  <c r="AZ159" i="11"/>
  <c r="BA159" i="11"/>
  <c r="BB159" i="11"/>
  <c r="BC159" i="11"/>
  <c r="BD159" i="11"/>
  <c r="AZ160" i="11"/>
  <c r="BA160" i="11"/>
  <c r="BB160" i="11"/>
  <c r="BC160" i="11"/>
  <c r="BD160" i="11"/>
  <c r="AZ161" i="11"/>
  <c r="BA161" i="11"/>
  <c r="BB161" i="11"/>
  <c r="BC161" i="11"/>
  <c r="BD161" i="11"/>
  <c r="AZ163" i="11"/>
  <c r="BA163" i="11"/>
  <c r="BB163" i="11"/>
  <c r="BC163" i="11"/>
  <c r="BD163" i="11"/>
  <c r="AZ164" i="11"/>
  <c r="BA164" i="11"/>
  <c r="BB164" i="11"/>
  <c r="BC164" i="11"/>
  <c r="BD164" i="11"/>
  <c r="AZ165" i="11"/>
  <c r="BA165" i="11"/>
  <c r="BB165" i="11"/>
  <c r="BC165" i="11"/>
  <c r="BD165" i="11"/>
  <c r="AZ166" i="11"/>
  <c r="BA166" i="11"/>
  <c r="BB166" i="11"/>
  <c r="BC166" i="11"/>
  <c r="BD166" i="11"/>
  <c r="AZ168" i="11"/>
  <c r="BA168" i="11"/>
  <c r="BB168" i="11"/>
  <c r="BC168" i="11"/>
  <c r="BD168" i="11"/>
  <c r="AZ169" i="11"/>
  <c r="BA169" i="11"/>
  <c r="BB169" i="11"/>
  <c r="BC169" i="11"/>
  <c r="BD169" i="11"/>
  <c r="AZ170" i="11"/>
  <c r="BA170" i="11"/>
  <c r="BB170" i="11"/>
  <c r="BC170" i="11"/>
  <c r="BD170" i="11"/>
  <c r="BS122" i="11"/>
  <c r="BT122" i="11"/>
  <c r="BU122" i="11"/>
  <c r="BV122" i="11"/>
  <c r="BW122" i="11"/>
  <c r="BS123" i="11"/>
  <c r="BT123" i="11"/>
  <c r="BU123" i="11"/>
  <c r="BV123" i="11"/>
  <c r="BW123" i="11"/>
  <c r="BS124" i="11"/>
  <c r="BT124" i="11"/>
  <c r="BU124" i="11"/>
  <c r="BV124" i="11"/>
  <c r="BW124" i="11"/>
  <c r="BS125" i="11"/>
  <c r="BT125" i="11"/>
  <c r="BU125" i="11"/>
  <c r="BV125" i="11"/>
  <c r="BW125" i="11"/>
  <c r="BS127" i="11"/>
  <c r="BT127" i="11"/>
  <c r="BU127" i="11"/>
  <c r="BV127" i="11"/>
  <c r="BW127" i="11"/>
  <c r="BS128" i="11"/>
  <c r="BT128" i="11"/>
  <c r="BU128" i="11"/>
  <c r="BV128" i="11"/>
  <c r="BW128" i="11"/>
  <c r="BS129" i="11"/>
  <c r="BT129" i="11"/>
  <c r="BU129" i="11"/>
  <c r="BV129" i="11"/>
  <c r="BW129" i="11"/>
  <c r="BS130" i="11"/>
  <c r="BT130" i="11"/>
  <c r="BU130" i="11"/>
  <c r="BV130" i="11"/>
  <c r="BW130" i="11"/>
  <c r="BS132" i="11"/>
  <c r="BT132" i="11"/>
  <c r="BU132" i="11"/>
  <c r="BV132" i="11"/>
  <c r="BW132" i="11"/>
  <c r="BS133" i="11"/>
  <c r="BT133" i="11"/>
  <c r="BU133" i="11"/>
  <c r="BV133" i="11"/>
  <c r="BW133" i="11"/>
  <c r="BS134" i="11"/>
  <c r="BT134" i="11"/>
  <c r="BU134" i="11"/>
  <c r="BV134" i="11"/>
  <c r="BW134" i="11"/>
  <c r="BG122" i="11"/>
  <c r="BH122" i="11"/>
  <c r="BI122" i="11"/>
  <c r="BJ122" i="11"/>
  <c r="BK122" i="11"/>
  <c r="BG123" i="11"/>
  <c r="BH123" i="11"/>
  <c r="BI123" i="11"/>
  <c r="BJ123" i="11"/>
  <c r="BK123" i="11"/>
  <c r="BG124" i="11"/>
  <c r="BH124" i="11"/>
  <c r="BI124" i="11"/>
  <c r="BJ124" i="11"/>
  <c r="BK124" i="11"/>
  <c r="BG125" i="11"/>
  <c r="BH125" i="11"/>
  <c r="BI125" i="11"/>
  <c r="BJ125" i="11"/>
  <c r="BK125" i="11"/>
  <c r="BG127" i="11"/>
  <c r="BH127" i="11"/>
  <c r="BI127" i="11"/>
  <c r="BJ127" i="11"/>
  <c r="BK127" i="11"/>
  <c r="BG128" i="11"/>
  <c r="BH128" i="11"/>
  <c r="BI128" i="11"/>
  <c r="BJ128" i="11"/>
  <c r="BK128" i="11"/>
  <c r="BG129" i="11"/>
  <c r="BH129" i="11"/>
  <c r="BI129" i="11"/>
  <c r="BJ129" i="11"/>
  <c r="BK129" i="11"/>
  <c r="BG130" i="11"/>
  <c r="BH130" i="11"/>
  <c r="BI130" i="11"/>
  <c r="BJ130" i="11"/>
  <c r="BK130" i="11"/>
  <c r="BG132" i="11"/>
  <c r="BH132" i="11"/>
  <c r="BI132" i="11"/>
  <c r="BJ132" i="11"/>
  <c r="BK132" i="11"/>
  <c r="BG133" i="11"/>
  <c r="BH133" i="11"/>
  <c r="BI133" i="11"/>
  <c r="BJ133" i="11"/>
  <c r="BK133" i="11"/>
  <c r="BG134" i="11"/>
  <c r="BH134" i="11"/>
  <c r="BI134" i="11"/>
  <c r="BJ134" i="11"/>
  <c r="BK134" i="11"/>
  <c r="AZ122" i="11"/>
  <c r="BA122" i="11"/>
  <c r="BB122" i="11"/>
  <c r="BC122" i="11"/>
  <c r="BD122" i="11"/>
  <c r="AZ123" i="11"/>
  <c r="BA123" i="11"/>
  <c r="BB123" i="11"/>
  <c r="BC123" i="11"/>
  <c r="BD123" i="11"/>
  <c r="AZ124" i="11"/>
  <c r="BA124" i="11"/>
  <c r="BB124" i="11"/>
  <c r="BC124" i="11"/>
  <c r="BD124" i="11"/>
  <c r="AZ125" i="11"/>
  <c r="BA125" i="11"/>
  <c r="BB125" i="11"/>
  <c r="BC125" i="11"/>
  <c r="BD125" i="11"/>
  <c r="AZ127" i="11"/>
  <c r="BA127" i="11"/>
  <c r="BB127" i="11"/>
  <c r="BC127" i="11"/>
  <c r="BD127" i="11"/>
  <c r="AZ128" i="11"/>
  <c r="BA128" i="11"/>
  <c r="BB128" i="11"/>
  <c r="BC128" i="11"/>
  <c r="BD128" i="11"/>
  <c r="AZ129" i="11"/>
  <c r="BA129" i="11"/>
  <c r="BB129" i="11"/>
  <c r="BC129" i="11"/>
  <c r="BD129" i="11"/>
  <c r="AZ130" i="11"/>
  <c r="BA130" i="11"/>
  <c r="BB130" i="11"/>
  <c r="BC130" i="11"/>
  <c r="BD130" i="11"/>
  <c r="AZ132" i="11"/>
  <c r="BA132" i="11"/>
  <c r="BB132" i="11"/>
  <c r="BC132" i="11"/>
  <c r="BD132" i="11"/>
  <c r="AZ133" i="11"/>
  <c r="BA133" i="11"/>
  <c r="BB133" i="11"/>
  <c r="BC133" i="11"/>
  <c r="BD133" i="11"/>
  <c r="AZ134" i="11"/>
  <c r="BA134" i="11"/>
  <c r="BB134" i="11"/>
  <c r="BC134" i="11"/>
  <c r="BD134" i="11"/>
  <c r="BS109" i="11"/>
  <c r="BT109" i="11"/>
  <c r="BU109" i="11"/>
  <c r="BV109" i="11"/>
  <c r="BW109" i="11"/>
  <c r="BS110" i="11"/>
  <c r="BT110" i="11"/>
  <c r="BU110" i="11"/>
  <c r="BV110" i="11"/>
  <c r="BW110" i="11"/>
  <c r="BS111" i="11"/>
  <c r="BT111" i="11"/>
  <c r="BU111" i="11"/>
  <c r="BV111" i="11"/>
  <c r="BW111" i="11"/>
  <c r="BS112" i="11"/>
  <c r="BT112" i="11"/>
  <c r="BU112" i="11"/>
  <c r="BV112" i="11"/>
  <c r="BW112" i="11"/>
  <c r="BG109" i="11"/>
  <c r="BH109" i="11"/>
  <c r="BI109" i="11"/>
  <c r="BJ109" i="11"/>
  <c r="BK109" i="11"/>
  <c r="BG110" i="11"/>
  <c r="BH110" i="11"/>
  <c r="BI110" i="11"/>
  <c r="BJ110" i="11"/>
  <c r="BK110" i="11"/>
  <c r="BG111" i="11"/>
  <c r="BH111" i="11"/>
  <c r="BI111" i="11"/>
  <c r="BJ111" i="11"/>
  <c r="BK111" i="11"/>
  <c r="BG112" i="11"/>
  <c r="BH112" i="11"/>
  <c r="BI112" i="11"/>
  <c r="BJ112" i="11"/>
  <c r="BK112" i="11"/>
  <c r="AZ109" i="11"/>
  <c r="BA109" i="11"/>
  <c r="BB109" i="11"/>
  <c r="BC109" i="11"/>
  <c r="BD109" i="11"/>
  <c r="AZ110" i="11"/>
  <c r="BA110" i="11"/>
  <c r="BB110" i="11"/>
  <c r="BC110" i="11"/>
  <c r="BD110" i="11"/>
  <c r="AZ111" i="11"/>
  <c r="BA111" i="11"/>
  <c r="BB111" i="11"/>
  <c r="BC111" i="11"/>
  <c r="BD111" i="11"/>
  <c r="AZ112" i="11"/>
  <c r="BA112" i="11"/>
  <c r="BB112" i="11"/>
  <c r="BC112" i="11"/>
  <c r="BD112" i="11"/>
  <c r="BS91" i="11"/>
  <c r="BT91" i="11"/>
  <c r="BU91" i="11"/>
  <c r="BV91" i="11"/>
  <c r="BW91" i="11"/>
  <c r="BS92" i="11"/>
  <c r="BT92" i="11"/>
  <c r="BU92" i="11"/>
  <c r="BV92" i="11"/>
  <c r="BW92" i="11"/>
  <c r="BS93" i="11"/>
  <c r="BT93" i="11"/>
  <c r="BU93" i="11"/>
  <c r="BV93" i="11"/>
  <c r="BW93" i="11"/>
  <c r="BS94" i="11"/>
  <c r="BT94" i="11"/>
  <c r="BU94" i="11"/>
  <c r="BV94" i="11"/>
  <c r="BW94" i="11"/>
  <c r="BS96" i="11"/>
  <c r="BT96" i="11"/>
  <c r="BU96" i="11"/>
  <c r="BV96" i="11"/>
  <c r="BW96" i="11"/>
  <c r="BS97" i="11"/>
  <c r="BT97" i="11"/>
  <c r="BU97" i="11"/>
  <c r="BV97" i="11"/>
  <c r="BW97" i="11"/>
  <c r="BS98" i="11"/>
  <c r="BT98" i="11"/>
  <c r="BU98" i="11"/>
  <c r="BV98" i="11"/>
  <c r="BW98" i="11"/>
  <c r="BG91" i="11"/>
  <c r="BH91" i="11"/>
  <c r="BI91" i="11"/>
  <c r="BJ91" i="11"/>
  <c r="BK91" i="11"/>
  <c r="BG92" i="11"/>
  <c r="BH92" i="11"/>
  <c r="BI92" i="11"/>
  <c r="BJ92" i="11"/>
  <c r="BK92" i="11"/>
  <c r="BG93" i="11"/>
  <c r="BH93" i="11"/>
  <c r="BI93" i="11"/>
  <c r="BJ93" i="11"/>
  <c r="BK93" i="11"/>
  <c r="BG94" i="11"/>
  <c r="BH94" i="11"/>
  <c r="BI94" i="11"/>
  <c r="BJ94" i="11"/>
  <c r="BK94" i="11"/>
  <c r="BG96" i="11"/>
  <c r="BH96" i="11"/>
  <c r="BI96" i="11"/>
  <c r="BJ96" i="11"/>
  <c r="BK96" i="11"/>
  <c r="BG97" i="11"/>
  <c r="BH97" i="11"/>
  <c r="BI97" i="11"/>
  <c r="BJ97" i="11"/>
  <c r="BK97" i="11"/>
  <c r="BG98" i="11"/>
  <c r="BH98" i="11"/>
  <c r="BI98" i="11"/>
  <c r="BJ98" i="11"/>
  <c r="BK98" i="11"/>
  <c r="AZ91" i="11"/>
  <c r="BA91" i="11"/>
  <c r="BB91" i="11"/>
  <c r="BC91" i="11"/>
  <c r="BD91" i="11"/>
  <c r="AZ92" i="11"/>
  <c r="BA92" i="11"/>
  <c r="BB92" i="11"/>
  <c r="BC92" i="11"/>
  <c r="BD92" i="11"/>
  <c r="AZ93" i="11"/>
  <c r="BA93" i="11"/>
  <c r="BB93" i="11"/>
  <c r="BC93" i="11"/>
  <c r="BD93" i="11"/>
  <c r="AZ94" i="11"/>
  <c r="BA94" i="11"/>
  <c r="BB94" i="11"/>
  <c r="BC94" i="11"/>
  <c r="BD94" i="11"/>
  <c r="AZ96" i="11"/>
  <c r="BA96" i="11"/>
  <c r="BB96" i="11"/>
  <c r="BC96" i="11"/>
  <c r="BD96" i="11"/>
  <c r="AZ97" i="11"/>
  <c r="BA97" i="11"/>
  <c r="BB97" i="11"/>
  <c r="BC97" i="11"/>
  <c r="BD97" i="11"/>
  <c r="AZ98" i="11"/>
  <c r="BA98" i="11"/>
  <c r="BB98" i="11"/>
  <c r="BC98" i="11"/>
  <c r="BD98" i="11"/>
  <c r="BS73" i="11"/>
  <c r="BT73" i="11"/>
  <c r="BU73" i="11"/>
  <c r="BV73" i="11"/>
  <c r="BW73" i="11"/>
  <c r="BS74" i="11"/>
  <c r="BT74" i="11"/>
  <c r="BU74" i="11"/>
  <c r="BV74" i="11"/>
  <c r="BW74" i="11"/>
  <c r="BS75" i="11"/>
  <c r="BT75" i="11"/>
  <c r="BU75" i="11"/>
  <c r="BV75" i="11"/>
  <c r="BW75" i="11"/>
  <c r="BS76" i="11"/>
  <c r="BT76" i="11"/>
  <c r="BU76" i="11"/>
  <c r="BV76" i="11"/>
  <c r="BW76" i="11"/>
  <c r="BS78" i="11"/>
  <c r="BT78" i="11"/>
  <c r="BU78" i="11"/>
  <c r="BV78" i="11"/>
  <c r="BW78" i="11"/>
  <c r="BS79" i="11"/>
  <c r="BT79" i="11"/>
  <c r="BU79" i="11"/>
  <c r="BV79" i="11"/>
  <c r="BW79" i="11"/>
  <c r="BS80" i="11"/>
  <c r="BT80" i="11"/>
  <c r="BU80" i="11"/>
  <c r="BV80" i="11"/>
  <c r="BW80" i="11"/>
  <c r="BS81" i="11"/>
  <c r="BT81" i="11"/>
  <c r="BU81" i="11"/>
  <c r="BV81" i="11"/>
  <c r="BW81" i="11"/>
  <c r="BS83" i="11"/>
  <c r="BT83" i="11"/>
  <c r="BU83" i="11"/>
  <c r="BV83" i="11"/>
  <c r="BW83" i="11"/>
  <c r="BG73" i="11"/>
  <c r="BH73" i="11"/>
  <c r="BI73" i="11"/>
  <c r="BJ73" i="11"/>
  <c r="BK73" i="11"/>
  <c r="BG74" i="11"/>
  <c r="BH74" i="11"/>
  <c r="BI74" i="11"/>
  <c r="BJ74" i="11"/>
  <c r="BK74" i="11"/>
  <c r="BG75" i="11"/>
  <c r="BH75" i="11"/>
  <c r="BI75" i="11"/>
  <c r="BJ75" i="11"/>
  <c r="BK75" i="11"/>
  <c r="BG76" i="11"/>
  <c r="BH76" i="11"/>
  <c r="BI76" i="11"/>
  <c r="BJ76" i="11"/>
  <c r="BK76" i="11"/>
  <c r="BG78" i="11"/>
  <c r="BH78" i="11"/>
  <c r="BI78" i="11"/>
  <c r="BJ78" i="11"/>
  <c r="BK78" i="11"/>
  <c r="BG79" i="11"/>
  <c r="BH79" i="11"/>
  <c r="BI79" i="11"/>
  <c r="BJ79" i="11"/>
  <c r="BK79" i="11"/>
  <c r="BG80" i="11"/>
  <c r="BH80" i="11"/>
  <c r="BI80" i="11"/>
  <c r="BJ80" i="11"/>
  <c r="BK80" i="11"/>
  <c r="BG81" i="11"/>
  <c r="BH81" i="11"/>
  <c r="BI81" i="11"/>
  <c r="BJ81" i="11"/>
  <c r="BK81" i="11"/>
  <c r="BG83" i="11"/>
  <c r="BH83" i="11"/>
  <c r="BI83" i="11"/>
  <c r="BJ83" i="11"/>
  <c r="BK83" i="11"/>
  <c r="AZ73" i="11"/>
  <c r="BA73" i="11"/>
  <c r="BB73" i="11"/>
  <c r="BC73" i="11"/>
  <c r="BD73" i="11"/>
  <c r="AZ74" i="11"/>
  <c r="BA74" i="11"/>
  <c r="BB74" i="11"/>
  <c r="BC74" i="11"/>
  <c r="BD74" i="11"/>
  <c r="AZ75" i="11"/>
  <c r="BA75" i="11"/>
  <c r="BB75" i="11"/>
  <c r="BC75" i="11"/>
  <c r="BD75" i="11"/>
  <c r="AZ76" i="11"/>
  <c r="BA76" i="11"/>
  <c r="BB76" i="11"/>
  <c r="BC76" i="11"/>
  <c r="BD76" i="11"/>
  <c r="AZ78" i="11"/>
  <c r="BA78" i="11"/>
  <c r="BB78" i="11"/>
  <c r="BC78" i="11"/>
  <c r="BD78" i="11"/>
  <c r="AZ79" i="11"/>
  <c r="BA79" i="11"/>
  <c r="BB79" i="11"/>
  <c r="BC79" i="11"/>
  <c r="BD79" i="11"/>
  <c r="AZ80" i="11"/>
  <c r="BA80" i="11"/>
  <c r="BB80" i="11"/>
  <c r="BC80" i="11"/>
  <c r="BD80" i="11"/>
  <c r="AZ81" i="11"/>
  <c r="BA81" i="11"/>
  <c r="BB81" i="11"/>
  <c r="BC81" i="11"/>
  <c r="BD81" i="11"/>
  <c r="AZ83" i="11"/>
  <c r="BA83" i="11"/>
  <c r="BB83" i="11"/>
  <c r="BC83" i="11"/>
  <c r="BD83" i="11"/>
  <c r="BS50" i="11"/>
  <c r="BT50" i="11"/>
  <c r="BU50" i="11"/>
  <c r="BV50" i="11"/>
  <c r="BW50" i="11"/>
  <c r="BS51" i="11"/>
  <c r="BT51" i="11"/>
  <c r="BU51" i="11"/>
  <c r="BV51" i="11"/>
  <c r="BW51" i="11"/>
  <c r="BS52" i="11"/>
  <c r="BT52" i="11"/>
  <c r="BU52" i="11"/>
  <c r="BV52" i="11"/>
  <c r="BW52" i="11"/>
  <c r="BS53" i="11"/>
  <c r="BT53" i="11"/>
  <c r="BU53" i="11"/>
  <c r="BV53" i="11"/>
  <c r="BW53" i="11"/>
  <c r="BS55" i="11"/>
  <c r="BT55" i="11"/>
  <c r="BU55" i="11"/>
  <c r="BV55" i="11"/>
  <c r="BW55" i="11"/>
  <c r="BS56" i="11"/>
  <c r="BT56" i="11"/>
  <c r="BU56" i="11"/>
  <c r="BV56" i="11"/>
  <c r="BW56" i="11"/>
  <c r="BS57" i="11"/>
  <c r="BT57" i="11"/>
  <c r="BU57" i="11"/>
  <c r="BV57" i="11"/>
  <c r="BW57" i="11"/>
  <c r="BS58" i="11"/>
  <c r="BT58" i="11"/>
  <c r="BU58" i="11"/>
  <c r="BV58" i="11"/>
  <c r="BW58" i="11"/>
  <c r="BS60" i="11"/>
  <c r="BT60" i="11"/>
  <c r="BU60" i="11"/>
  <c r="BV60" i="11"/>
  <c r="BW60" i="11"/>
  <c r="BS61" i="11"/>
  <c r="BT61" i="11"/>
  <c r="BU61" i="11"/>
  <c r="BV61" i="11"/>
  <c r="BW61" i="11"/>
  <c r="BS62" i="11"/>
  <c r="BT62" i="11"/>
  <c r="BU62" i="11"/>
  <c r="BV62" i="11"/>
  <c r="BW62" i="11"/>
  <c r="BG50" i="11"/>
  <c r="BH50" i="11"/>
  <c r="BI50" i="11"/>
  <c r="BJ50" i="11"/>
  <c r="BK50" i="11"/>
  <c r="BG51" i="11"/>
  <c r="BH51" i="11"/>
  <c r="BI51" i="11"/>
  <c r="BJ51" i="11"/>
  <c r="BK51" i="11"/>
  <c r="BG52" i="11"/>
  <c r="BH52" i="11"/>
  <c r="BI52" i="11"/>
  <c r="BJ52" i="11"/>
  <c r="BK52" i="11"/>
  <c r="BG53" i="11"/>
  <c r="BH53" i="11"/>
  <c r="BI53" i="11"/>
  <c r="BJ53" i="11"/>
  <c r="BK53" i="11"/>
  <c r="BG55" i="11"/>
  <c r="BH55" i="11"/>
  <c r="BI55" i="11"/>
  <c r="BJ55" i="11"/>
  <c r="BK55" i="11"/>
  <c r="BG56" i="11"/>
  <c r="BH56" i="11"/>
  <c r="BI56" i="11"/>
  <c r="BJ56" i="11"/>
  <c r="BK56" i="11"/>
  <c r="BG57" i="11"/>
  <c r="BH57" i="11"/>
  <c r="BI57" i="11"/>
  <c r="BJ57" i="11"/>
  <c r="BK57" i="11"/>
  <c r="BG58" i="11"/>
  <c r="BH58" i="11"/>
  <c r="BI58" i="11"/>
  <c r="BJ58" i="11"/>
  <c r="BK58" i="11"/>
  <c r="BG60" i="11"/>
  <c r="BH60" i="11"/>
  <c r="BI60" i="11"/>
  <c r="BJ60" i="11"/>
  <c r="BK60" i="11"/>
  <c r="BG61" i="11"/>
  <c r="BH61" i="11"/>
  <c r="BI61" i="11"/>
  <c r="BJ61" i="11"/>
  <c r="BK61" i="11"/>
  <c r="BG62" i="11"/>
  <c r="BH62" i="11"/>
  <c r="BI62" i="11"/>
  <c r="BJ62" i="11"/>
  <c r="BK62" i="11"/>
  <c r="AZ50" i="11"/>
  <c r="BA50" i="11"/>
  <c r="BB50" i="11"/>
  <c r="BC50" i="11"/>
  <c r="BD50" i="11"/>
  <c r="AZ51" i="11"/>
  <c r="BA51" i="11"/>
  <c r="BB51" i="11"/>
  <c r="BC51" i="11"/>
  <c r="BD51" i="11"/>
  <c r="AZ52" i="11"/>
  <c r="BA52" i="11"/>
  <c r="BB52" i="11"/>
  <c r="BC52" i="11"/>
  <c r="BD52" i="11"/>
  <c r="AZ53" i="11"/>
  <c r="BA53" i="11"/>
  <c r="BB53" i="11"/>
  <c r="BC53" i="11"/>
  <c r="BD53" i="11"/>
  <c r="AZ55" i="11"/>
  <c r="BA55" i="11"/>
  <c r="BB55" i="11"/>
  <c r="BC55" i="11"/>
  <c r="BD55" i="11"/>
  <c r="AZ56" i="11"/>
  <c r="BA56" i="11"/>
  <c r="BB56" i="11"/>
  <c r="BC56" i="11"/>
  <c r="BD56" i="11"/>
  <c r="AZ57" i="11"/>
  <c r="BA57" i="11"/>
  <c r="BB57" i="11"/>
  <c r="BC57" i="11"/>
  <c r="BD57" i="11"/>
  <c r="AZ58" i="11"/>
  <c r="BA58" i="11"/>
  <c r="BB58" i="11"/>
  <c r="BC58" i="11"/>
  <c r="BD58" i="11"/>
  <c r="AZ60" i="11"/>
  <c r="BA60" i="11"/>
  <c r="BB60" i="11"/>
  <c r="BC60" i="11"/>
  <c r="BD60" i="11"/>
  <c r="AZ61" i="11"/>
  <c r="BA61" i="11"/>
  <c r="BB61" i="11"/>
  <c r="BC61" i="11"/>
  <c r="BD61" i="11"/>
  <c r="AZ62" i="11"/>
  <c r="BA62" i="11"/>
  <c r="BB62" i="11"/>
  <c r="BC62" i="11"/>
  <c r="BD62" i="11"/>
  <c r="AZ63" i="11"/>
  <c r="BA63" i="11"/>
  <c r="BB63" i="11"/>
  <c r="BC63" i="11"/>
  <c r="BD63" i="11"/>
  <c r="BS40" i="11"/>
  <c r="BT40" i="11"/>
  <c r="BU40" i="11"/>
  <c r="BV40" i="11"/>
  <c r="BW40" i="11"/>
  <c r="BS42" i="11"/>
  <c r="BT42" i="11"/>
  <c r="BU42" i="11"/>
  <c r="BV42" i="11"/>
  <c r="BW42" i="11"/>
  <c r="BS43" i="11"/>
  <c r="BT43" i="11"/>
  <c r="BU43" i="11"/>
  <c r="BV43" i="11"/>
  <c r="BW43" i="11"/>
  <c r="BG40" i="11"/>
  <c r="BH40" i="11"/>
  <c r="BI40" i="11"/>
  <c r="BJ40" i="11"/>
  <c r="BK40" i="11"/>
  <c r="BG42" i="11"/>
  <c r="BH42" i="11"/>
  <c r="BI42" i="11"/>
  <c r="BJ42" i="11"/>
  <c r="BK42" i="11"/>
  <c r="BG43" i="11"/>
  <c r="BH43" i="11"/>
  <c r="BI43" i="11"/>
  <c r="BJ43" i="11"/>
  <c r="BK43" i="11"/>
  <c r="AZ40" i="11"/>
  <c r="BA40" i="11"/>
  <c r="BB40" i="11"/>
  <c r="BC40" i="11"/>
  <c r="BD40" i="11"/>
  <c r="AZ42" i="11"/>
  <c r="BA42" i="11"/>
  <c r="BB42" i="11"/>
  <c r="BC42" i="11"/>
  <c r="BD42" i="11"/>
  <c r="AZ43" i="11"/>
  <c r="BA43" i="11"/>
  <c r="BB43" i="11"/>
  <c r="BC43" i="11"/>
  <c r="BD43" i="11"/>
  <c r="G41" i="30" l="1"/>
  <c r="G42" i="30" s="1"/>
  <c r="G43" i="30" s="1"/>
  <c r="G44" i="30" s="1"/>
  <c r="G39" i="30"/>
  <c r="I33" i="35"/>
  <c r="I38" i="35" s="1"/>
  <c r="K33" i="35"/>
  <c r="K38" i="35" s="1"/>
  <c r="E16" i="45"/>
  <c r="G16" i="45" s="1"/>
  <c r="D16" i="45"/>
  <c r="G22" i="30"/>
  <c r="G23" i="30" s="1"/>
  <c r="G24" i="30" s="1"/>
  <c r="G25" i="30" s="1"/>
  <c r="G26" i="30" s="1"/>
  <c r="G27" i="30" s="1"/>
  <c r="G11" i="30"/>
  <c r="O27" i="35"/>
  <c r="F76" i="45"/>
  <c r="E76" i="45"/>
  <c r="D76" i="45" s="1"/>
  <c r="O14" i="35"/>
  <c r="L136" i="30"/>
  <c r="J136" i="30"/>
  <c r="L150" i="30"/>
  <c r="J150" i="30"/>
  <c r="L163" i="30"/>
  <c r="J163" i="30"/>
  <c r="L151" i="30"/>
  <c r="J151" i="30"/>
  <c r="L164" i="30"/>
  <c r="J164" i="30"/>
  <c r="L165" i="30"/>
  <c r="J165" i="30"/>
  <c r="L99" i="30"/>
  <c r="J99" i="30"/>
  <c r="L135" i="30"/>
  <c r="J135" i="30"/>
  <c r="J166" i="30"/>
  <c r="L166" i="30"/>
  <c r="L149" i="30"/>
  <c r="J149" i="30"/>
  <c r="L94" i="30"/>
  <c r="J94" i="30"/>
  <c r="G110" i="45"/>
  <c r="K24" i="35"/>
  <c r="O20" i="35"/>
  <c r="K19" i="35"/>
  <c r="O18" i="35"/>
  <c r="K17" i="35"/>
  <c r="K11" i="35"/>
  <c r="K12" i="35" s="1"/>
  <c r="C16" i="48"/>
  <c r="C59" i="48"/>
  <c r="C123" i="48"/>
  <c r="M30" i="35"/>
  <c r="C151" i="48"/>
  <c r="M17" i="35"/>
  <c r="C164" i="48"/>
  <c r="C78" i="48"/>
  <c r="C158" i="48"/>
  <c r="M24" i="35"/>
  <c r="C153" i="48"/>
  <c r="C145" i="48"/>
  <c r="C146" i="48" s="1"/>
  <c r="M11" i="35"/>
  <c r="C35" i="48"/>
  <c r="J10" i="11"/>
  <c r="J11" i="11"/>
  <c r="J12" i="11"/>
  <c r="G75" i="45" l="1"/>
  <c r="O24" i="35"/>
  <c r="G46" i="30"/>
  <c r="G45" i="30"/>
  <c r="O34" i="35"/>
  <c r="D6" i="46" s="1"/>
  <c r="O35" i="35"/>
  <c r="D7" i="46" s="1"/>
  <c r="O36" i="35"/>
  <c r="D8" i="46" s="1"/>
  <c r="O33" i="35"/>
  <c r="E110" i="45"/>
  <c r="D110" i="45" s="1"/>
  <c r="D47" i="45"/>
  <c r="E47" i="45"/>
  <c r="F75" i="45"/>
  <c r="E75" i="45"/>
  <c r="D75" i="45" s="1"/>
  <c r="K31" i="35"/>
  <c r="K32" i="35" s="1"/>
  <c r="C124" i="48"/>
  <c r="C129" i="48"/>
  <c r="M37" i="35" s="1"/>
  <c r="C36" i="48"/>
  <c r="C44" i="48" s="1"/>
  <c r="C79" i="48"/>
  <c r="C87" i="48" s="1"/>
  <c r="M6" i="35"/>
  <c r="M12" i="35" s="1"/>
  <c r="C165" i="48"/>
  <c r="C166" i="48" s="1"/>
  <c r="M19" i="35"/>
  <c r="M31" i="35" s="1"/>
  <c r="J245" i="11"/>
  <c r="I245" i="11"/>
  <c r="J244" i="11"/>
  <c r="I244" i="11"/>
  <c r="J243" i="11"/>
  <c r="L243" i="11" s="1"/>
  <c r="AY243" i="11" s="1"/>
  <c r="BE243" i="11" s="1"/>
  <c r="I243" i="11"/>
  <c r="J242" i="11"/>
  <c r="L242" i="11" s="1"/>
  <c r="AY242" i="11" s="1"/>
  <c r="BE242" i="11" s="1"/>
  <c r="I242" i="11"/>
  <c r="J240" i="11"/>
  <c r="L240" i="11" s="1"/>
  <c r="AY240" i="11" s="1"/>
  <c r="BE240" i="11" s="1"/>
  <c r="I240" i="11"/>
  <c r="J239" i="11"/>
  <c r="L239" i="11" s="1"/>
  <c r="AY239" i="11" s="1"/>
  <c r="BE239" i="11" s="1"/>
  <c r="I239" i="11"/>
  <c r="J238" i="11"/>
  <c r="L238" i="11" s="1"/>
  <c r="AY238" i="11" s="1"/>
  <c r="BE238" i="11" s="1"/>
  <c r="I238" i="11"/>
  <c r="J237" i="11"/>
  <c r="L237" i="11" s="1"/>
  <c r="AY237" i="11" s="1"/>
  <c r="BE237" i="11" s="1"/>
  <c r="I237" i="11"/>
  <c r="J235" i="11"/>
  <c r="L235" i="11" s="1"/>
  <c r="AY235" i="11" s="1"/>
  <c r="BE235" i="11" s="1"/>
  <c r="I235" i="11"/>
  <c r="J234" i="11"/>
  <c r="L234" i="11" s="1"/>
  <c r="AY234" i="11" s="1"/>
  <c r="BE234" i="11" s="1"/>
  <c r="I234" i="11"/>
  <c r="J233" i="11"/>
  <c r="I233" i="11"/>
  <c r="J232" i="11"/>
  <c r="I232" i="11"/>
  <c r="J117" i="11"/>
  <c r="I117" i="11"/>
  <c r="J116" i="11"/>
  <c r="I116" i="11"/>
  <c r="J115" i="11"/>
  <c r="I115" i="11"/>
  <c r="J114" i="11"/>
  <c r="I114" i="11"/>
  <c r="J112" i="11"/>
  <c r="L112" i="11" s="1"/>
  <c r="AY112" i="11" s="1"/>
  <c r="BE112" i="11" s="1"/>
  <c r="I112" i="11"/>
  <c r="J111" i="11"/>
  <c r="L111" i="11" s="1"/>
  <c r="AY111" i="11" s="1"/>
  <c r="BE111" i="11" s="1"/>
  <c r="I111" i="11"/>
  <c r="J110" i="11"/>
  <c r="L110" i="11" s="1"/>
  <c r="AY110" i="11" s="1"/>
  <c r="BE110" i="11" s="1"/>
  <c r="I110" i="11"/>
  <c r="J109" i="11"/>
  <c r="L109" i="11" s="1"/>
  <c r="AY109" i="11" s="1"/>
  <c r="BE109" i="11" s="1"/>
  <c r="I109" i="11"/>
  <c r="J297" i="11"/>
  <c r="J298" i="11"/>
  <c r="I297" i="11"/>
  <c r="I298" i="11"/>
  <c r="J176" i="11"/>
  <c r="I176" i="11"/>
  <c r="J175" i="11"/>
  <c r="I175" i="11"/>
  <c r="J174" i="11"/>
  <c r="I174" i="11"/>
  <c r="J173" i="11"/>
  <c r="L173" i="11" s="1"/>
  <c r="I173" i="11"/>
  <c r="J294" i="11"/>
  <c r="L294" i="11" s="1"/>
  <c r="AY294" i="11" s="1"/>
  <c r="BE294" i="11" s="1"/>
  <c r="I294" i="11"/>
  <c r="J293" i="11"/>
  <c r="L293" i="11" s="1"/>
  <c r="AY293" i="11" s="1"/>
  <c r="BE293" i="11" s="1"/>
  <c r="I293" i="11"/>
  <c r="J292" i="11"/>
  <c r="L292" i="11" s="1"/>
  <c r="AY292" i="11" s="1"/>
  <c r="BE292" i="11" s="1"/>
  <c r="I292" i="11"/>
  <c r="J291" i="11"/>
  <c r="L291" i="11" s="1"/>
  <c r="AY291" i="11" s="1"/>
  <c r="BE291" i="11" s="1"/>
  <c r="I291" i="11"/>
  <c r="J299" i="11"/>
  <c r="I299" i="11"/>
  <c r="J296" i="11"/>
  <c r="I296" i="11"/>
  <c r="J289" i="11"/>
  <c r="L289" i="11" s="1"/>
  <c r="AY289" i="11" s="1"/>
  <c r="BE289" i="11" s="1"/>
  <c r="I289" i="11"/>
  <c r="J288" i="11"/>
  <c r="L288" i="11" s="1"/>
  <c r="AY288" i="11" s="1"/>
  <c r="BE288" i="11" s="1"/>
  <c r="I288" i="11"/>
  <c r="J287" i="11"/>
  <c r="L287" i="11" s="1"/>
  <c r="AY287" i="11" s="1"/>
  <c r="BE287" i="11" s="1"/>
  <c r="I287" i="11"/>
  <c r="J286" i="11"/>
  <c r="L286" i="11" s="1"/>
  <c r="AY286" i="11" s="1"/>
  <c r="BE286" i="11" s="1"/>
  <c r="I286" i="11"/>
  <c r="J284" i="11"/>
  <c r="L284" i="11" s="1"/>
  <c r="AY284" i="11" s="1"/>
  <c r="BE284" i="11" s="1"/>
  <c r="I284" i="11"/>
  <c r="J283" i="11"/>
  <c r="L283" i="11" s="1"/>
  <c r="AY283" i="11" s="1"/>
  <c r="BE283" i="11" s="1"/>
  <c r="I283" i="11"/>
  <c r="J282" i="11"/>
  <c r="L282" i="11" s="1"/>
  <c r="AY282" i="11" s="1"/>
  <c r="BE282" i="11" s="1"/>
  <c r="I282" i="11"/>
  <c r="J281" i="11"/>
  <c r="L281" i="11" s="1"/>
  <c r="AY281" i="11" s="1"/>
  <c r="BE281" i="11" s="1"/>
  <c r="I281" i="11"/>
  <c r="J279" i="11"/>
  <c r="L279" i="11" s="1"/>
  <c r="AY279" i="11" s="1"/>
  <c r="BE279" i="11" s="1"/>
  <c r="I279" i="11"/>
  <c r="J278" i="11"/>
  <c r="L278" i="11" s="1"/>
  <c r="AY278" i="11" s="1"/>
  <c r="BE278" i="11" s="1"/>
  <c r="I278" i="11"/>
  <c r="J277" i="11"/>
  <c r="L277" i="11" s="1"/>
  <c r="AY277" i="11" s="1"/>
  <c r="BE277" i="11" s="1"/>
  <c r="I277" i="11"/>
  <c r="J276" i="11"/>
  <c r="L276" i="11" s="1"/>
  <c r="AY276" i="11" s="1"/>
  <c r="BE276" i="11" s="1"/>
  <c r="I276" i="11"/>
  <c r="J271" i="11"/>
  <c r="I271" i="11"/>
  <c r="J270" i="11"/>
  <c r="I270" i="11"/>
  <c r="J269" i="11"/>
  <c r="I269" i="11"/>
  <c r="J268" i="11"/>
  <c r="I268" i="11"/>
  <c r="J266" i="11"/>
  <c r="L266" i="11" s="1"/>
  <c r="I266" i="11"/>
  <c r="J265" i="11"/>
  <c r="L265" i="11" s="1"/>
  <c r="AY265" i="11" s="1"/>
  <c r="BE265" i="11" s="1"/>
  <c r="I265" i="11"/>
  <c r="J264" i="11"/>
  <c r="L264" i="11" s="1"/>
  <c r="AY264" i="11" s="1"/>
  <c r="BE264" i="11" s="1"/>
  <c r="I264" i="11"/>
  <c r="J263" i="11"/>
  <c r="L263" i="11" s="1"/>
  <c r="AY263" i="11" s="1"/>
  <c r="BE263" i="11" s="1"/>
  <c r="I263" i="11"/>
  <c r="J258" i="11"/>
  <c r="I258" i="11"/>
  <c r="J257" i="11"/>
  <c r="I257" i="11"/>
  <c r="J256" i="11"/>
  <c r="I256" i="11"/>
  <c r="J255" i="11"/>
  <c r="I255" i="11"/>
  <c r="J253" i="11"/>
  <c r="I253" i="11"/>
  <c r="J252" i="11"/>
  <c r="L252" i="11" s="1"/>
  <c r="AY252" i="11" s="1"/>
  <c r="BE252" i="11" s="1"/>
  <c r="I252" i="11"/>
  <c r="J251" i="11"/>
  <c r="L251" i="11" s="1"/>
  <c r="AY251" i="11" s="1"/>
  <c r="BE251" i="11" s="1"/>
  <c r="I251" i="11"/>
  <c r="J250" i="11"/>
  <c r="L250" i="11" s="1"/>
  <c r="AY250" i="11" s="1"/>
  <c r="BE250" i="11" s="1"/>
  <c r="I250" i="11"/>
  <c r="J227" i="11"/>
  <c r="I227" i="11"/>
  <c r="J226" i="11"/>
  <c r="I226" i="11"/>
  <c r="J225" i="11"/>
  <c r="I225" i="11"/>
  <c r="J224" i="11"/>
  <c r="I224" i="11"/>
  <c r="J222" i="11"/>
  <c r="I222" i="11"/>
  <c r="J221" i="11"/>
  <c r="L221" i="11" s="1"/>
  <c r="AY221" i="11" s="1"/>
  <c r="BE221" i="11" s="1"/>
  <c r="I221" i="11"/>
  <c r="J220" i="11"/>
  <c r="L220" i="11" s="1"/>
  <c r="AY220" i="11" s="1"/>
  <c r="BE220" i="11" s="1"/>
  <c r="I220" i="11"/>
  <c r="J219" i="11"/>
  <c r="L219" i="11" s="1"/>
  <c r="AY219" i="11" s="1"/>
  <c r="BE219" i="11" s="1"/>
  <c r="I219" i="11"/>
  <c r="J217" i="11"/>
  <c r="L217" i="11" s="1"/>
  <c r="AY217" i="11" s="1"/>
  <c r="BE217" i="11" s="1"/>
  <c r="I217" i="11"/>
  <c r="J216" i="11"/>
  <c r="L216" i="11" s="1"/>
  <c r="AY216" i="11" s="1"/>
  <c r="BE216" i="11" s="1"/>
  <c r="I216" i="11"/>
  <c r="J215" i="11"/>
  <c r="L215" i="11" s="1"/>
  <c r="AY215" i="11" s="1"/>
  <c r="BE215" i="11" s="1"/>
  <c r="I215" i="11"/>
  <c r="J214" i="11"/>
  <c r="L214" i="11" s="1"/>
  <c r="AY214" i="11" s="1"/>
  <c r="BE214" i="11" s="1"/>
  <c r="I214" i="11"/>
  <c r="T214" i="11" s="1"/>
  <c r="J212" i="11"/>
  <c r="L212" i="11" s="1"/>
  <c r="AY212" i="11" s="1"/>
  <c r="BE212" i="11" s="1"/>
  <c r="I212" i="11"/>
  <c r="J211" i="11"/>
  <c r="L211" i="11" s="1"/>
  <c r="AY211" i="11" s="1"/>
  <c r="BE211" i="11" s="1"/>
  <c r="I211" i="11"/>
  <c r="J210" i="11"/>
  <c r="L210" i="11" s="1"/>
  <c r="AY210" i="11" s="1"/>
  <c r="BE210" i="11" s="1"/>
  <c r="I210" i="11"/>
  <c r="J209" i="11"/>
  <c r="L209" i="11" s="1"/>
  <c r="AY209" i="11" s="1"/>
  <c r="BE209" i="11" s="1"/>
  <c r="I209" i="11"/>
  <c r="J207" i="11"/>
  <c r="L207" i="11" s="1"/>
  <c r="AY207" i="11" s="1"/>
  <c r="BE207" i="11" s="1"/>
  <c r="I207" i="11"/>
  <c r="J206" i="11"/>
  <c r="L206" i="11" s="1"/>
  <c r="AY206" i="11" s="1"/>
  <c r="BE206" i="11" s="1"/>
  <c r="I206" i="11"/>
  <c r="J205" i="11"/>
  <c r="L205" i="11" s="1"/>
  <c r="AY205" i="11" s="1"/>
  <c r="BE205" i="11" s="1"/>
  <c r="I205" i="11"/>
  <c r="J204" i="11"/>
  <c r="L204" i="11" s="1"/>
  <c r="AY204" i="11" s="1"/>
  <c r="BE204" i="11" s="1"/>
  <c r="I204" i="11"/>
  <c r="J199" i="11"/>
  <c r="I199" i="11"/>
  <c r="J198" i="11"/>
  <c r="I198" i="11"/>
  <c r="J197" i="11"/>
  <c r="I197" i="11"/>
  <c r="J196" i="11"/>
  <c r="I196" i="11"/>
  <c r="J194" i="11"/>
  <c r="I194" i="11"/>
  <c r="J193" i="11"/>
  <c r="L193" i="11" s="1"/>
  <c r="AY193" i="11" s="1"/>
  <c r="BE193" i="11" s="1"/>
  <c r="I193" i="11"/>
  <c r="J192" i="11"/>
  <c r="L192" i="11" s="1"/>
  <c r="AY192" i="11" s="1"/>
  <c r="BE192" i="11" s="1"/>
  <c r="I192" i="11"/>
  <c r="J191" i="11"/>
  <c r="L191" i="11" s="1"/>
  <c r="AY191" i="11" s="1"/>
  <c r="BE191" i="11" s="1"/>
  <c r="I191" i="11"/>
  <c r="J189" i="11"/>
  <c r="L189" i="11" s="1"/>
  <c r="AY189" i="11" s="1"/>
  <c r="BE189" i="11" s="1"/>
  <c r="I189" i="11"/>
  <c r="J188" i="11"/>
  <c r="L188" i="11" s="1"/>
  <c r="AY188" i="11" s="1"/>
  <c r="BE188" i="11" s="1"/>
  <c r="I188" i="11"/>
  <c r="J187" i="11"/>
  <c r="L187" i="11" s="1"/>
  <c r="AY187" i="11" s="1"/>
  <c r="BE187" i="11" s="1"/>
  <c r="I187" i="11"/>
  <c r="J186" i="11"/>
  <c r="L186" i="11" s="1"/>
  <c r="AY186" i="11" s="1"/>
  <c r="BE186" i="11" s="1"/>
  <c r="I186" i="11"/>
  <c r="J184" i="11"/>
  <c r="L184" i="11" s="1"/>
  <c r="AY184" i="11" s="1"/>
  <c r="BE184" i="11" s="1"/>
  <c r="I184" i="11"/>
  <c r="J183" i="11"/>
  <c r="L183" i="11" s="1"/>
  <c r="AY183" i="11" s="1"/>
  <c r="BE183" i="11" s="1"/>
  <c r="I183" i="11"/>
  <c r="J182" i="11"/>
  <c r="L182" i="11" s="1"/>
  <c r="AY182" i="11" s="1"/>
  <c r="BE182" i="11" s="1"/>
  <c r="I182" i="11"/>
  <c r="J181" i="11"/>
  <c r="L181" i="11" s="1"/>
  <c r="AY181" i="11" s="1"/>
  <c r="BE181" i="11" s="1"/>
  <c r="I181" i="11"/>
  <c r="J171" i="11"/>
  <c r="I171" i="11"/>
  <c r="J170" i="11"/>
  <c r="L170" i="11" s="1"/>
  <c r="AY170" i="11" s="1"/>
  <c r="BE170" i="11" s="1"/>
  <c r="I170" i="11"/>
  <c r="J169" i="11"/>
  <c r="L169" i="11" s="1"/>
  <c r="AY169" i="11" s="1"/>
  <c r="BE169" i="11" s="1"/>
  <c r="I169" i="11"/>
  <c r="J168" i="11"/>
  <c r="L168" i="11" s="1"/>
  <c r="AY168" i="11" s="1"/>
  <c r="BE168" i="11" s="1"/>
  <c r="I168" i="11"/>
  <c r="J166" i="11"/>
  <c r="L166" i="11" s="1"/>
  <c r="AY166" i="11" s="1"/>
  <c r="BE166" i="11" s="1"/>
  <c r="I166" i="11"/>
  <c r="J165" i="11"/>
  <c r="L165" i="11" s="1"/>
  <c r="AY165" i="11" s="1"/>
  <c r="BE165" i="11" s="1"/>
  <c r="I165" i="11"/>
  <c r="J164" i="11"/>
  <c r="L164" i="11" s="1"/>
  <c r="AY164" i="11" s="1"/>
  <c r="BE164" i="11" s="1"/>
  <c r="I164" i="11"/>
  <c r="J163" i="11"/>
  <c r="L163" i="11" s="1"/>
  <c r="AY163" i="11" s="1"/>
  <c r="BE163" i="11" s="1"/>
  <c r="I163" i="11"/>
  <c r="J161" i="11"/>
  <c r="L161" i="11" s="1"/>
  <c r="AY161" i="11" s="1"/>
  <c r="BE161" i="11" s="1"/>
  <c r="I161" i="11"/>
  <c r="J160" i="11"/>
  <c r="L160" i="11" s="1"/>
  <c r="AY160" i="11" s="1"/>
  <c r="BE160" i="11" s="1"/>
  <c r="I160" i="11"/>
  <c r="J159" i="11"/>
  <c r="L159" i="11" s="1"/>
  <c r="AY159" i="11" s="1"/>
  <c r="BE159" i="11" s="1"/>
  <c r="I159" i="11"/>
  <c r="J158" i="11"/>
  <c r="L158" i="11" s="1"/>
  <c r="AY158" i="11" s="1"/>
  <c r="BE158" i="11" s="1"/>
  <c r="I158" i="11"/>
  <c r="J153" i="11"/>
  <c r="I153" i="11"/>
  <c r="J152" i="11"/>
  <c r="I152" i="11"/>
  <c r="J151" i="11"/>
  <c r="I151" i="11"/>
  <c r="J150" i="11"/>
  <c r="I150" i="11"/>
  <c r="J148" i="11"/>
  <c r="I148" i="11"/>
  <c r="J147" i="11"/>
  <c r="L147" i="11" s="1"/>
  <c r="AY147" i="11" s="1"/>
  <c r="BE147" i="11" s="1"/>
  <c r="I147" i="11"/>
  <c r="J146" i="11"/>
  <c r="L146" i="11" s="1"/>
  <c r="AY146" i="11" s="1"/>
  <c r="BE146" i="11" s="1"/>
  <c r="I146" i="11"/>
  <c r="J145" i="11"/>
  <c r="L145" i="11" s="1"/>
  <c r="AY145" i="11" s="1"/>
  <c r="BE145" i="11" s="1"/>
  <c r="I145" i="11"/>
  <c r="J68" i="11"/>
  <c r="I68" i="11"/>
  <c r="J67" i="11"/>
  <c r="I67" i="11"/>
  <c r="J66" i="11"/>
  <c r="I66" i="11"/>
  <c r="J65" i="11"/>
  <c r="I65" i="11"/>
  <c r="O37" i="35" l="1"/>
  <c r="D9" i="46" s="1"/>
  <c r="M38" i="35"/>
  <c r="E59" i="48"/>
  <c r="C88" i="48"/>
  <c r="E85" i="48"/>
  <c r="E16" i="48"/>
  <c r="E42" i="48"/>
  <c r="E78" i="48"/>
  <c r="E35" i="48"/>
  <c r="C171" i="48"/>
  <c r="M32" i="35"/>
  <c r="X237" i="11"/>
  <c r="S237" i="11"/>
  <c r="T237" i="11"/>
  <c r="BN237" i="11" s="1"/>
  <c r="BZ237" i="11" s="1"/>
  <c r="U237" i="11"/>
  <c r="BO237" i="11" s="1"/>
  <c r="CA237" i="11" s="1"/>
  <c r="V237" i="11"/>
  <c r="BP237" i="11" s="1"/>
  <c r="CB237" i="11" s="1"/>
  <c r="W237" i="11"/>
  <c r="BQ237" i="11" s="1"/>
  <c r="CC237" i="11" s="1"/>
  <c r="S206" i="11"/>
  <c r="T206" i="11"/>
  <c r="BN206" i="11" s="1"/>
  <c r="BZ206" i="11" s="1"/>
  <c r="U206" i="11"/>
  <c r="BO206" i="11" s="1"/>
  <c r="CA206" i="11" s="1"/>
  <c r="V206" i="11"/>
  <c r="BP206" i="11" s="1"/>
  <c r="CB206" i="11" s="1"/>
  <c r="W206" i="11"/>
  <c r="BQ206" i="11" s="1"/>
  <c r="CC206" i="11" s="1"/>
  <c r="X206" i="11"/>
  <c r="S283" i="11"/>
  <c r="BM283" i="11" s="1"/>
  <c r="BY283" i="11" s="1"/>
  <c r="U283" i="11"/>
  <c r="BO283" i="11" s="1"/>
  <c r="CA283" i="11" s="1"/>
  <c r="T283" i="11"/>
  <c r="BN283" i="11" s="1"/>
  <c r="BZ283" i="11" s="1"/>
  <c r="W283" i="11"/>
  <c r="BQ283" i="11" s="1"/>
  <c r="CC283" i="11" s="1"/>
  <c r="V283" i="11"/>
  <c r="X283" i="11"/>
  <c r="X291" i="11"/>
  <c r="S291" i="11"/>
  <c r="BM291" i="11" s="1"/>
  <c r="BY291" i="11" s="1"/>
  <c r="T291" i="11"/>
  <c r="BN291" i="11" s="1"/>
  <c r="BZ291" i="11" s="1"/>
  <c r="U291" i="11"/>
  <c r="BO291" i="11" s="1"/>
  <c r="CA291" i="11" s="1"/>
  <c r="V291" i="11"/>
  <c r="BP291" i="11" s="1"/>
  <c r="CB291" i="11" s="1"/>
  <c r="W291" i="11"/>
  <c r="BQ291" i="11" s="1"/>
  <c r="CC291" i="11" s="1"/>
  <c r="S238" i="11"/>
  <c r="T238" i="11"/>
  <c r="BN238" i="11" s="1"/>
  <c r="BZ238" i="11" s="1"/>
  <c r="U238" i="11"/>
  <c r="BO238" i="11" s="1"/>
  <c r="CA238" i="11" s="1"/>
  <c r="V238" i="11"/>
  <c r="BP238" i="11" s="1"/>
  <c r="CB238" i="11" s="1"/>
  <c r="W238" i="11"/>
  <c r="BQ238" i="11" s="1"/>
  <c r="CC238" i="11" s="1"/>
  <c r="X238" i="11"/>
  <c r="W165" i="11"/>
  <c r="BQ165" i="11" s="1"/>
  <c r="CC165" i="11" s="1"/>
  <c r="X165" i="11"/>
  <c r="S165" i="11"/>
  <c r="T165" i="11"/>
  <c r="BN165" i="11" s="1"/>
  <c r="BZ165" i="11" s="1"/>
  <c r="V165" i="11"/>
  <c r="BP165" i="11" s="1"/>
  <c r="CB165" i="11" s="1"/>
  <c r="U165" i="11"/>
  <c r="BO165" i="11" s="1"/>
  <c r="CA165" i="11" s="1"/>
  <c r="S166" i="11"/>
  <c r="T166" i="11"/>
  <c r="BN166" i="11" s="1"/>
  <c r="BZ166" i="11" s="1"/>
  <c r="U166" i="11"/>
  <c r="BO166" i="11" s="1"/>
  <c r="CA166" i="11" s="1"/>
  <c r="V166" i="11"/>
  <c r="BP166" i="11" s="1"/>
  <c r="CB166" i="11" s="1"/>
  <c r="W166" i="11"/>
  <c r="BQ166" i="11" s="1"/>
  <c r="CC166" i="11" s="1"/>
  <c r="X166" i="11"/>
  <c r="U194" i="11"/>
  <c r="V194" i="11"/>
  <c r="W194" i="11"/>
  <c r="T194" i="11"/>
  <c r="X194" i="11"/>
  <c r="S207" i="11"/>
  <c r="BM207" i="11" s="1"/>
  <c r="BY207" i="11" s="1"/>
  <c r="T207" i="11"/>
  <c r="W207" i="11"/>
  <c r="BQ207" i="11" s="1"/>
  <c r="CC207" i="11" s="1"/>
  <c r="U207" i="11"/>
  <c r="BO207" i="11" s="1"/>
  <c r="CA207" i="11" s="1"/>
  <c r="V207" i="11"/>
  <c r="BP207" i="11" s="1"/>
  <c r="CB207" i="11" s="1"/>
  <c r="X207" i="11"/>
  <c r="X217" i="11"/>
  <c r="S217" i="11"/>
  <c r="T217" i="11"/>
  <c r="BN217" i="11" s="1"/>
  <c r="BZ217" i="11" s="1"/>
  <c r="U217" i="11"/>
  <c r="BO217" i="11" s="1"/>
  <c r="CA217" i="11" s="1"/>
  <c r="V217" i="11"/>
  <c r="BP217" i="11" s="1"/>
  <c r="CB217" i="11" s="1"/>
  <c r="W217" i="11"/>
  <c r="BQ217" i="11" s="1"/>
  <c r="CC217" i="11" s="1"/>
  <c r="T284" i="11"/>
  <c r="BN284" i="11" s="1"/>
  <c r="BZ284" i="11" s="1"/>
  <c r="S284" i="11"/>
  <c r="U284" i="11"/>
  <c r="BO284" i="11" s="1"/>
  <c r="CA284" i="11" s="1"/>
  <c r="V284" i="11"/>
  <c r="BP284" i="11" s="1"/>
  <c r="CB284" i="11" s="1"/>
  <c r="W284" i="11"/>
  <c r="BQ284" i="11" s="1"/>
  <c r="CC284" i="11" s="1"/>
  <c r="X284" i="11"/>
  <c r="W292" i="11"/>
  <c r="BQ292" i="11" s="1"/>
  <c r="CC292" i="11" s="1"/>
  <c r="X292" i="11"/>
  <c r="S292" i="11"/>
  <c r="T292" i="11"/>
  <c r="BN292" i="11" s="1"/>
  <c r="BZ292" i="11" s="1"/>
  <c r="U292" i="11"/>
  <c r="BO292" i="11" s="1"/>
  <c r="CA292" i="11" s="1"/>
  <c r="V292" i="11"/>
  <c r="BP292" i="11" s="1"/>
  <c r="CB292" i="11" s="1"/>
  <c r="S239" i="11"/>
  <c r="T239" i="11"/>
  <c r="BN239" i="11" s="1"/>
  <c r="BZ239" i="11" s="1"/>
  <c r="U239" i="11"/>
  <c r="BO239" i="11" s="1"/>
  <c r="CA239" i="11" s="1"/>
  <c r="V239" i="11"/>
  <c r="BP239" i="11" s="1"/>
  <c r="CB239" i="11" s="1"/>
  <c r="W239" i="11"/>
  <c r="BQ239" i="11" s="1"/>
  <c r="CC239" i="11" s="1"/>
  <c r="X239" i="11"/>
  <c r="S183" i="11"/>
  <c r="T183" i="11"/>
  <c r="BN183" i="11" s="1"/>
  <c r="BZ183" i="11" s="1"/>
  <c r="U183" i="11"/>
  <c r="BO183" i="11" s="1"/>
  <c r="CA183" i="11" s="1"/>
  <c r="V183" i="11"/>
  <c r="BP183" i="11" s="1"/>
  <c r="CB183" i="11" s="1"/>
  <c r="W183" i="11"/>
  <c r="BQ183" i="11" s="1"/>
  <c r="CC183" i="11" s="1"/>
  <c r="X183" i="11"/>
  <c r="S145" i="11"/>
  <c r="BM145" i="11" s="1"/>
  <c r="BY145" i="11" s="1"/>
  <c r="V145" i="11"/>
  <c r="BP145" i="11" s="1"/>
  <c r="CB145" i="11" s="1"/>
  <c r="T145" i="11"/>
  <c r="BN145" i="11" s="1"/>
  <c r="BZ145" i="11" s="1"/>
  <c r="U145" i="11"/>
  <c r="BO145" i="11" s="1"/>
  <c r="CA145" i="11" s="1"/>
  <c r="W145" i="11"/>
  <c r="BQ145" i="11" s="1"/>
  <c r="CC145" i="11" s="1"/>
  <c r="X145" i="11"/>
  <c r="V286" i="11"/>
  <c r="BP286" i="11" s="1"/>
  <c r="CB286" i="11" s="1"/>
  <c r="W286" i="11"/>
  <c r="BQ286" i="11" s="1"/>
  <c r="CC286" i="11" s="1"/>
  <c r="X286" i="11"/>
  <c r="S286" i="11"/>
  <c r="BM286" i="11" s="1"/>
  <c r="BY286" i="11" s="1"/>
  <c r="T286" i="11"/>
  <c r="BN286" i="11" s="1"/>
  <c r="BZ286" i="11" s="1"/>
  <c r="U286" i="11"/>
  <c r="BO286" i="11" s="1"/>
  <c r="CA286" i="11" s="1"/>
  <c r="V240" i="11"/>
  <c r="X240" i="11"/>
  <c r="W240" i="11"/>
  <c r="S240" i="11"/>
  <c r="T240" i="11"/>
  <c r="U240" i="11"/>
  <c r="V158" i="11"/>
  <c r="BP158" i="11" s="1"/>
  <c r="CB158" i="11" s="1"/>
  <c r="W158" i="11"/>
  <c r="BQ158" i="11" s="1"/>
  <c r="CC158" i="11" s="1"/>
  <c r="X158" i="11"/>
  <c r="S158" i="11"/>
  <c r="T158" i="11"/>
  <c r="BN158" i="11" s="1"/>
  <c r="BZ158" i="11" s="1"/>
  <c r="U158" i="11"/>
  <c r="BO158" i="11" s="1"/>
  <c r="CA158" i="11" s="1"/>
  <c r="S146" i="11"/>
  <c r="BM146" i="11" s="1"/>
  <c r="BY146" i="11" s="1"/>
  <c r="T146" i="11"/>
  <c r="BN146" i="11" s="1"/>
  <c r="BZ146" i="11" s="1"/>
  <c r="U146" i="11"/>
  <c r="BO146" i="11" s="1"/>
  <c r="CA146" i="11" s="1"/>
  <c r="V146" i="11"/>
  <c r="BP146" i="11" s="1"/>
  <c r="CB146" i="11" s="1"/>
  <c r="W146" i="11"/>
  <c r="BQ146" i="11" s="1"/>
  <c r="CC146" i="11" s="1"/>
  <c r="X146" i="11"/>
  <c r="X159" i="11"/>
  <c r="T159" i="11"/>
  <c r="BN159" i="11" s="1"/>
  <c r="BZ159" i="11" s="1"/>
  <c r="S159" i="11"/>
  <c r="U159" i="11"/>
  <c r="BO159" i="11" s="1"/>
  <c r="CA159" i="11" s="1"/>
  <c r="V159" i="11"/>
  <c r="BP159" i="11" s="1"/>
  <c r="CB159" i="11" s="1"/>
  <c r="W159" i="11"/>
  <c r="BQ159" i="11" s="1"/>
  <c r="CC159" i="11" s="1"/>
  <c r="S169" i="11"/>
  <c r="T169" i="11"/>
  <c r="BN169" i="11" s="1"/>
  <c r="BZ169" i="11" s="1"/>
  <c r="V169" i="11"/>
  <c r="BP169" i="11" s="1"/>
  <c r="CB169" i="11" s="1"/>
  <c r="U169" i="11"/>
  <c r="BO169" i="11" s="1"/>
  <c r="CA169" i="11" s="1"/>
  <c r="W169" i="11"/>
  <c r="BQ169" i="11" s="1"/>
  <c r="CC169" i="11" s="1"/>
  <c r="X169" i="11"/>
  <c r="S187" i="11"/>
  <c r="T187" i="11"/>
  <c r="BN187" i="11" s="1"/>
  <c r="BZ187" i="11" s="1"/>
  <c r="U187" i="11"/>
  <c r="BO187" i="11" s="1"/>
  <c r="CA187" i="11" s="1"/>
  <c r="V187" i="11"/>
  <c r="BP187" i="11" s="1"/>
  <c r="CB187" i="11" s="1"/>
  <c r="W187" i="11"/>
  <c r="BQ187" i="11" s="1"/>
  <c r="CC187" i="11" s="1"/>
  <c r="X187" i="11"/>
  <c r="S210" i="11"/>
  <c r="T210" i="11"/>
  <c r="BN210" i="11" s="1"/>
  <c r="BZ210" i="11" s="1"/>
  <c r="U210" i="11"/>
  <c r="BO210" i="11" s="1"/>
  <c r="CA210" i="11" s="1"/>
  <c r="V210" i="11"/>
  <c r="BP210" i="11" s="1"/>
  <c r="CB210" i="11" s="1"/>
  <c r="W210" i="11"/>
  <c r="BQ210" i="11" s="1"/>
  <c r="CC210" i="11" s="1"/>
  <c r="X210" i="11"/>
  <c r="S220" i="11"/>
  <c r="T220" i="11"/>
  <c r="BN220" i="11" s="1"/>
  <c r="BZ220" i="11" s="1"/>
  <c r="U220" i="11"/>
  <c r="BO220" i="11" s="1"/>
  <c r="CA220" i="11" s="1"/>
  <c r="V220" i="11"/>
  <c r="BP220" i="11" s="1"/>
  <c r="CB220" i="11" s="1"/>
  <c r="W220" i="11"/>
  <c r="BQ220" i="11" s="1"/>
  <c r="CC220" i="11" s="1"/>
  <c r="X220" i="11"/>
  <c r="S251" i="11"/>
  <c r="W251" i="11"/>
  <c r="BQ251" i="11" s="1"/>
  <c r="CC251" i="11" s="1"/>
  <c r="T251" i="11"/>
  <c r="BN251" i="11" s="1"/>
  <c r="BZ251" i="11" s="1"/>
  <c r="U251" i="11"/>
  <c r="BO251" i="11" s="1"/>
  <c r="CA251" i="11" s="1"/>
  <c r="V251" i="11"/>
  <c r="BP251" i="11" s="1"/>
  <c r="CB251" i="11" s="1"/>
  <c r="X251" i="11"/>
  <c r="S264" i="11"/>
  <c r="BM264" i="11" s="1"/>
  <c r="BY264" i="11" s="1"/>
  <c r="T264" i="11"/>
  <c r="BN264" i="11" s="1"/>
  <c r="BZ264" i="11" s="1"/>
  <c r="U264" i="11"/>
  <c r="BO264" i="11" s="1"/>
  <c r="CA264" i="11" s="1"/>
  <c r="V264" i="11"/>
  <c r="BP264" i="11" s="1"/>
  <c r="CB264" i="11" s="1"/>
  <c r="W264" i="11"/>
  <c r="BQ264" i="11" s="1"/>
  <c r="CC264" i="11" s="1"/>
  <c r="X264" i="11"/>
  <c r="S277" i="11"/>
  <c r="BM277" i="11" s="1"/>
  <c r="BY277" i="11" s="1"/>
  <c r="T277" i="11"/>
  <c r="BN277" i="11" s="1"/>
  <c r="BZ277" i="11" s="1"/>
  <c r="U277" i="11"/>
  <c r="BO277" i="11" s="1"/>
  <c r="CA277" i="11" s="1"/>
  <c r="V277" i="11"/>
  <c r="BP277" i="11" s="1"/>
  <c r="CB277" i="11" s="1"/>
  <c r="W277" i="11"/>
  <c r="X277" i="11"/>
  <c r="T287" i="11"/>
  <c r="BN287" i="11" s="1"/>
  <c r="BZ287" i="11" s="1"/>
  <c r="W287" i="11"/>
  <c r="BQ287" i="11" s="1"/>
  <c r="CC287" i="11" s="1"/>
  <c r="X287" i="11"/>
  <c r="S287" i="11"/>
  <c r="U287" i="11"/>
  <c r="BO287" i="11" s="1"/>
  <c r="CA287" i="11" s="1"/>
  <c r="V287" i="11"/>
  <c r="BP287" i="11" s="1"/>
  <c r="CB287" i="11" s="1"/>
  <c r="X294" i="11"/>
  <c r="S294" i="11"/>
  <c r="T294" i="11"/>
  <c r="BN294" i="11" s="1"/>
  <c r="BZ294" i="11" s="1"/>
  <c r="U294" i="11"/>
  <c r="BO294" i="11" s="1"/>
  <c r="CA294" i="11" s="1"/>
  <c r="V294" i="11"/>
  <c r="BP294" i="11" s="1"/>
  <c r="CB294" i="11" s="1"/>
  <c r="W294" i="11"/>
  <c r="BQ294" i="11" s="1"/>
  <c r="CC294" i="11" s="1"/>
  <c r="S110" i="11"/>
  <c r="BM110" i="11" s="1"/>
  <c r="BY110" i="11" s="1"/>
  <c r="T110" i="11"/>
  <c r="BN110" i="11" s="1"/>
  <c r="BZ110" i="11" s="1"/>
  <c r="V110" i="11"/>
  <c r="BP110" i="11" s="1"/>
  <c r="CB110" i="11" s="1"/>
  <c r="U110" i="11"/>
  <c r="BO110" i="11" s="1"/>
  <c r="CA110" i="11" s="1"/>
  <c r="W110" i="11"/>
  <c r="BQ110" i="11" s="1"/>
  <c r="CC110" i="11" s="1"/>
  <c r="X110" i="11"/>
  <c r="T193" i="11"/>
  <c r="BN193" i="11" s="1"/>
  <c r="BZ193" i="11" s="1"/>
  <c r="S193" i="11"/>
  <c r="U193" i="11"/>
  <c r="BO193" i="11" s="1"/>
  <c r="CA193" i="11" s="1"/>
  <c r="V193" i="11"/>
  <c r="BP193" i="11" s="1"/>
  <c r="CB193" i="11" s="1"/>
  <c r="W193" i="11"/>
  <c r="BQ193" i="11" s="1"/>
  <c r="CC193" i="11" s="1"/>
  <c r="X193" i="11"/>
  <c r="T219" i="11"/>
  <c r="S219" i="11"/>
  <c r="BM219" i="11" s="1"/>
  <c r="BY219" i="11" s="1"/>
  <c r="X219" i="11"/>
  <c r="U219" i="11"/>
  <c r="BO219" i="11" s="1"/>
  <c r="CA219" i="11" s="1"/>
  <c r="V219" i="11"/>
  <c r="BP219" i="11" s="1"/>
  <c r="CB219" i="11" s="1"/>
  <c r="W219" i="11"/>
  <c r="BQ219" i="11" s="1"/>
  <c r="CC219" i="11" s="1"/>
  <c r="T242" i="11"/>
  <c r="BN242" i="11" s="1"/>
  <c r="BZ242" i="11" s="1"/>
  <c r="U242" i="11"/>
  <c r="BO242" i="11" s="1"/>
  <c r="CA242" i="11" s="1"/>
  <c r="V242" i="11"/>
  <c r="BP242" i="11" s="1"/>
  <c r="CB242" i="11" s="1"/>
  <c r="X242" i="11"/>
  <c r="W242" i="11"/>
  <c r="BQ242" i="11" s="1"/>
  <c r="CC242" i="11" s="1"/>
  <c r="S242" i="11"/>
  <c r="W184" i="11"/>
  <c r="BQ184" i="11" s="1"/>
  <c r="CC184" i="11" s="1"/>
  <c r="X184" i="11"/>
  <c r="S184" i="11"/>
  <c r="BM184" i="11" s="1"/>
  <c r="BY184" i="11" s="1"/>
  <c r="T184" i="11"/>
  <c r="BN184" i="11" s="1"/>
  <c r="BZ184" i="11" s="1"/>
  <c r="U184" i="11"/>
  <c r="BO184" i="11" s="1"/>
  <c r="CA184" i="11" s="1"/>
  <c r="V184" i="11"/>
  <c r="S263" i="11"/>
  <c r="U263" i="11"/>
  <c r="BO263" i="11" s="1"/>
  <c r="CA263" i="11" s="1"/>
  <c r="T263" i="11"/>
  <c r="BN263" i="11" s="1"/>
  <c r="BZ263" i="11" s="1"/>
  <c r="V263" i="11"/>
  <c r="BP263" i="11" s="1"/>
  <c r="CB263" i="11" s="1"/>
  <c r="W263" i="11"/>
  <c r="BQ263" i="11" s="1"/>
  <c r="CC263" i="11" s="1"/>
  <c r="X263" i="11"/>
  <c r="S147" i="11"/>
  <c r="BM147" i="11" s="1"/>
  <c r="BY147" i="11" s="1"/>
  <c r="U147" i="11"/>
  <c r="BO147" i="11" s="1"/>
  <c r="CA147" i="11" s="1"/>
  <c r="V147" i="11"/>
  <c r="BP147" i="11" s="1"/>
  <c r="CB147" i="11" s="1"/>
  <c r="W147" i="11"/>
  <c r="BQ147" i="11" s="1"/>
  <c r="CC147" i="11" s="1"/>
  <c r="X147" i="11"/>
  <c r="T147" i="11"/>
  <c r="BN147" i="11" s="1"/>
  <c r="BZ147" i="11" s="1"/>
  <c r="S160" i="11"/>
  <c r="T160" i="11"/>
  <c r="BN160" i="11" s="1"/>
  <c r="BZ160" i="11" s="1"/>
  <c r="U160" i="11"/>
  <c r="BO160" i="11" s="1"/>
  <c r="CA160" i="11" s="1"/>
  <c r="V160" i="11"/>
  <c r="BP160" i="11" s="1"/>
  <c r="CB160" i="11" s="1"/>
  <c r="W160" i="11"/>
  <c r="BQ160" i="11" s="1"/>
  <c r="CC160" i="11" s="1"/>
  <c r="X160" i="11"/>
  <c r="S170" i="11"/>
  <c r="T170" i="11"/>
  <c r="BN170" i="11" s="1"/>
  <c r="BZ170" i="11" s="1"/>
  <c r="U170" i="11"/>
  <c r="BO170" i="11" s="1"/>
  <c r="CA170" i="11" s="1"/>
  <c r="V170" i="11"/>
  <c r="BP170" i="11" s="1"/>
  <c r="CB170" i="11" s="1"/>
  <c r="W170" i="11"/>
  <c r="BQ170" i="11" s="1"/>
  <c r="CC170" i="11" s="1"/>
  <c r="X170" i="11"/>
  <c r="U188" i="11"/>
  <c r="BO188" i="11" s="1"/>
  <c r="CA188" i="11" s="1"/>
  <c r="V188" i="11"/>
  <c r="BP188" i="11" s="1"/>
  <c r="CB188" i="11" s="1"/>
  <c r="W188" i="11"/>
  <c r="BQ188" i="11" s="1"/>
  <c r="CC188" i="11" s="1"/>
  <c r="S188" i="11"/>
  <c r="BM188" i="11" s="1"/>
  <c r="BY188" i="11" s="1"/>
  <c r="T188" i="11"/>
  <c r="X188" i="11"/>
  <c r="W211" i="11"/>
  <c r="BQ211" i="11" s="1"/>
  <c r="CC211" i="11" s="1"/>
  <c r="X211" i="11"/>
  <c r="T211" i="11"/>
  <c r="BN211" i="11" s="1"/>
  <c r="BZ211" i="11" s="1"/>
  <c r="V211" i="11"/>
  <c r="BP211" i="11" s="1"/>
  <c r="CB211" i="11" s="1"/>
  <c r="U211" i="11"/>
  <c r="BO211" i="11" s="1"/>
  <c r="CA211" i="11" s="1"/>
  <c r="S211" i="11"/>
  <c r="BM211" i="11" s="1"/>
  <c r="BY211" i="11" s="1"/>
  <c r="U221" i="11"/>
  <c r="BO221" i="11" s="1"/>
  <c r="CA221" i="11" s="1"/>
  <c r="V221" i="11"/>
  <c r="BP221" i="11" s="1"/>
  <c r="CB221" i="11" s="1"/>
  <c r="W221" i="11"/>
  <c r="BQ221" i="11" s="1"/>
  <c r="CC221" i="11" s="1"/>
  <c r="S221" i="11"/>
  <c r="BM221" i="11" s="1"/>
  <c r="BY221" i="11" s="1"/>
  <c r="T221" i="11"/>
  <c r="BN221" i="11" s="1"/>
  <c r="BZ221" i="11" s="1"/>
  <c r="X221" i="11"/>
  <c r="T252" i="11"/>
  <c r="BN252" i="11" s="1"/>
  <c r="BZ252" i="11" s="1"/>
  <c r="V252" i="11"/>
  <c r="BP252" i="11" s="1"/>
  <c r="CB252" i="11" s="1"/>
  <c r="U252" i="11"/>
  <c r="BO252" i="11" s="1"/>
  <c r="CA252" i="11" s="1"/>
  <c r="S252" i="11"/>
  <c r="W252" i="11"/>
  <c r="BQ252" i="11" s="1"/>
  <c r="CC252" i="11" s="1"/>
  <c r="X252" i="11"/>
  <c r="V265" i="11"/>
  <c r="BP265" i="11" s="1"/>
  <c r="CB265" i="11" s="1"/>
  <c r="X265" i="11"/>
  <c r="W265" i="11"/>
  <c r="BQ265" i="11" s="1"/>
  <c r="CC265" i="11" s="1"/>
  <c r="S265" i="11"/>
  <c r="T265" i="11"/>
  <c r="BN265" i="11" s="1"/>
  <c r="BZ265" i="11" s="1"/>
  <c r="U265" i="11"/>
  <c r="BO265" i="11" s="1"/>
  <c r="CA265" i="11" s="1"/>
  <c r="S278" i="11"/>
  <c r="T278" i="11"/>
  <c r="BN278" i="11" s="1"/>
  <c r="BZ278" i="11" s="1"/>
  <c r="U278" i="11"/>
  <c r="BO278" i="11" s="1"/>
  <c r="CA278" i="11" s="1"/>
  <c r="V278" i="11"/>
  <c r="BP278" i="11" s="1"/>
  <c r="CB278" i="11" s="1"/>
  <c r="W278" i="11"/>
  <c r="BQ278" i="11" s="1"/>
  <c r="CC278" i="11" s="1"/>
  <c r="X278" i="11"/>
  <c r="S288" i="11"/>
  <c r="T288" i="11"/>
  <c r="BN288" i="11" s="1"/>
  <c r="BZ288" i="11" s="1"/>
  <c r="U288" i="11"/>
  <c r="BO288" i="11" s="1"/>
  <c r="CA288" i="11" s="1"/>
  <c r="V288" i="11"/>
  <c r="BP288" i="11" s="1"/>
  <c r="CB288" i="11" s="1"/>
  <c r="W288" i="11"/>
  <c r="BQ288" i="11" s="1"/>
  <c r="CC288" i="11" s="1"/>
  <c r="X288" i="11"/>
  <c r="S111" i="11"/>
  <c r="T111" i="11"/>
  <c r="BN111" i="11" s="1"/>
  <c r="BZ111" i="11" s="1"/>
  <c r="U111" i="11"/>
  <c r="BO111" i="11" s="1"/>
  <c r="CA111" i="11" s="1"/>
  <c r="V111" i="11"/>
  <c r="BP111" i="11" s="1"/>
  <c r="CB111" i="11" s="1"/>
  <c r="W111" i="11"/>
  <c r="BQ111" i="11" s="1"/>
  <c r="CC111" i="11" s="1"/>
  <c r="X111" i="11"/>
  <c r="S243" i="11"/>
  <c r="T243" i="11"/>
  <c r="BN243" i="11" s="1"/>
  <c r="BZ243" i="11" s="1"/>
  <c r="U243" i="11"/>
  <c r="BO243" i="11" s="1"/>
  <c r="CA243" i="11" s="1"/>
  <c r="V243" i="11"/>
  <c r="BP243" i="11" s="1"/>
  <c r="CB243" i="11" s="1"/>
  <c r="W243" i="11"/>
  <c r="BQ243" i="11" s="1"/>
  <c r="CC243" i="11" s="1"/>
  <c r="X243" i="11"/>
  <c r="X109" i="11"/>
  <c r="U109" i="11"/>
  <c r="BO109" i="11" s="1"/>
  <c r="CA109" i="11" s="1"/>
  <c r="V109" i="11"/>
  <c r="BP109" i="11" s="1"/>
  <c r="CB109" i="11" s="1"/>
  <c r="W109" i="11"/>
  <c r="BQ109" i="11" s="1"/>
  <c r="CC109" i="11" s="1"/>
  <c r="S109" i="11"/>
  <c r="T109" i="11"/>
  <c r="BN109" i="11" s="1"/>
  <c r="BZ109" i="11" s="1"/>
  <c r="T148" i="11"/>
  <c r="U148" i="11"/>
  <c r="V148" i="11"/>
  <c r="W148" i="11"/>
  <c r="X148" i="11"/>
  <c r="T161" i="11"/>
  <c r="BN161" i="11" s="1"/>
  <c r="BZ161" i="11" s="1"/>
  <c r="V161" i="11"/>
  <c r="BP161" i="11" s="1"/>
  <c r="CB161" i="11" s="1"/>
  <c r="U161" i="11"/>
  <c r="BO161" i="11" s="1"/>
  <c r="CA161" i="11" s="1"/>
  <c r="X161" i="11"/>
  <c r="W161" i="11"/>
  <c r="BQ161" i="11" s="1"/>
  <c r="CC161" i="11" s="1"/>
  <c r="S161" i="11"/>
  <c r="V171" i="11"/>
  <c r="W171" i="11"/>
  <c r="U171" i="11"/>
  <c r="X171" i="11"/>
  <c r="T171" i="11"/>
  <c r="T189" i="11"/>
  <c r="BN189" i="11" s="1"/>
  <c r="BZ189" i="11" s="1"/>
  <c r="S189" i="11"/>
  <c r="U189" i="11"/>
  <c r="BO189" i="11" s="1"/>
  <c r="CA189" i="11" s="1"/>
  <c r="V189" i="11"/>
  <c r="BP189" i="11" s="1"/>
  <c r="CB189" i="11" s="1"/>
  <c r="W189" i="11"/>
  <c r="BQ189" i="11" s="1"/>
  <c r="CC189" i="11" s="1"/>
  <c r="X189" i="11"/>
  <c r="S212" i="11"/>
  <c r="BM212" i="11" s="1"/>
  <c r="BY212" i="11" s="1"/>
  <c r="U212" i="11"/>
  <c r="T212" i="11"/>
  <c r="BN212" i="11" s="1"/>
  <c r="BZ212" i="11" s="1"/>
  <c r="V212" i="11"/>
  <c r="BP212" i="11" s="1"/>
  <c r="CB212" i="11" s="1"/>
  <c r="W212" i="11"/>
  <c r="BQ212" i="11" s="1"/>
  <c r="CC212" i="11" s="1"/>
  <c r="X212" i="11"/>
  <c r="X222" i="11"/>
  <c r="T222" i="11"/>
  <c r="U222" i="11"/>
  <c r="V222" i="11"/>
  <c r="W222" i="11"/>
  <c r="T253" i="11"/>
  <c r="U253" i="11"/>
  <c r="V253" i="11"/>
  <c r="W253" i="11"/>
  <c r="X253" i="11"/>
  <c r="U266" i="11"/>
  <c r="V266" i="11"/>
  <c r="W266" i="11"/>
  <c r="X266" i="11"/>
  <c r="S266" i="11"/>
  <c r="T266" i="11"/>
  <c r="V279" i="11"/>
  <c r="BP279" i="11" s="1"/>
  <c r="CB279" i="11" s="1"/>
  <c r="W279" i="11"/>
  <c r="BQ279" i="11" s="1"/>
  <c r="CC279" i="11" s="1"/>
  <c r="X279" i="11"/>
  <c r="S279" i="11"/>
  <c r="T279" i="11"/>
  <c r="BN279" i="11" s="1"/>
  <c r="BZ279" i="11" s="1"/>
  <c r="U279" i="11"/>
  <c r="BO279" i="11" s="1"/>
  <c r="CA279" i="11" s="1"/>
  <c r="S289" i="11"/>
  <c r="U289" i="11"/>
  <c r="BO289" i="11" s="1"/>
  <c r="CA289" i="11" s="1"/>
  <c r="T289" i="11"/>
  <c r="BN289" i="11" s="1"/>
  <c r="BZ289" i="11" s="1"/>
  <c r="W289" i="11"/>
  <c r="BQ289" i="11" s="1"/>
  <c r="CC289" i="11" s="1"/>
  <c r="V289" i="11"/>
  <c r="BP289" i="11" s="1"/>
  <c r="CB289" i="11" s="1"/>
  <c r="X289" i="11"/>
  <c r="U112" i="11"/>
  <c r="BO112" i="11" s="1"/>
  <c r="CA112" i="11" s="1"/>
  <c r="V112" i="11"/>
  <c r="BP112" i="11" s="1"/>
  <c r="CB112" i="11" s="1"/>
  <c r="T112" i="11"/>
  <c r="BN112" i="11" s="1"/>
  <c r="BZ112" i="11" s="1"/>
  <c r="W112" i="11"/>
  <c r="BQ112" i="11" s="1"/>
  <c r="CC112" i="11" s="1"/>
  <c r="X112" i="11"/>
  <c r="S112" i="11"/>
  <c r="V168" i="11"/>
  <c r="BP168" i="11" s="1"/>
  <c r="CB168" i="11" s="1"/>
  <c r="W168" i="11"/>
  <c r="BQ168" i="11" s="1"/>
  <c r="CC168" i="11" s="1"/>
  <c r="X168" i="11"/>
  <c r="S168" i="11"/>
  <c r="BM168" i="11" s="1"/>
  <c r="BY168" i="11" s="1"/>
  <c r="T168" i="11"/>
  <c r="BN168" i="11" s="1"/>
  <c r="BZ168" i="11" s="1"/>
  <c r="U168" i="11"/>
  <c r="T293" i="11"/>
  <c r="BN293" i="11" s="1"/>
  <c r="BZ293" i="11" s="1"/>
  <c r="S293" i="11"/>
  <c r="U293" i="11"/>
  <c r="BO293" i="11" s="1"/>
  <c r="CA293" i="11" s="1"/>
  <c r="V293" i="11"/>
  <c r="BP293" i="11" s="1"/>
  <c r="CB293" i="11" s="1"/>
  <c r="W293" i="11"/>
  <c r="BQ293" i="11" s="1"/>
  <c r="CC293" i="11" s="1"/>
  <c r="X293" i="11"/>
  <c r="W234" i="11"/>
  <c r="BQ234" i="11" s="1"/>
  <c r="CC234" i="11" s="1"/>
  <c r="X234" i="11"/>
  <c r="S234" i="11"/>
  <c r="BM234" i="11" s="1"/>
  <c r="BY234" i="11" s="1"/>
  <c r="T234" i="11"/>
  <c r="BN234" i="11" s="1"/>
  <c r="BZ234" i="11" s="1"/>
  <c r="V234" i="11"/>
  <c r="BP234" i="11" s="1"/>
  <c r="CB234" i="11" s="1"/>
  <c r="U234" i="11"/>
  <c r="T244" i="11"/>
  <c r="U244" i="11"/>
  <c r="V244" i="11"/>
  <c r="W244" i="11"/>
  <c r="X244" i="11"/>
  <c r="T186" i="11"/>
  <c r="BN186" i="11" s="1"/>
  <c r="BZ186" i="11" s="1"/>
  <c r="S186" i="11"/>
  <c r="BM186" i="11" s="1"/>
  <c r="BY186" i="11" s="1"/>
  <c r="U186" i="11"/>
  <c r="BO186" i="11" s="1"/>
  <c r="CA186" i="11" s="1"/>
  <c r="V186" i="11"/>
  <c r="W186" i="11"/>
  <c r="BQ186" i="11" s="1"/>
  <c r="CC186" i="11" s="1"/>
  <c r="X186" i="11"/>
  <c r="S276" i="11"/>
  <c r="T276" i="11"/>
  <c r="BN276" i="11" s="1"/>
  <c r="BZ276" i="11" s="1"/>
  <c r="U276" i="11"/>
  <c r="BO276" i="11" s="1"/>
  <c r="CA276" i="11" s="1"/>
  <c r="V276" i="11"/>
  <c r="BP276" i="11" s="1"/>
  <c r="CB276" i="11" s="1"/>
  <c r="W276" i="11"/>
  <c r="BQ276" i="11" s="1"/>
  <c r="CC276" i="11" s="1"/>
  <c r="X276" i="11"/>
  <c r="T163" i="11"/>
  <c r="BN163" i="11" s="1"/>
  <c r="BZ163" i="11" s="1"/>
  <c r="U163" i="11"/>
  <c r="BO163" i="11" s="1"/>
  <c r="CA163" i="11" s="1"/>
  <c r="S163" i="11"/>
  <c r="V163" i="11"/>
  <c r="BP163" i="11" s="1"/>
  <c r="CB163" i="11" s="1"/>
  <c r="W163" i="11"/>
  <c r="BQ163" i="11" s="1"/>
  <c r="CC163" i="11" s="1"/>
  <c r="X163" i="11"/>
  <c r="S181" i="11"/>
  <c r="BM181" i="11" s="1"/>
  <c r="BY181" i="11" s="1"/>
  <c r="T181" i="11"/>
  <c r="BN181" i="11" s="1"/>
  <c r="BZ181" i="11" s="1"/>
  <c r="W181" i="11"/>
  <c r="BQ181" i="11" s="1"/>
  <c r="CC181" i="11" s="1"/>
  <c r="U181" i="11"/>
  <c r="V181" i="11"/>
  <c r="BP181" i="11" s="1"/>
  <c r="CB181" i="11" s="1"/>
  <c r="X181" i="11"/>
  <c r="S191" i="11"/>
  <c r="T191" i="11"/>
  <c r="BN191" i="11" s="1"/>
  <c r="BZ191" i="11" s="1"/>
  <c r="U191" i="11"/>
  <c r="BO191" i="11" s="1"/>
  <c r="CA191" i="11" s="1"/>
  <c r="V191" i="11"/>
  <c r="BP191" i="11" s="1"/>
  <c r="CB191" i="11" s="1"/>
  <c r="W191" i="11"/>
  <c r="BQ191" i="11" s="1"/>
  <c r="CC191" i="11" s="1"/>
  <c r="X191" i="11"/>
  <c r="S204" i="11"/>
  <c r="T204" i="11"/>
  <c r="BN204" i="11" s="1"/>
  <c r="BZ204" i="11" s="1"/>
  <c r="U204" i="11"/>
  <c r="BO204" i="11" s="1"/>
  <c r="CA204" i="11" s="1"/>
  <c r="V204" i="11"/>
  <c r="BP204" i="11" s="1"/>
  <c r="CB204" i="11" s="1"/>
  <c r="W204" i="11"/>
  <c r="BQ204" i="11" s="1"/>
  <c r="CC204" i="11" s="1"/>
  <c r="X204" i="11"/>
  <c r="S214" i="11"/>
  <c r="BN214" i="11"/>
  <c r="BZ214" i="11" s="1"/>
  <c r="U214" i="11"/>
  <c r="BO214" i="11" s="1"/>
  <c r="CA214" i="11" s="1"/>
  <c r="V214" i="11"/>
  <c r="BP214" i="11" s="1"/>
  <c r="CB214" i="11" s="1"/>
  <c r="W214" i="11"/>
  <c r="BQ214" i="11" s="1"/>
  <c r="CC214" i="11" s="1"/>
  <c r="X214" i="11"/>
  <c r="T268" i="11"/>
  <c r="U268" i="11"/>
  <c r="V268" i="11"/>
  <c r="W268" i="11"/>
  <c r="X268" i="11"/>
  <c r="S281" i="11"/>
  <c r="BM281" i="11" s="1"/>
  <c r="BY281" i="11" s="1"/>
  <c r="T281" i="11"/>
  <c r="U281" i="11"/>
  <c r="BO281" i="11" s="1"/>
  <c r="CA281" i="11" s="1"/>
  <c r="V281" i="11"/>
  <c r="BP281" i="11" s="1"/>
  <c r="CB281" i="11" s="1"/>
  <c r="W281" i="11"/>
  <c r="BQ281" i="11" s="1"/>
  <c r="CC281" i="11" s="1"/>
  <c r="X281" i="11"/>
  <c r="U114" i="11"/>
  <c r="T114" i="11"/>
  <c r="W114" i="11"/>
  <c r="V114" i="11"/>
  <c r="X114" i="11"/>
  <c r="S250" i="11"/>
  <c r="T250" i="11"/>
  <c r="BN250" i="11" s="1"/>
  <c r="BZ250" i="11" s="1"/>
  <c r="U250" i="11"/>
  <c r="BO250" i="11" s="1"/>
  <c r="CA250" i="11" s="1"/>
  <c r="V250" i="11"/>
  <c r="BP250" i="11" s="1"/>
  <c r="CB250" i="11" s="1"/>
  <c r="W250" i="11"/>
  <c r="BQ250" i="11" s="1"/>
  <c r="CC250" i="11" s="1"/>
  <c r="X250" i="11"/>
  <c r="S235" i="11"/>
  <c r="T235" i="11"/>
  <c r="BN235" i="11" s="1"/>
  <c r="BZ235" i="11" s="1"/>
  <c r="U235" i="11"/>
  <c r="BO235" i="11" s="1"/>
  <c r="CA235" i="11" s="1"/>
  <c r="V235" i="11"/>
  <c r="BP235" i="11" s="1"/>
  <c r="CB235" i="11" s="1"/>
  <c r="W235" i="11"/>
  <c r="BQ235" i="11" s="1"/>
  <c r="CC235" i="11" s="1"/>
  <c r="X235" i="11"/>
  <c r="S216" i="11"/>
  <c r="BM216" i="11" s="1"/>
  <c r="BY216" i="11" s="1"/>
  <c r="U216" i="11"/>
  <c r="T216" i="11"/>
  <c r="BN216" i="11" s="1"/>
  <c r="BZ216" i="11" s="1"/>
  <c r="V216" i="11"/>
  <c r="BP216" i="11" s="1"/>
  <c r="CB216" i="11" s="1"/>
  <c r="W216" i="11"/>
  <c r="BQ216" i="11" s="1"/>
  <c r="CC216" i="11" s="1"/>
  <c r="X216" i="11"/>
  <c r="S209" i="11"/>
  <c r="BM209" i="11" s="1"/>
  <c r="BY209" i="11" s="1"/>
  <c r="T209" i="11"/>
  <c r="BN209" i="11" s="1"/>
  <c r="BZ209" i="11" s="1"/>
  <c r="U209" i="11"/>
  <c r="BO209" i="11" s="1"/>
  <c r="CA209" i="11" s="1"/>
  <c r="V209" i="11"/>
  <c r="W209" i="11"/>
  <c r="BQ209" i="11" s="1"/>
  <c r="CC209" i="11" s="1"/>
  <c r="X209" i="11"/>
  <c r="X164" i="11"/>
  <c r="S164" i="11"/>
  <c r="T164" i="11"/>
  <c r="BN164" i="11" s="1"/>
  <c r="BZ164" i="11" s="1"/>
  <c r="U164" i="11"/>
  <c r="BO164" i="11" s="1"/>
  <c r="CA164" i="11" s="1"/>
  <c r="V164" i="11"/>
  <c r="BP164" i="11" s="1"/>
  <c r="CB164" i="11" s="1"/>
  <c r="W164" i="11"/>
  <c r="BQ164" i="11" s="1"/>
  <c r="CC164" i="11" s="1"/>
  <c r="S182" i="11"/>
  <c r="BM182" i="11" s="1"/>
  <c r="BY182" i="11" s="1"/>
  <c r="U182" i="11"/>
  <c r="BO182" i="11" s="1"/>
  <c r="CA182" i="11" s="1"/>
  <c r="T182" i="11"/>
  <c r="BN182" i="11" s="1"/>
  <c r="BZ182" i="11" s="1"/>
  <c r="V182" i="11"/>
  <c r="BP182" i="11" s="1"/>
  <c r="CB182" i="11" s="1"/>
  <c r="W182" i="11"/>
  <c r="BQ182" i="11" s="1"/>
  <c r="CC182" i="11" s="1"/>
  <c r="X182" i="11"/>
  <c r="T192" i="11"/>
  <c r="BN192" i="11" s="1"/>
  <c r="BZ192" i="11" s="1"/>
  <c r="S192" i="11"/>
  <c r="V192" i="11"/>
  <c r="BP192" i="11" s="1"/>
  <c r="CB192" i="11" s="1"/>
  <c r="X192" i="11"/>
  <c r="W192" i="11"/>
  <c r="BQ192" i="11" s="1"/>
  <c r="CC192" i="11" s="1"/>
  <c r="U192" i="11"/>
  <c r="BO192" i="11" s="1"/>
  <c r="CA192" i="11" s="1"/>
  <c r="U205" i="11"/>
  <c r="BO205" i="11" s="1"/>
  <c r="CA205" i="11" s="1"/>
  <c r="W205" i="11"/>
  <c r="BQ205" i="11" s="1"/>
  <c r="CC205" i="11" s="1"/>
  <c r="V205" i="11"/>
  <c r="BP205" i="11" s="1"/>
  <c r="CB205" i="11" s="1"/>
  <c r="S205" i="11"/>
  <c r="BM205" i="11" s="1"/>
  <c r="BY205" i="11" s="1"/>
  <c r="T205" i="11"/>
  <c r="BN205" i="11" s="1"/>
  <c r="BZ205" i="11" s="1"/>
  <c r="X205" i="11"/>
  <c r="T215" i="11"/>
  <c r="BN215" i="11" s="1"/>
  <c r="BZ215" i="11" s="1"/>
  <c r="U215" i="11"/>
  <c r="BO215" i="11" s="1"/>
  <c r="CA215" i="11" s="1"/>
  <c r="V215" i="11"/>
  <c r="BP215" i="11" s="1"/>
  <c r="CB215" i="11" s="1"/>
  <c r="W215" i="11"/>
  <c r="BQ215" i="11" s="1"/>
  <c r="CC215" i="11" s="1"/>
  <c r="X215" i="11"/>
  <c r="S215" i="11"/>
  <c r="S282" i="11"/>
  <c r="W282" i="11"/>
  <c r="BQ282" i="11" s="1"/>
  <c r="CC282" i="11" s="1"/>
  <c r="X282" i="11"/>
  <c r="T282" i="11"/>
  <c r="BN282" i="11" s="1"/>
  <c r="BZ282" i="11" s="1"/>
  <c r="U282" i="11"/>
  <c r="BO282" i="11" s="1"/>
  <c r="CA282" i="11" s="1"/>
  <c r="V282" i="11"/>
  <c r="BP282" i="11" s="1"/>
  <c r="CB282" i="11" s="1"/>
  <c r="W115" i="11"/>
  <c r="X115" i="11"/>
  <c r="T115" i="11"/>
  <c r="U115" i="11"/>
  <c r="V115" i="11"/>
  <c r="J140" i="11"/>
  <c r="I140" i="11"/>
  <c r="J139" i="11"/>
  <c r="I139" i="11"/>
  <c r="J138" i="11"/>
  <c r="I138" i="11"/>
  <c r="J137" i="11"/>
  <c r="L137" i="11" s="1"/>
  <c r="I137" i="11"/>
  <c r="J135" i="11"/>
  <c r="I135" i="11"/>
  <c r="J134" i="11"/>
  <c r="L134" i="11" s="1"/>
  <c r="AY134" i="11" s="1"/>
  <c r="BE134" i="11" s="1"/>
  <c r="I134" i="11"/>
  <c r="J133" i="11"/>
  <c r="L133" i="11" s="1"/>
  <c r="AY133" i="11" s="1"/>
  <c r="BE133" i="11" s="1"/>
  <c r="I133" i="11"/>
  <c r="J132" i="11"/>
  <c r="L132" i="11" s="1"/>
  <c r="AY132" i="11" s="1"/>
  <c r="BE132" i="11" s="1"/>
  <c r="I132" i="11"/>
  <c r="J130" i="11"/>
  <c r="L130" i="11" s="1"/>
  <c r="AY130" i="11" s="1"/>
  <c r="BE130" i="11" s="1"/>
  <c r="I130" i="11"/>
  <c r="J129" i="11"/>
  <c r="L129" i="11" s="1"/>
  <c r="AY129" i="11" s="1"/>
  <c r="BE129" i="11" s="1"/>
  <c r="I129" i="11"/>
  <c r="J128" i="11"/>
  <c r="L128" i="11" s="1"/>
  <c r="AY128" i="11" s="1"/>
  <c r="BE128" i="11" s="1"/>
  <c r="I128" i="11"/>
  <c r="J127" i="11"/>
  <c r="L127" i="11" s="1"/>
  <c r="AY127" i="11" s="1"/>
  <c r="BE127" i="11" s="1"/>
  <c r="I127" i="11"/>
  <c r="J125" i="11"/>
  <c r="L125" i="11" s="1"/>
  <c r="AY125" i="11" s="1"/>
  <c r="BE125" i="11" s="1"/>
  <c r="I125" i="11"/>
  <c r="J124" i="11"/>
  <c r="L124" i="11" s="1"/>
  <c r="AY124" i="11" s="1"/>
  <c r="BE124" i="11" s="1"/>
  <c r="I124" i="11"/>
  <c r="J123" i="11"/>
  <c r="L123" i="11" s="1"/>
  <c r="AY123" i="11" s="1"/>
  <c r="BE123" i="11" s="1"/>
  <c r="I123" i="11"/>
  <c r="J122" i="11"/>
  <c r="L122" i="11" s="1"/>
  <c r="AY122" i="11" s="1"/>
  <c r="BE122" i="11" s="1"/>
  <c r="I122" i="11"/>
  <c r="J104" i="11"/>
  <c r="I104" i="11"/>
  <c r="J103" i="11"/>
  <c r="I103" i="11"/>
  <c r="J102" i="11"/>
  <c r="I102" i="11"/>
  <c r="J101" i="11"/>
  <c r="I101" i="11"/>
  <c r="T116" i="11"/>
  <c r="L116" i="11"/>
  <c r="X116" i="11"/>
  <c r="AZ116" i="11"/>
  <c r="BA116" i="11"/>
  <c r="BB116" i="11"/>
  <c r="BC116" i="11"/>
  <c r="BD116" i="11"/>
  <c r="BG116" i="11"/>
  <c r="BH116" i="11"/>
  <c r="BI116" i="11"/>
  <c r="BJ116" i="11"/>
  <c r="BK116" i="11"/>
  <c r="BS116" i="11"/>
  <c r="BT116" i="11"/>
  <c r="BU116" i="11"/>
  <c r="BV116" i="11"/>
  <c r="BW116" i="11"/>
  <c r="J63" i="11"/>
  <c r="I63" i="11"/>
  <c r="J62" i="11"/>
  <c r="L62" i="11" s="1"/>
  <c r="AY62" i="11" s="1"/>
  <c r="BE62" i="11" s="1"/>
  <c r="I62" i="11"/>
  <c r="J61" i="11"/>
  <c r="L61" i="11" s="1"/>
  <c r="AY61" i="11" s="1"/>
  <c r="BE61" i="11" s="1"/>
  <c r="I61" i="11"/>
  <c r="J60" i="11"/>
  <c r="L60" i="11" s="1"/>
  <c r="AY60" i="11" s="1"/>
  <c r="BE60" i="11" s="1"/>
  <c r="I60" i="11"/>
  <c r="J58" i="11"/>
  <c r="L58" i="11" s="1"/>
  <c r="AY58" i="11" s="1"/>
  <c r="BE58" i="11" s="1"/>
  <c r="I58" i="11"/>
  <c r="J57" i="11"/>
  <c r="L57" i="11" s="1"/>
  <c r="AY57" i="11" s="1"/>
  <c r="BE57" i="11" s="1"/>
  <c r="I57" i="11"/>
  <c r="J56" i="11"/>
  <c r="L56" i="11" s="1"/>
  <c r="AY56" i="11" s="1"/>
  <c r="BE56" i="11" s="1"/>
  <c r="I56" i="11"/>
  <c r="J55" i="11"/>
  <c r="L55" i="11" s="1"/>
  <c r="AY55" i="11" s="1"/>
  <c r="BE55" i="11" s="1"/>
  <c r="I55" i="11"/>
  <c r="J53" i="11"/>
  <c r="L53" i="11" s="1"/>
  <c r="AY53" i="11" s="1"/>
  <c r="BE53" i="11" s="1"/>
  <c r="I53" i="11"/>
  <c r="J52" i="11"/>
  <c r="L52" i="11" s="1"/>
  <c r="AY52" i="11" s="1"/>
  <c r="BE52" i="11" s="1"/>
  <c r="I52" i="11"/>
  <c r="J51" i="11"/>
  <c r="L51" i="11" s="1"/>
  <c r="AY51" i="11" s="1"/>
  <c r="BE51" i="11" s="1"/>
  <c r="I51" i="11"/>
  <c r="J50" i="11"/>
  <c r="L50" i="11" s="1"/>
  <c r="AY50" i="11" s="1"/>
  <c r="BE50" i="11" s="1"/>
  <c r="I50" i="11"/>
  <c r="J45" i="11"/>
  <c r="I45" i="11"/>
  <c r="J44" i="11"/>
  <c r="I44" i="11"/>
  <c r="J43" i="11"/>
  <c r="I43" i="11"/>
  <c r="J42" i="11"/>
  <c r="L42" i="11" s="1"/>
  <c r="AY42" i="11" s="1"/>
  <c r="BE42" i="11" s="1"/>
  <c r="I42" i="11"/>
  <c r="J40" i="11"/>
  <c r="L40" i="11" s="1"/>
  <c r="AY40" i="11" s="1"/>
  <c r="BE40" i="11" s="1"/>
  <c r="I40" i="11"/>
  <c r="J39" i="11"/>
  <c r="I39" i="11"/>
  <c r="J38" i="11"/>
  <c r="I38" i="11"/>
  <c r="J37" i="11"/>
  <c r="I37" i="11"/>
  <c r="J99" i="11"/>
  <c r="L99" i="11" s="1"/>
  <c r="I99" i="11"/>
  <c r="J98" i="11"/>
  <c r="L98" i="11" s="1"/>
  <c r="AY98" i="11" s="1"/>
  <c r="BE98" i="11" s="1"/>
  <c r="I98" i="11"/>
  <c r="J97" i="11"/>
  <c r="L97" i="11" s="1"/>
  <c r="AY97" i="11" s="1"/>
  <c r="BE97" i="11" s="1"/>
  <c r="I97" i="11"/>
  <c r="J96" i="11"/>
  <c r="L96" i="11" s="1"/>
  <c r="AY96" i="11" s="1"/>
  <c r="BE96" i="11" s="1"/>
  <c r="I96" i="11"/>
  <c r="J94" i="11"/>
  <c r="L94" i="11" s="1"/>
  <c r="AY94" i="11" s="1"/>
  <c r="BE94" i="11" s="1"/>
  <c r="I94" i="11"/>
  <c r="J93" i="11"/>
  <c r="L93" i="11" s="1"/>
  <c r="AY93" i="11" s="1"/>
  <c r="BE93" i="11" s="1"/>
  <c r="I93" i="11"/>
  <c r="J92" i="11"/>
  <c r="L92" i="11" s="1"/>
  <c r="AY92" i="11" s="1"/>
  <c r="BE92" i="11" s="1"/>
  <c r="I92" i="11"/>
  <c r="J91" i="11"/>
  <c r="L91" i="11" s="1"/>
  <c r="AY91" i="11" s="1"/>
  <c r="BE91" i="11" s="1"/>
  <c r="I91" i="11"/>
  <c r="J85" i="11"/>
  <c r="L85" i="11" s="1"/>
  <c r="I85" i="11"/>
  <c r="J84" i="11"/>
  <c r="L84" i="11" s="1"/>
  <c r="I84" i="11"/>
  <c r="J83" i="11"/>
  <c r="L83" i="11" s="1"/>
  <c r="AY83" i="11" s="1"/>
  <c r="BE83" i="11" s="1"/>
  <c r="I83" i="11"/>
  <c r="J81" i="11"/>
  <c r="L81" i="11" s="1"/>
  <c r="AY81" i="11" s="1"/>
  <c r="BE81" i="11" s="1"/>
  <c r="I81" i="11"/>
  <c r="J80" i="11"/>
  <c r="L80" i="11" s="1"/>
  <c r="AY80" i="11" s="1"/>
  <c r="BE80" i="11" s="1"/>
  <c r="I80" i="11"/>
  <c r="J79" i="11"/>
  <c r="L79" i="11" s="1"/>
  <c r="AY79" i="11" s="1"/>
  <c r="BE79" i="11" s="1"/>
  <c r="I79" i="11"/>
  <c r="J78" i="11"/>
  <c r="L78" i="11" s="1"/>
  <c r="AY78" i="11" s="1"/>
  <c r="BE78" i="11" s="1"/>
  <c r="I78" i="11"/>
  <c r="J76" i="11"/>
  <c r="L76" i="11" s="1"/>
  <c r="AY76" i="11" s="1"/>
  <c r="BE76" i="11" s="1"/>
  <c r="I76" i="11"/>
  <c r="J75" i="11"/>
  <c r="L75" i="11" s="1"/>
  <c r="AY75" i="11" s="1"/>
  <c r="BE75" i="11" s="1"/>
  <c r="I75" i="11"/>
  <c r="J74" i="11"/>
  <c r="L74" i="11" s="1"/>
  <c r="AY74" i="11" s="1"/>
  <c r="BE74" i="11" s="1"/>
  <c r="I74" i="11"/>
  <c r="J73" i="11"/>
  <c r="L73" i="11" s="1"/>
  <c r="AY73" i="11" s="1"/>
  <c r="BE73" i="11" s="1"/>
  <c r="I73" i="11"/>
  <c r="I22" i="11"/>
  <c r="I21" i="11"/>
  <c r="J16" i="11"/>
  <c r="I16" i="11"/>
  <c r="C130" i="48" l="1"/>
  <c r="BP240" i="11"/>
  <c r="CB240" i="11" s="1"/>
  <c r="BO240" i="11"/>
  <c r="CA240" i="11" s="1"/>
  <c r="BQ240" i="11"/>
  <c r="CC240" i="11" s="1"/>
  <c r="BN240" i="11"/>
  <c r="BZ240" i="11" s="1"/>
  <c r="Y264" i="11"/>
  <c r="Y205" i="11"/>
  <c r="Y221" i="11"/>
  <c r="Y181" i="11"/>
  <c r="BO181" i="11"/>
  <c r="CA181" i="11" s="1"/>
  <c r="Y265" i="11"/>
  <c r="BM265" i="11"/>
  <c r="BY265" i="11" s="1"/>
  <c r="X79" i="11"/>
  <c r="W79" i="11"/>
  <c r="BQ79" i="11" s="1"/>
  <c r="CC79" i="11" s="1"/>
  <c r="S79" i="11"/>
  <c r="T79" i="11"/>
  <c r="BN79" i="11" s="1"/>
  <c r="BZ79" i="11" s="1"/>
  <c r="U79" i="11"/>
  <c r="BO79" i="11" s="1"/>
  <c r="CA79" i="11" s="1"/>
  <c r="V79" i="11"/>
  <c r="BP79" i="11" s="1"/>
  <c r="CB79" i="11" s="1"/>
  <c r="BM214" i="11"/>
  <c r="BY214" i="11" s="1"/>
  <c r="Y214" i="11"/>
  <c r="Y266" i="11"/>
  <c r="BM109" i="11"/>
  <c r="BY109" i="11" s="1"/>
  <c r="Y109" i="11"/>
  <c r="Y111" i="11"/>
  <c r="BM111" i="11"/>
  <c r="BY111" i="11" s="1"/>
  <c r="BM170" i="11"/>
  <c r="BY170" i="11" s="1"/>
  <c r="Y170" i="11"/>
  <c r="Y187" i="11"/>
  <c r="BM187" i="11"/>
  <c r="BY187" i="11" s="1"/>
  <c r="Y183" i="11"/>
  <c r="BM183" i="11"/>
  <c r="BY183" i="11" s="1"/>
  <c r="X61" i="11"/>
  <c r="S61" i="11"/>
  <c r="V61" i="11"/>
  <c r="BP61" i="11" s="1"/>
  <c r="CB61" i="11" s="1"/>
  <c r="T61" i="11"/>
  <c r="BN61" i="11" s="1"/>
  <c r="BZ61" i="11" s="1"/>
  <c r="W61" i="11"/>
  <c r="BQ61" i="11" s="1"/>
  <c r="CC61" i="11" s="1"/>
  <c r="U61" i="11"/>
  <c r="BO61" i="11" s="1"/>
  <c r="CA61" i="11" s="1"/>
  <c r="S80" i="11"/>
  <c r="U80" i="11"/>
  <c r="BO80" i="11" s="1"/>
  <c r="CA80" i="11" s="1"/>
  <c r="T80" i="11"/>
  <c r="BN80" i="11" s="1"/>
  <c r="BZ80" i="11" s="1"/>
  <c r="V80" i="11"/>
  <c r="BP80" i="11" s="1"/>
  <c r="CB80" i="11" s="1"/>
  <c r="W80" i="11"/>
  <c r="BQ80" i="11" s="1"/>
  <c r="CC80" i="11" s="1"/>
  <c r="X80" i="11"/>
  <c r="Y186" i="11"/>
  <c r="BP186" i="11"/>
  <c r="CB186" i="11" s="1"/>
  <c r="BM284" i="11"/>
  <c r="BY284" i="11" s="1"/>
  <c r="Y284" i="11"/>
  <c r="Y282" i="11"/>
  <c r="BM282" i="11"/>
  <c r="BY282" i="11" s="1"/>
  <c r="BM263" i="11"/>
  <c r="BY263" i="11" s="1"/>
  <c r="Y263" i="11"/>
  <c r="Y146" i="11"/>
  <c r="Y286" i="11"/>
  <c r="W130" i="11"/>
  <c r="BQ130" i="11" s="1"/>
  <c r="CC130" i="11" s="1"/>
  <c r="X130" i="11"/>
  <c r="T130" i="11"/>
  <c r="V130" i="11"/>
  <c r="BP130" i="11" s="1"/>
  <c r="CB130" i="11" s="1"/>
  <c r="U130" i="11"/>
  <c r="BO130" i="11" s="1"/>
  <c r="CA130" i="11" s="1"/>
  <c r="S130" i="11"/>
  <c r="BM130" i="11" s="1"/>
  <c r="BY130" i="11" s="1"/>
  <c r="Y192" i="11"/>
  <c r="BM192" i="11"/>
  <c r="BY192" i="11" s="1"/>
  <c r="Y209" i="11"/>
  <c r="BP209" i="11"/>
  <c r="CB209" i="11" s="1"/>
  <c r="Y281" i="11"/>
  <c r="BN281" i="11"/>
  <c r="BZ281" i="11" s="1"/>
  <c r="BM161" i="11"/>
  <c r="BY161" i="11" s="1"/>
  <c r="Y161" i="11"/>
  <c r="Y211" i="11"/>
  <c r="Y184" i="11"/>
  <c r="BP184" i="11"/>
  <c r="CB184" i="11" s="1"/>
  <c r="S53" i="11"/>
  <c r="T53" i="11"/>
  <c r="BN53" i="11" s="1"/>
  <c r="BZ53" i="11" s="1"/>
  <c r="X53" i="11"/>
  <c r="U53" i="11"/>
  <c r="BO53" i="11" s="1"/>
  <c r="CA53" i="11" s="1"/>
  <c r="W53" i="11"/>
  <c r="BQ53" i="11" s="1"/>
  <c r="CC53" i="11" s="1"/>
  <c r="V53" i="11"/>
  <c r="BP53" i="11" s="1"/>
  <c r="CB53" i="11" s="1"/>
  <c r="Y219" i="11"/>
  <c r="BN219" i="11"/>
  <c r="BZ219" i="11" s="1"/>
  <c r="BM220" i="11"/>
  <c r="BY220" i="11" s="1"/>
  <c r="Y220" i="11"/>
  <c r="Y164" i="11"/>
  <c r="BM164" i="11"/>
  <c r="BY164" i="11" s="1"/>
  <c r="U81" i="11"/>
  <c r="BO81" i="11" s="1"/>
  <c r="CA81" i="11" s="1"/>
  <c r="T81" i="11"/>
  <c r="BN81" i="11" s="1"/>
  <c r="BZ81" i="11" s="1"/>
  <c r="S81" i="11"/>
  <c r="V81" i="11"/>
  <c r="BP81" i="11" s="1"/>
  <c r="CB81" i="11" s="1"/>
  <c r="W81" i="11"/>
  <c r="BQ81" i="11" s="1"/>
  <c r="CC81" i="11" s="1"/>
  <c r="X81" i="11"/>
  <c r="Y215" i="11"/>
  <c r="BM215" i="11"/>
  <c r="BY215" i="11" s="1"/>
  <c r="Y182" i="11"/>
  <c r="BM293" i="11"/>
  <c r="BY293" i="11" s="1"/>
  <c r="Y293" i="11"/>
  <c r="Y212" i="11"/>
  <c r="BO212" i="11"/>
  <c r="CA212" i="11" s="1"/>
  <c r="Y252" i="11"/>
  <c r="BM252" i="11"/>
  <c r="BY252" i="11" s="1"/>
  <c r="Y294" i="11"/>
  <c r="BM294" i="11"/>
  <c r="BY294" i="11" s="1"/>
  <c r="BM158" i="11"/>
  <c r="BY158" i="11" s="1"/>
  <c r="Y158" i="11"/>
  <c r="BM235" i="11"/>
  <c r="BY235" i="11" s="1"/>
  <c r="Y235" i="11"/>
  <c r="U83" i="11"/>
  <c r="BO83" i="11" s="1"/>
  <c r="CA83" i="11" s="1"/>
  <c r="V83" i="11"/>
  <c r="BP83" i="11" s="1"/>
  <c r="CB83" i="11" s="1"/>
  <c r="X83" i="11"/>
  <c r="S83" i="11"/>
  <c r="T83" i="11"/>
  <c r="BN83" i="11" s="1"/>
  <c r="BZ83" i="11" s="1"/>
  <c r="W83" i="11"/>
  <c r="BQ83" i="11" s="1"/>
  <c r="CC83" i="11" s="1"/>
  <c r="U42" i="11"/>
  <c r="BO42" i="11" s="1"/>
  <c r="CA42" i="11" s="1"/>
  <c r="V42" i="11"/>
  <c r="BP42" i="11" s="1"/>
  <c r="CB42" i="11" s="1"/>
  <c r="S42" i="11"/>
  <c r="T42" i="11"/>
  <c r="BN42" i="11" s="1"/>
  <c r="BZ42" i="11" s="1"/>
  <c r="X42" i="11"/>
  <c r="W42" i="11"/>
  <c r="BQ42" i="11" s="1"/>
  <c r="CC42" i="11" s="1"/>
  <c r="BM288" i="11"/>
  <c r="BY288" i="11" s="1"/>
  <c r="Y288" i="11"/>
  <c r="Y188" i="11"/>
  <c r="BN188" i="11"/>
  <c r="BZ188" i="11" s="1"/>
  <c r="Y160" i="11"/>
  <c r="BM160" i="11"/>
  <c r="BY160" i="11" s="1"/>
  <c r="Y169" i="11"/>
  <c r="BM169" i="11"/>
  <c r="BY169" i="11" s="1"/>
  <c r="BM239" i="11"/>
  <c r="BY239" i="11" s="1"/>
  <c r="Y239" i="11"/>
  <c r="Y238" i="11"/>
  <c r="BM238" i="11"/>
  <c r="BY238" i="11" s="1"/>
  <c r="U92" i="11"/>
  <c r="BO92" i="11" s="1"/>
  <c r="CA92" i="11" s="1"/>
  <c r="S92" i="11"/>
  <c r="T92" i="11"/>
  <c r="BN92" i="11" s="1"/>
  <c r="BZ92" i="11" s="1"/>
  <c r="V92" i="11"/>
  <c r="BP92" i="11" s="1"/>
  <c r="CB92" i="11" s="1"/>
  <c r="W92" i="11"/>
  <c r="BQ92" i="11" s="1"/>
  <c r="CC92" i="11" s="1"/>
  <c r="X92" i="11"/>
  <c r="V129" i="11"/>
  <c r="BP129" i="11" s="1"/>
  <c r="CB129" i="11" s="1"/>
  <c r="X129" i="11"/>
  <c r="W129" i="11"/>
  <c r="BQ129" i="11" s="1"/>
  <c r="CC129" i="11" s="1"/>
  <c r="S129" i="11"/>
  <c r="BM129" i="11" s="1"/>
  <c r="BY129" i="11" s="1"/>
  <c r="T129" i="11"/>
  <c r="BN129" i="11" s="1"/>
  <c r="BZ129" i="11" s="1"/>
  <c r="U129" i="11"/>
  <c r="BO129" i="11" s="1"/>
  <c r="CA129" i="11" s="1"/>
  <c r="S93" i="11"/>
  <c r="T93" i="11"/>
  <c r="BN93" i="11" s="1"/>
  <c r="BZ93" i="11" s="1"/>
  <c r="X93" i="11"/>
  <c r="U93" i="11"/>
  <c r="BO93" i="11" s="1"/>
  <c r="CA93" i="11" s="1"/>
  <c r="V93" i="11"/>
  <c r="BP93" i="11" s="1"/>
  <c r="CB93" i="11" s="1"/>
  <c r="W93" i="11"/>
  <c r="BQ93" i="11" s="1"/>
  <c r="CC93" i="11" s="1"/>
  <c r="V63" i="11"/>
  <c r="W63" i="11"/>
  <c r="U63" i="11"/>
  <c r="X63" i="11"/>
  <c r="T63" i="11"/>
  <c r="S123" i="11"/>
  <c r="T123" i="11"/>
  <c r="BN123" i="11" s="1"/>
  <c r="BZ123" i="11" s="1"/>
  <c r="U123" i="11"/>
  <c r="BO123" i="11" s="1"/>
  <c r="CA123" i="11" s="1"/>
  <c r="V123" i="11"/>
  <c r="BP123" i="11" s="1"/>
  <c r="CB123" i="11" s="1"/>
  <c r="W123" i="11"/>
  <c r="BQ123" i="11" s="1"/>
  <c r="CC123" i="11" s="1"/>
  <c r="X123" i="11"/>
  <c r="Y168" i="11"/>
  <c r="BO168" i="11"/>
  <c r="CA168" i="11" s="1"/>
  <c r="Y217" i="11"/>
  <c r="BM217" i="11"/>
  <c r="BY217" i="11" s="1"/>
  <c r="V52" i="11"/>
  <c r="BP52" i="11" s="1"/>
  <c r="CB52" i="11" s="1"/>
  <c r="X52" i="11"/>
  <c r="W52" i="11"/>
  <c r="BQ52" i="11" s="1"/>
  <c r="CC52" i="11" s="1"/>
  <c r="S52" i="11"/>
  <c r="T52" i="11"/>
  <c r="BN52" i="11" s="1"/>
  <c r="BZ52" i="11" s="1"/>
  <c r="U52" i="11"/>
  <c r="BO52" i="11" s="1"/>
  <c r="CA52" i="11" s="1"/>
  <c r="W124" i="11"/>
  <c r="BQ124" i="11" s="1"/>
  <c r="CC124" i="11" s="1"/>
  <c r="X124" i="11"/>
  <c r="S124" i="11"/>
  <c r="T124" i="11"/>
  <c r="BN124" i="11" s="1"/>
  <c r="BZ124" i="11" s="1"/>
  <c r="U124" i="11"/>
  <c r="BO124" i="11" s="1"/>
  <c r="CA124" i="11" s="1"/>
  <c r="V124" i="11"/>
  <c r="BP124" i="11" s="1"/>
  <c r="CB124" i="11" s="1"/>
  <c r="T134" i="11"/>
  <c r="BN134" i="11" s="1"/>
  <c r="BZ134" i="11" s="1"/>
  <c r="U134" i="11"/>
  <c r="BO134" i="11" s="1"/>
  <c r="CA134" i="11" s="1"/>
  <c r="W134" i="11"/>
  <c r="BQ134" i="11" s="1"/>
  <c r="CC134" i="11" s="1"/>
  <c r="S134" i="11"/>
  <c r="BM134" i="11" s="1"/>
  <c r="BY134" i="11" s="1"/>
  <c r="V134" i="11"/>
  <c r="BP134" i="11" s="1"/>
  <c r="CB134" i="11" s="1"/>
  <c r="X134" i="11"/>
  <c r="BM250" i="11"/>
  <c r="BY250" i="11" s="1"/>
  <c r="Y250" i="11"/>
  <c r="Y289" i="11"/>
  <c r="BM289" i="11"/>
  <c r="BY289" i="11" s="1"/>
  <c r="Y206" i="11"/>
  <c r="BM206" i="11"/>
  <c r="BY206" i="11" s="1"/>
  <c r="S40" i="11"/>
  <c r="T40" i="11"/>
  <c r="BN40" i="11" s="1"/>
  <c r="BZ40" i="11" s="1"/>
  <c r="W40" i="11"/>
  <c r="BQ40" i="11" s="1"/>
  <c r="CC40" i="11" s="1"/>
  <c r="X40" i="11"/>
  <c r="U40" i="11"/>
  <c r="BO40" i="11" s="1"/>
  <c r="CA40" i="11" s="1"/>
  <c r="V40" i="11"/>
  <c r="BP40" i="11" s="1"/>
  <c r="CB40" i="11" s="1"/>
  <c r="BM204" i="11"/>
  <c r="BY204" i="11" s="1"/>
  <c r="Y204" i="11"/>
  <c r="S74" i="11"/>
  <c r="T74" i="11"/>
  <c r="BN74" i="11" s="1"/>
  <c r="BZ74" i="11" s="1"/>
  <c r="X74" i="11"/>
  <c r="U74" i="11"/>
  <c r="BO74" i="11" s="1"/>
  <c r="CA74" i="11" s="1"/>
  <c r="V74" i="11"/>
  <c r="BP74" i="11" s="1"/>
  <c r="CB74" i="11" s="1"/>
  <c r="W74" i="11"/>
  <c r="BQ74" i="11" s="1"/>
  <c r="CC74" i="11" s="1"/>
  <c r="BM242" i="11"/>
  <c r="BY242" i="11" s="1"/>
  <c r="Y242" i="11"/>
  <c r="BM193" i="11"/>
  <c r="BY193" i="11" s="1"/>
  <c r="Y193" i="11"/>
  <c r="Y287" i="11"/>
  <c r="BM287" i="11"/>
  <c r="BY287" i="11" s="1"/>
  <c r="W39" i="11"/>
  <c r="X39" i="11"/>
  <c r="T39" i="11"/>
  <c r="U39" i="11"/>
  <c r="V39" i="11"/>
  <c r="S94" i="11"/>
  <c r="T94" i="11"/>
  <c r="BN94" i="11" s="1"/>
  <c r="BZ94" i="11" s="1"/>
  <c r="U94" i="11"/>
  <c r="BO94" i="11" s="1"/>
  <c r="CA94" i="11" s="1"/>
  <c r="V94" i="11"/>
  <c r="BP94" i="11" s="1"/>
  <c r="CB94" i="11" s="1"/>
  <c r="W94" i="11"/>
  <c r="BQ94" i="11" s="1"/>
  <c r="CC94" i="11" s="1"/>
  <c r="X94" i="11"/>
  <c r="S132" i="11"/>
  <c r="T132" i="11"/>
  <c r="BN132" i="11" s="1"/>
  <c r="BZ132" i="11" s="1"/>
  <c r="U132" i="11"/>
  <c r="BO132" i="11" s="1"/>
  <c r="CA132" i="11" s="1"/>
  <c r="V132" i="11"/>
  <c r="BP132" i="11" s="1"/>
  <c r="CB132" i="11" s="1"/>
  <c r="W132" i="11"/>
  <c r="BQ132" i="11" s="1"/>
  <c r="CC132" i="11" s="1"/>
  <c r="X132" i="11"/>
  <c r="U133" i="11"/>
  <c r="BO133" i="11" s="1"/>
  <c r="CA133" i="11" s="1"/>
  <c r="V133" i="11"/>
  <c r="BP133" i="11" s="1"/>
  <c r="CB133" i="11" s="1"/>
  <c r="W133" i="11"/>
  <c r="BQ133" i="11" s="1"/>
  <c r="CC133" i="11" s="1"/>
  <c r="X133" i="11"/>
  <c r="S133" i="11"/>
  <c r="T133" i="11"/>
  <c r="BN133" i="11" s="1"/>
  <c r="BZ133" i="11" s="1"/>
  <c r="U98" i="11"/>
  <c r="BO98" i="11" s="1"/>
  <c r="CA98" i="11" s="1"/>
  <c r="W98" i="11"/>
  <c r="BQ98" i="11" s="1"/>
  <c r="CC98" i="11" s="1"/>
  <c r="S98" i="11"/>
  <c r="T98" i="11"/>
  <c r="BN98" i="11" s="1"/>
  <c r="BZ98" i="11" s="1"/>
  <c r="V98" i="11"/>
  <c r="BP98" i="11" s="1"/>
  <c r="CB98" i="11" s="1"/>
  <c r="X98" i="11"/>
  <c r="T57" i="11"/>
  <c r="BN57" i="11" s="1"/>
  <c r="BZ57" i="11" s="1"/>
  <c r="U57" i="11"/>
  <c r="BO57" i="11" s="1"/>
  <c r="CA57" i="11" s="1"/>
  <c r="X57" i="11"/>
  <c r="V57" i="11"/>
  <c r="BP57" i="11" s="1"/>
  <c r="CB57" i="11" s="1"/>
  <c r="W57" i="11"/>
  <c r="BQ57" i="11" s="1"/>
  <c r="CC57" i="11" s="1"/>
  <c r="S57" i="11"/>
  <c r="X125" i="11"/>
  <c r="S125" i="11"/>
  <c r="T125" i="11"/>
  <c r="BN125" i="11" s="1"/>
  <c r="BZ125" i="11" s="1"/>
  <c r="U125" i="11"/>
  <c r="BO125" i="11" s="1"/>
  <c r="CA125" i="11" s="1"/>
  <c r="V125" i="11"/>
  <c r="BP125" i="11" s="1"/>
  <c r="CB125" i="11" s="1"/>
  <c r="W125" i="11"/>
  <c r="BQ125" i="11" s="1"/>
  <c r="CC125" i="11" s="1"/>
  <c r="T135" i="11"/>
  <c r="U135" i="11"/>
  <c r="V135" i="11"/>
  <c r="W135" i="11"/>
  <c r="X135" i="11"/>
  <c r="Y243" i="11"/>
  <c r="BM243" i="11"/>
  <c r="BY243" i="11" s="1"/>
  <c r="Y210" i="11"/>
  <c r="BM210" i="11"/>
  <c r="BY210" i="11" s="1"/>
  <c r="BM159" i="11"/>
  <c r="BY159" i="11" s="1"/>
  <c r="Y159" i="11"/>
  <c r="Y145" i="11"/>
  <c r="BM292" i="11"/>
  <c r="BY292" i="11" s="1"/>
  <c r="Y292" i="11"/>
  <c r="BM166" i="11"/>
  <c r="BY166" i="11" s="1"/>
  <c r="Y166" i="11"/>
  <c r="T38" i="11"/>
  <c r="U38" i="11"/>
  <c r="W38" i="11"/>
  <c r="X38" i="11"/>
  <c r="V38" i="11"/>
  <c r="T103" i="11"/>
  <c r="U103" i="11"/>
  <c r="V103" i="11"/>
  <c r="W103" i="11"/>
  <c r="X103" i="11"/>
  <c r="S62" i="11"/>
  <c r="V62" i="11"/>
  <c r="BP62" i="11" s="1"/>
  <c r="CB62" i="11" s="1"/>
  <c r="U62" i="11"/>
  <c r="BO62" i="11" s="1"/>
  <c r="CA62" i="11" s="1"/>
  <c r="W62" i="11"/>
  <c r="BQ62" i="11" s="1"/>
  <c r="CC62" i="11" s="1"/>
  <c r="T62" i="11"/>
  <c r="BN62" i="11" s="1"/>
  <c r="BZ62" i="11" s="1"/>
  <c r="X62" i="11"/>
  <c r="W84" i="11"/>
  <c r="S84" i="11"/>
  <c r="T84" i="11"/>
  <c r="U84" i="11"/>
  <c r="V84" i="11"/>
  <c r="X84" i="11"/>
  <c r="U76" i="11"/>
  <c r="BO76" i="11" s="1"/>
  <c r="CA76" i="11" s="1"/>
  <c r="V76" i="11"/>
  <c r="BP76" i="11" s="1"/>
  <c r="CB76" i="11" s="1"/>
  <c r="S76" i="11"/>
  <c r="T76" i="11"/>
  <c r="BN76" i="11" s="1"/>
  <c r="BZ76" i="11" s="1"/>
  <c r="X76" i="11"/>
  <c r="W76" i="11"/>
  <c r="BQ76" i="11" s="1"/>
  <c r="CC76" i="11" s="1"/>
  <c r="Y216" i="11"/>
  <c r="BO216" i="11"/>
  <c r="CA216" i="11" s="1"/>
  <c r="Y234" i="11"/>
  <c r="BO234" i="11"/>
  <c r="CA234" i="11" s="1"/>
  <c r="BM279" i="11"/>
  <c r="BY279" i="11" s="1"/>
  <c r="Y279" i="11"/>
  <c r="Y189" i="11"/>
  <c r="BM189" i="11"/>
  <c r="BY189" i="11" s="1"/>
  <c r="Y110" i="11"/>
  <c r="Y240" i="11"/>
  <c r="BM240" i="11"/>
  <c r="BY240" i="11" s="1"/>
  <c r="U122" i="11"/>
  <c r="BO122" i="11" s="1"/>
  <c r="CA122" i="11" s="1"/>
  <c r="V122" i="11"/>
  <c r="BP122" i="11" s="1"/>
  <c r="CB122" i="11" s="1"/>
  <c r="S122" i="11"/>
  <c r="T122" i="11"/>
  <c r="BN122" i="11" s="1"/>
  <c r="BZ122" i="11" s="1"/>
  <c r="W122" i="11"/>
  <c r="BQ122" i="11" s="1"/>
  <c r="CC122" i="11" s="1"/>
  <c r="X122" i="11"/>
  <c r="X73" i="11"/>
  <c r="S73" i="11"/>
  <c r="BM73" i="11" s="1"/>
  <c r="BY73" i="11" s="1"/>
  <c r="V73" i="11"/>
  <c r="BP73" i="11" s="1"/>
  <c r="CB73" i="11" s="1"/>
  <c r="W73" i="11"/>
  <c r="BQ73" i="11" s="1"/>
  <c r="CC73" i="11" s="1"/>
  <c r="T73" i="11"/>
  <c r="BN73" i="11" s="1"/>
  <c r="BZ73" i="11" s="1"/>
  <c r="U73" i="11"/>
  <c r="BO73" i="11" s="1"/>
  <c r="CA73" i="11" s="1"/>
  <c r="BM163" i="11"/>
  <c r="BY163" i="11" s="1"/>
  <c r="Y163" i="11"/>
  <c r="V97" i="11"/>
  <c r="BP97" i="11" s="1"/>
  <c r="CB97" i="11" s="1"/>
  <c r="W97" i="11"/>
  <c r="BQ97" i="11" s="1"/>
  <c r="CC97" i="11" s="1"/>
  <c r="X97" i="11"/>
  <c r="S97" i="11"/>
  <c r="T97" i="11"/>
  <c r="BN97" i="11" s="1"/>
  <c r="BZ97" i="11" s="1"/>
  <c r="U97" i="11"/>
  <c r="BO97" i="11" s="1"/>
  <c r="CA97" i="11" s="1"/>
  <c r="S99" i="11"/>
  <c r="T99" i="11"/>
  <c r="U99" i="11"/>
  <c r="V99" i="11"/>
  <c r="W99" i="11"/>
  <c r="X99" i="11"/>
  <c r="V58" i="11"/>
  <c r="BP58" i="11" s="1"/>
  <c r="CB58" i="11" s="1"/>
  <c r="W58" i="11"/>
  <c r="BQ58" i="11" s="1"/>
  <c r="CC58" i="11" s="1"/>
  <c r="S58" i="11"/>
  <c r="T58" i="11"/>
  <c r="BN58" i="11" s="1"/>
  <c r="BZ58" i="11" s="1"/>
  <c r="X58" i="11"/>
  <c r="U58" i="11"/>
  <c r="BO58" i="11" s="1"/>
  <c r="CA58" i="11" s="1"/>
  <c r="U101" i="11"/>
  <c r="V101" i="11"/>
  <c r="W101" i="11"/>
  <c r="X101" i="11"/>
  <c r="T101" i="11"/>
  <c r="V127" i="11"/>
  <c r="BP127" i="11" s="1"/>
  <c r="CB127" i="11" s="1"/>
  <c r="S127" i="11"/>
  <c r="T127" i="11"/>
  <c r="BN127" i="11" s="1"/>
  <c r="BZ127" i="11" s="1"/>
  <c r="U127" i="11"/>
  <c r="BO127" i="11" s="1"/>
  <c r="CA127" i="11" s="1"/>
  <c r="W127" i="11"/>
  <c r="BQ127" i="11" s="1"/>
  <c r="CC127" i="11" s="1"/>
  <c r="X127" i="11"/>
  <c r="BM191" i="11"/>
  <c r="BY191" i="11" s="1"/>
  <c r="Y191" i="11"/>
  <c r="Y278" i="11"/>
  <c r="BM278" i="11"/>
  <c r="BY278" i="11" s="1"/>
  <c r="Y147" i="11"/>
  <c r="Y291" i="11"/>
  <c r="T55" i="11"/>
  <c r="BN55" i="11" s="1"/>
  <c r="BZ55" i="11" s="1"/>
  <c r="U55" i="11"/>
  <c r="BO55" i="11" s="1"/>
  <c r="CA55" i="11" s="1"/>
  <c r="S55" i="11"/>
  <c r="V55" i="11"/>
  <c r="BP55" i="11" s="1"/>
  <c r="CB55" i="11" s="1"/>
  <c r="W55" i="11"/>
  <c r="BQ55" i="11" s="1"/>
  <c r="CC55" i="11" s="1"/>
  <c r="X55" i="11"/>
  <c r="BM112" i="11"/>
  <c r="BY112" i="11" s="1"/>
  <c r="Y112" i="11"/>
  <c r="Y207" i="11"/>
  <c r="BN207" i="11"/>
  <c r="BZ207" i="11" s="1"/>
  <c r="BM237" i="11"/>
  <c r="BY237" i="11" s="1"/>
  <c r="Y237" i="11"/>
  <c r="V96" i="11"/>
  <c r="BP96" i="11" s="1"/>
  <c r="CB96" i="11" s="1"/>
  <c r="W96" i="11"/>
  <c r="BQ96" i="11" s="1"/>
  <c r="CC96" i="11" s="1"/>
  <c r="S96" i="11"/>
  <c r="T96" i="11"/>
  <c r="BN96" i="11" s="1"/>
  <c r="BZ96" i="11" s="1"/>
  <c r="U96" i="11"/>
  <c r="BO96" i="11" s="1"/>
  <c r="CA96" i="11" s="1"/>
  <c r="X96" i="11"/>
  <c r="X75" i="11"/>
  <c r="S75" i="11"/>
  <c r="T75" i="11"/>
  <c r="BN75" i="11" s="1"/>
  <c r="BZ75" i="11" s="1"/>
  <c r="U75" i="11"/>
  <c r="BO75" i="11" s="1"/>
  <c r="CA75" i="11" s="1"/>
  <c r="V75" i="11"/>
  <c r="BP75" i="11" s="1"/>
  <c r="CB75" i="11" s="1"/>
  <c r="W75" i="11"/>
  <c r="BQ75" i="11" s="1"/>
  <c r="CC75" i="11" s="1"/>
  <c r="U78" i="11"/>
  <c r="S78" i="11"/>
  <c r="BM78" i="11" s="1"/>
  <c r="BY78" i="11" s="1"/>
  <c r="T78" i="11"/>
  <c r="BN78" i="11" s="1"/>
  <c r="BZ78" i="11" s="1"/>
  <c r="V78" i="11"/>
  <c r="BP78" i="11" s="1"/>
  <c r="CB78" i="11" s="1"/>
  <c r="W78" i="11"/>
  <c r="BQ78" i="11" s="1"/>
  <c r="CC78" i="11" s="1"/>
  <c r="X78" i="11"/>
  <c r="T91" i="11"/>
  <c r="BN91" i="11" s="1"/>
  <c r="BZ91" i="11" s="1"/>
  <c r="X91" i="11"/>
  <c r="U91" i="11"/>
  <c r="BO91" i="11" s="1"/>
  <c r="CA91" i="11" s="1"/>
  <c r="V91" i="11"/>
  <c r="BP91" i="11" s="1"/>
  <c r="CB91" i="11" s="1"/>
  <c r="W91" i="11"/>
  <c r="BQ91" i="11" s="1"/>
  <c r="CC91" i="11" s="1"/>
  <c r="S91" i="11"/>
  <c r="X50" i="11"/>
  <c r="S50" i="11"/>
  <c r="T50" i="11"/>
  <c r="BN50" i="11" s="1"/>
  <c r="BZ50" i="11" s="1"/>
  <c r="U50" i="11"/>
  <c r="BO50" i="11" s="1"/>
  <c r="CA50" i="11" s="1"/>
  <c r="V50" i="11"/>
  <c r="BP50" i="11" s="1"/>
  <c r="CB50" i="11" s="1"/>
  <c r="W50" i="11"/>
  <c r="BQ50" i="11" s="1"/>
  <c r="CC50" i="11" s="1"/>
  <c r="X60" i="11"/>
  <c r="T60" i="11"/>
  <c r="BN60" i="11" s="1"/>
  <c r="BZ60" i="11" s="1"/>
  <c r="V60" i="11"/>
  <c r="BP60" i="11" s="1"/>
  <c r="CB60" i="11" s="1"/>
  <c r="W60" i="11"/>
  <c r="BQ60" i="11" s="1"/>
  <c r="CC60" i="11" s="1"/>
  <c r="S60" i="11"/>
  <c r="U60" i="11"/>
  <c r="BO60" i="11" s="1"/>
  <c r="CA60" i="11" s="1"/>
  <c r="U102" i="11"/>
  <c r="V102" i="11"/>
  <c r="W102" i="11"/>
  <c r="T102" i="11"/>
  <c r="X102" i="11"/>
  <c r="S128" i="11"/>
  <c r="T128" i="11"/>
  <c r="BN128" i="11" s="1"/>
  <c r="BZ128" i="11" s="1"/>
  <c r="U128" i="11"/>
  <c r="BO128" i="11" s="1"/>
  <c r="CA128" i="11" s="1"/>
  <c r="V128" i="11"/>
  <c r="BP128" i="11" s="1"/>
  <c r="CB128" i="11" s="1"/>
  <c r="W128" i="11"/>
  <c r="BQ128" i="11" s="1"/>
  <c r="CC128" i="11" s="1"/>
  <c r="X128" i="11"/>
  <c r="BM276" i="11"/>
  <c r="BY276" i="11" s="1"/>
  <c r="Y276" i="11"/>
  <c r="Y277" i="11"/>
  <c r="BQ277" i="11"/>
  <c r="CC277" i="11" s="1"/>
  <c r="BM251" i="11"/>
  <c r="BY251" i="11" s="1"/>
  <c r="Y251" i="11"/>
  <c r="BM165" i="11"/>
  <c r="BY165" i="11" s="1"/>
  <c r="Y165" i="11"/>
  <c r="Y283" i="11"/>
  <c r="BP283" i="11"/>
  <c r="CB283" i="11" s="1"/>
  <c r="S56" i="11"/>
  <c r="U56" i="11"/>
  <c r="BO56" i="11" s="1"/>
  <c r="CA56" i="11" s="1"/>
  <c r="X56" i="11"/>
  <c r="T56" i="11"/>
  <c r="BN56" i="11" s="1"/>
  <c r="BZ56" i="11" s="1"/>
  <c r="V56" i="11"/>
  <c r="BP56" i="11" s="1"/>
  <c r="CB56" i="11" s="1"/>
  <c r="W56" i="11"/>
  <c r="BQ56" i="11" s="1"/>
  <c r="CC56" i="11" s="1"/>
  <c r="S51" i="11"/>
  <c r="T51" i="11"/>
  <c r="BN51" i="11" s="1"/>
  <c r="BZ51" i="11" s="1"/>
  <c r="U51" i="11"/>
  <c r="BO51" i="11" s="1"/>
  <c r="CA51" i="11" s="1"/>
  <c r="V51" i="11"/>
  <c r="BP51" i="11" s="1"/>
  <c r="CB51" i="11" s="1"/>
  <c r="W51" i="11"/>
  <c r="BQ51" i="11" s="1"/>
  <c r="CC51" i="11" s="1"/>
  <c r="X51" i="11"/>
  <c r="W116" i="11"/>
  <c r="BQ116" i="11" s="1"/>
  <c r="CC116" i="11" s="1"/>
  <c r="J87" i="11"/>
  <c r="V116" i="11"/>
  <c r="BP116" i="11" s="1"/>
  <c r="CB116" i="11" s="1"/>
  <c r="BN116" i="11"/>
  <c r="BZ116" i="11" s="1"/>
  <c r="U116" i="11"/>
  <c r="BO116" i="11" s="1"/>
  <c r="CA116" i="11" s="1"/>
  <c r="S116" i="11"/>
  <c r="AY116" i="11"/>
  <c r="BE116" i="11" s="1"/>
  <c r="M40" i="35" l="1"/>
  <c r="C132" i="48"/>
  <c r="E130" i="48" s="1"/>
  <c r="C172" i="48"/>
  <c r="C174" i="48" s="1"/>
  <c r="Y134" i="11"/>
  <c r="Y73" i="11"/>
  <c r="BM98" i="11"/>
  <c r="BY98" i="11" s="1"/>
  <c r="Y98" i="11"/>
  <c r="BM123" i="11"/>
  <c r="BY123" i="11" s="1"/>
  <c r="Y123" i="11"/>
  <c r="Y130" i="11"/>
  <c r="BN130" i="11"/>
  <c r="BZ130" i="11" s="1"/>
  <c r="Y129" i="11"/>
  <c r="BM53" i="11"/>
  <c r="BY53" i="11" s="1"/>
  <c r="Y53" i="11"/>
  <c r="Y80" i="11"/>
  <c r="BM80" i="11"/>
  <c r="BY80" i="11" s="1"/>
  <c r="BM62" i="11"/>
  <c r="BY62" i="11" s="1"/>
  <c r="Y62" i="11"/>
  <c r="Y52" i="11"/>
  <c r="BM52" i="11"/>
  <c r="BY52" i="11" s="1"/>
  <c r="BM81" i="11"/>
  <c r="BY81" i="11" s="1"/>
  <c r="Y81" i="11"/>
  <c r="BM55" i="11"/>
  <c r="BY55" i="11" s="1"/>
  <c r="Y55" i="11"/>
  <c r="BM122" i="11"/>
  <c r="BY122" i="11" s="1"/>
  <c r="Y122" i="11"/>
  <c r="Y133" i="11"/>
  <c r="BM133" i="11"/>
  <c r="BY133" i="11" s="1"/>
  <c r="BM94" i="11"/>
  <c r="BY94" i="11" s="1"/>
  <c r="Y94" i="11"/>
  <c r="Y97" i="11"/>
  <c r="BM97" i="11"/>
  <c r="BY97" i="11" s="1"/>
  <c r="BM76" i="11"/>
  <c r="BY76" i="11" s="1"/>
  <c r="Y76" i="11"/>
  <c r="BM125" i="11"/>
  <c r="BY125" i="11" s="1"/>
  <c r="Y125" i="11"/>
  <c r="BM60" i="11"/>
  <c r="BY60" i="11" s="1"/>
  <c r="Y60" i="11"/>
  <c r="BM74" i="11"/>
  <c r="BY74" i="11" s="1"/>
  <c r="Y74" i="11"/>
  <c r="BM57" i="11"/>
  <c r="BY57" i="11" s="1"/>
  <c r="Y57" i="11"/>
  <c r="BM92" i="11"/>
  <c r="BY92" i="11" s="1"/>
  <c r="Y92" i="11"/>
  <c r="Y61" i="11"/>
  <c r="BM61" i="11"/>
  <c r="BY61" i="11" s="1"/>
  <c r="BM42" i="11"/>
  <c r="BY42" i="11" s="1"/>
  <c r="Y42" i="11"/>
  <c r="Y79" i="11"/>
  <c r="BM79" i="11"/>
  <c r="BY79" i="11" s="1"/>
  <c r="BM91" i="11"/>
  <c r="BY91" i="11" s="1"/>
  <c r="Y91" i="11"/>
  <c r="BM58" i="11"/>
  <c r="BY58" i="11" s="1"/>
  <c r="Y58" i="11"/>
  <c r="Y78" i="11"/>
  <c r="BO78" i="11"/>
  <c r="CA78" i="11" s="1"/>
  <c r="Y84" i="11"/>
  <c r="Y93" i="11"/>
  <c r="BM93" i="11"/>
  <c r="BY93" i="11" s="1"/>
  <c r="Y99" i="11"/>
  <c r="BM83" i="11"/>
  <c r="BY83" i="11" s="1"/>
  <c r="Y83" i="11"/>
  <c r="Y75" i="11"/>
  <c r="BM75" i="11"/>
  <c r="BY75" i="11" s="1"/>
  <c r="Y128" i="11"/>
  <c r="BM128" i="11"/>
  <c r="BY128" i="11" s="1"/>
  <c r="BM132" i="11"/>
  <c r="BY132" i="11" s="1"/>
  <c r="Y132" i="11"/>
  <c r="Y40" i="11"/>
  <c r="BM40" i="11"/>
  <c r="BY40" i="11" s="1"/>
  <c r="Y124" i="11"/>
  <c r="BM124" i="11"/>
  <c r="BY124" i="11" s="1"/>
  <c r="BM96" i="11"/>
  <c r="BY96" i="11" s="1"/>
  <c r="Y96" i="11"/>
  <c r="Y50" i="11"/>
  <c r="BM50" i="11"/>
  <c r="BY50" i="11" s="1"/>
  <c r="BM127" i="11"/>
  <c r="BY127" i="11" s="1"/>
  <c r="Y127" i="11"/>
  <c r="Y56" i="11"/>
  <c r="BM56" i="11"/>
  <c r="BY56" i="11" s="1"/>
  <c r="Y51" i="11"/>
  <c r="BM51" i="11"/>
  <c r="BY51" i="11" s="1"/>
  <c r="BM116" i="11"/>
  <c r="BY116" i="11" s="1"/>
  <c r="Y116" i="11"/>
  <c r="E104" i="48" l="1"/>
  <c r="E123" i="48"/>
  <c r="C71" i="11"/>
  <c r="L43" i="11"/>
  <c r="AY43" i="11" s="1"/>
  <c r="BE43" i="11" s="1"/>
  <c r="T43" i="11"/>
  <c r="BN43" i="11" s="1"/>
  <c r="BZ43" i="11" s="1"/>
  <c r="AZ24" i="11"/>
  <c r="BA24" i="11"/>
  <c r="BB24" i="11"/>
  <c r="BC24" i="11"/>
  <c r="BD24" i="11"/>
  <c r="BG24" i="11"/>
  <c r="BH24" i="11"/>
  <c r="BI24" i="11"/>
  <c r="BJ24" i="11"/>
  <c r="BK24" i="11"/>
  <c r="BS24" i="11"/>
  <c r="BT24" i="11"/>
  <c r="BU24" i="11"/>
  <c r="BV24" i="11"/>
  <c r="BW24" i="11"/>
  <c r="AZ25" i="11"/>
  <c r="BA25" i="11"/>
  <c r="BB25" i="11"/>
  <c r="BC25" i="11"/>
  <c r="BD25" i="11"/>
  <c r="BG25" i="11"/>
  <c r="BH25" i="11"/>
  <c r="BI25" i="11"/>
  <c r="BJ25" i="11"/>
  <c r="BK25" i="11"/>
  <c r="BS25" i="11"/>
  <c r="BT25" i="11"/>
  <c r="BU25" i="11"/>
  <c r="BV25" i="11"/>
  <c r="BW25" i="11"/>
  <c r="AZ26" i="11"/>
  <c r="BA26" i="11"/>
  <c r="BB26" i="11"/>
  <c r="BC26" i="11"/>
  <c r="BD26" i="11"/>
  <c r="BG26" i="11"/>
  <c r="BH26" i="11"/>
  <c r="BI26" i="11"/>
  <c r="BJ26" i="11"/>
  <c r="BK26" i="11"/>
  <c r="BS26" i="11"/>
  <c r="BT26" i="11"/>
  <c r="BU26" i="11"/>
  <c r="BV26" i="11"/>
  <c r="BW26" i="11"/>
  <c r="AZ27" i="11"/>
  <c r="BA27" i="11"/>
  <c r="BB27" i="11"/>
  <c r="BC27" i="11"/>
  <c r="BD27" i="11"/>
  <c r="BG27" i="11"/>
  <c r="BH27" i="11"/>
  <c r="BI27" i="11"/>
  <c r="BJ27" i="11"/>
  <c r="BK27" i="11"/>
  <c r="BS27" i="11"/>
  <c r="BT27" i="11"/>
  <c r="BU27" i="11"/>
  <c r="BV27" i="11"/>
  <c r="BW27" i="11"/>
  <c r="AZ29" i="11"/>
  <c r="BA29" i="11"/>
  <c r="BB29" i="11"/>
  <c r="BC29" i="11"/>
  <c r="BD29" i="11"/>
  <c r="BG29" i="11"/>
  <c r="BH29" i="11"/>
  <c r="BI29" i="11"/>
  <c r="BJ29" i="11"/>
  <c r="BK29" i="11"/>
  <c r="BS29" i="11"/>
  <c r="BT29" i="11"/>
  <c r="BU29" i="11"/>
  <c r="BV29" i="11"/>
  <c r="BW29" i="11"/>
  <c r="AZ30" i="11"/>
  <c r="BA30" i="11"/>
  <c r="BB30" i="11"/>
  <c r="BC30" i="11"/>
  <c r="BD30" i="11"/>
  <c r="BG30" i="11"/>
  <c r="BH30" i="11"/>
  <c r="BI30" i="11"/>
  <c r="BJ30" i="11"/>
  <c r="BK30" i="11"/>
  <c r="BS30" i="11"/>
  <c r="BT30" i="11"/>
  <c r="BU30" i="11"/>
  <c r="BV30" i="11"/>
  <c r="BW30" i="11"/>
  <c r="AZ31" i="11"/>
  <c r="BA31" i="11"/>
  <c r="BB31" i="11"/>
  <c r="BC31" i="11"/>
  <c r="BD31" i="11"/>
  <c r="BG31" i="11"/>
  <c r="BH31" i="11"/>
  <c r="BI31" i="11"/>
  <c r="BJ31" i="11"/>
  <c r="BK31" i="11"/>
  <c r="BS31" i="11"/>
  <c r="BT31" i="11"/>
  <c r="BU31" i="11"/>
  <c r="BV31" i="11"/>
  <c r="BW31" i="11"/>
  <c r="AZ9" i="11"/>
  <c r="BA9" i="11"/>
  <c r="BB9" i="11"/>
  <c r="BC9" i="11"/>
  <c r="BD9" i="11"/>
  <c r="BG9" i="11"/>
  <c r="BH9" i="11"/>
  <c r="BI9" i="11"/>
  <c r="BJ9" i="11"/>
  <c r="BK9" i="11"/>
  <c r="BS9" i="11"/>
  <c r="BT9" i="11"/>
  <c r="BU9" i="11"/>
  <c r="BV9" i="11"/>
  <c r="BW9" i="11"/>
  <c r="AZ10" i="11"/>
  <c r="BA10" i="11"/>
  <c r="BB10" i="11"/>
  <c r="BC10" i="11"/>
  <c r="BD10" i="11"/>
  <c r="BG10" i="11"/>
  <c r="BH10" i="11"/>
  <c r="BI10" i="11"/>
  <c r="BJ10" i="11"/>
  <c r="BK10" i="11"/>
  <c r="BS10" i="11"/>
  <c r="BT10" i="11"/>
  <c r="BU10" i="11"/>
  <c r="BV10" i="11"/>
  <c r="BW10" i="11"/>
  <c r="AZ11" i="11"/>
  <c r="BA11" i="11"/>
  <c r="BB11" i="11"/>
  <c r="BC11" i="11"/>
  <c r="BD11" i="11"/>
  <c r="BG11" i="11"/>
  <c r="BH11" i="11"/>
  <c r="BI11" i="11"/>
  <c r="BJ11" i="11"/>
  <c r="BK11" i="11"/>
  <c r="BS11" i="11"/>
  <c r="BT11" i="11"/>
  <c r="BU11" i="11"/>
  <c r="BV11" i="11"/>
  <c r="BW11" i="11"/>
  <c r="AZ12" i="11"/>
  <c r="BA12" i="11"/>
  <c r="BB12" i="11"/>
  <c r="BC12" i="11"/>
  <c r="BD12" i="11"/>
  <c r="BG12" i="11"/>
  <c r="BH12" i="11"/>
  <c r="BI12" i="11"/>
  <c r="BJ12" i="11"/>
  <c r="BK12" i="11"/>
  <c r="BS12" i="11"/>
  <c r="BT12" i="11"/>
  <c r="BU12" i="11"/>
  <c r="BV12" i="11"/>
  <c r="BW12" i="11"/>
  <c r="AZ14" i="11"/>
  <c r="BA14" i="11"/>
  <c r="BB14" i="11"/>
  <c r="BC14" i="11"/>
  <c r="BD14" i="11"/>
  <c r="BG14" i="11"/>
  <c r="BH14" i="11"/>
  <c r="BI14" i="11"/>
  <c r="BJ14" i="11"/>
  <c r="BK14" i="11"/>
  <c r="BS14" i="11"/>
  <c r="BT14" i="11"/>
  <c r="BU14" i="11"/>
  <c r="BV14" i="11"/>
  <c r="BW14" i="11"/>
  <c r="AZ15" i="11"/>
  <c r="BA15" i="11"/>
  <c r="BB15" i="11"/>
  <c r="BC15" i="11"/>
  <c r="BD15" i="11"/>
  <c r="BG15" i="11"/>
  <c r="BH15" i="11"/>
  <c r="BI15" i="11"/>
  <c r="BJ15" i="11"/>
  <c r="BK15" i="11"/>
  <c r="BS15" i="11"/>
  <c r="BT15" i="11"/>
  <c r="BU15" i="11"/>
  <c r="BV15" i="11"/>
  <c r="BW15" i="11"/>
  <c r="AZ16" i="11"/>
  <c r="BA16" i="11"/>
  <c r="BB16" i="11"/>
  <c r="BC16" i="11"/>
  <c r="BD16" i="11"/>
  <c r="BG16" i="11"/>
  <c r="BH16" i="11"/>
  <c r="BI16" i="11"/>
  <c r="BJ16" i="11"/>
  <c r="BK16" i="11"/>
  <c r="BS16" i="11"/>
  <c r="BT16" i="11"/>
  <c r="BU16" i="11"/>
  <c r="BV16" i="11"/>
  <c r="BW16" i="11"/>
  <c r="AZ17" i="11"/>
  <c r="BA17" i="11"/>
  <c r="BB17" i="11"/>
  <c r="BC17" i="11"/>
  <c r="BD17" i="11"/>
  <c r="BG17" i="11"/>
  <c r="BH17" i="11"/>
  <c r="BI17" i="11"/>
  <c r="BJ17" i="11"/>
  <c r="BK17" i="11"/>
  <c r="BS17" i="11"/>
  <c r="BT17" i="11"/>
  <c r="BU17" i="11"/>
  <c r="BV17" i="11"/>
  <c r="BW17" i="11"/>
  <c r="AZ19" i="11"/>
  <c r="BA19" i="11"/>
  <c r="BB19" i="11"/>
  <c r="BC19" i="11"/>
  <c r="BD19" i="11"/>
  <c r="BG19" i="11"/>
  <c r="BH19" i="11"/>
  <c r="BI19" i="11"/>
  <c r="BJ19" i="11"/>
  <c r="BK19" i="11"/>
  <c r="BS19" i="11"/>
  <c r="BT19" i="11"/>
  <c r="BU19" i="11"/>
  <c r="BV19" i="11"/>
  <c r="BW19" i="11"/>
  <c r="AZ20" i="11"/>
  <c r="BA20" i="11"/>
  <c r="BB20" i="11"/>
  <c r="BC20" i="11"/>
  <c r="BD20" i="11"/>
  <c r="BG20" i="11"/>
  <c r="BH20" i="11"/>
  <c r="BI20" i="11"/>
  <c r="BJ20" i="11"/>
  <c r="BK20" i="11"/>
  <c r="BS20" i="11"/>
  <c r="BT20" i="11"/>
  <c r="BU20" i="11"/>
  <c r="BV20" i="11"/>
  <c r="BW20" i="11"/>
  <c r="AZ21" i="11"/>
  <c r="BA21" i="11"/>
  <c r="BB21" i="11"/>
  <c r="BC21" i="11"/>
  <c r="BD21" i="11"/>
  <c r="BG21" i="11"/>
  <c r="BH21" i="11"/>
  <c r="BI21" i="11"/>
  <c r="BJ21" i="11"/>
  <c r="BK21" i="11"/>
  <c r="BS21" i="11"/>
  <c r="BT21" i="11"/>
  <c r="BU21" i="11"/>
  <c r="BV21" i="11"/>
  <c r="BW21" i="11"/>
  <c r="L10" i="11"/>
  <c r="AY10" i="11" s="1"/>
  <c r="J9" i="11"/>
  <c r="L9" i="11" s="1"/>
  <c r="AY9" i="11" s="1"/>
  <c r="L11" i="11"/>
  <c r="AY11" i="11" s="1"/>
  <c r="L12" i="11"/>
  <c r="AY12" i="11" s="1"/>
  <c r="J24" i="11"/>
  <c r="L24" i="11" s="1"/>
  <c r="AY24" i="11" s="1"/>
  <c r="J25" i="11"/>
  <c r="L25" i="11" s="1"/>
  <c r="AY25" i="11" s="1"/>
  <c r="J26" i="11"/>
  <c r="L26" i="11" s="1"/>
  <c r="AY26" i="11" s="1"/>
  <c r="J27" i="11"/>
  <c r="L27" i="11" s="1"/>
  <c r="AY27" i="11" s="1"/>
  <c r="J29" i="11"/>
  <c r="L29" i="11" s="1"/>
  <c r="AY29" i="11" s="1"/>
  <c r="J14" i="11"/>
  <c r="L14" i="11" s="1"/>
  <c r="AY14" i="11" s="1"/>
  <c r="J15" i="11"/>
  <c r="L15" i="11" s="1"/>
  <c r="L16" i="11"/>
  <c r="J17" i="11"/>
  <c r="L17" i="11" s="1"/>
  <c r="J19" i="11"/>
  <c r="L19" i="11" s="1"/>
  <c r="J20" i="11"/>
  <c r="L20" i="11" s="1"/>
  <c r="AY20" i="11" s="1"/>
  <c r="J21" i="11"/>
  <c r="L21" i="11" s="1"/>
  <c r="AY21" i="11" s="1"/>
  <c r="J22" i="11"/>
  <c r="L22" i="11" s="1"/>
  <c r="J30" i="11"/>
  <c r="T9" i="11"/>
  <c r="U10" i="11"/>
  <c r="W11" i="11"/>
  <c r="X12" i="11"/>
  <c r="I14" i="11"/>
  <c r="T14" i="11" s="1"/>
  <c r="I15" i="11"/>
  <c r="V15" i="11" s="1"/>
  <c r="V16" i="11"/>
  <c r="I17" i="11"/>
  <c r="I19" i="11"/>
  <c r="W19" i="11" s="1"/>
  <c r="I20" i="11"/>
  <c r="T20" i="11" s="1"/>
  <c r="I24" i="11"/>
  <c r="W24" i="11" s="1"/>
  <c r="I25" i="11"/>
  <c r="U25" i="11" s="1"/>
  <c r="I26" i="11"/>
  <c r="I27" i="11"/>
  <c r="I29" i="11"/>
  <c r="V29" i="11" s="1"/>
  <c r="I30" i="11"/>
  <c r="I31" i="11"/>
  <c r="BP16" i="11" l="1"/>
  <c r="CB16" i="11" s="1"/>
  <c r="X17" i="11"/>
  <c r="V17" i="11"/>
  <c r="BP17" i="11" s="1"/>
  <c r="CB17" i="11" s="1"/>
  <c r="BQ19" i="11"/>
  <c r="CC19" i="11" s="1"/>
  <c r="V19" i="11"/>
  <c r="BP19" i="11" s="1"/>
  <c r="CB19" i="11" s="1"/>
  <c r="J46" i="11"/>
  <c r="U19" i="11"/>
  <c r="BO19" i="11" s="1"/>
  <c r="CA19" i="11" s="1"/>
  <c r="T19" i="11"/>
  <c r="BN19" i="11" s="1"/>
  <c r="BZ19" i="11" s="1"/>
  <c r="T17" i="11"/>
  <c r="BN17" i="11" s="1"/>
  <c r="BZ17" i="11" s="1"/>
  <c r="U17" i="11"/>
  <c r="BO17" i="11" s="1"/>
  <c r="CA17" i="11" s="1"/>
  <c r="X43" i="11"/>
  <c r="W43" i="11"/>
  <c r="BQ43" i="11" s="1"/>
  <c r="CC43" i="11" s="1"/>
  <c r="V43" i="11"/>
  <c r="BP43" i="11" s="1"/>
  <c r="CB43" i="11" s="1"/>
  <c r="U43" i="11"/>
  <c r="BO43" i="11" s="1"/>
  <c r="CA43" i="11" s="1"/>
  <c r="BE27" i="11"/>
  <c r="BE25" i="11"/>
  <c r="BQ11" i="11"/>
  <c r="CC11" i="11" s="1"/>
  <c r="BE11" i="11"/>
  <c r="S43" i="11"/>
  <c r="BM43" i="11" s="1"/>
  <c r="BY43" i="11" s="1"/>
  <c r="U14" i="11"/>
  <c r="BO14" i="11" s="1"/>
  <c r="CA14" i="11" s="1"/>
  <c r="V14" i="11"/>
  <c r="BP14" i="11" s="1"/>
  <c r="CB14" i="11" s="1"/>
  <c r="W14" i="11"/>
  <c r="BQ14" i="11" s="1"/>
  <c r="CC14" i="11" s="1"/>
  <c r="X14" i="11"/>
  <c r="BE10" i="11"/>
  <c r="X16" i="11"/>
  <c r="S26" i="11"/>
  <c r="BM26" i="11" s="1"/>
  <c r="BY26" i="11" s="1"/>
  <c r="U16" i="11"/>
  <c r="BO16" i="11" s="1"/>
  <c r="CA16" i="11" s="1"/>
  <c r="X24" i="11"/>
  <c r="W16" i="11"/>
  <c r="BQ16" i="11" s="1"/>
  <c r="CC16" i="11" s="1"/>
  <c r="BQ24" i="11"/>
  <c r="CC24" i="11" s="1"/>
  <c r="BN20" i="11"/>
  <c r="BZ20" i="11" s="1"/>
  <c r="V24" i="11"/>
  <c r="BP24" i="11" s="1"/>
  <c r="CB24" i="11" s="1"/>
  <c r="X19" i="11"/>
  <c r="BE9" i="11"/>
  <c r="T12" i="11"/>
  <c r="BN12" i="11" s="1"/>
  <c r="BZ12" i="11" s="1"/>
  <c r="BO10" i="11"/>
  <c r="CA10" i="11" s="1"/>
  <c r="U12" i="11"/>
  <c r="BO12" i="11" s="1"/>
  <c r="CA12" i="11" s="1"/>
  <c r="BE21" i="11"/>
  <c r="V12" i="11"/>
  <c r="BP12" i="11" s="1"/>
  <c r="CB12" i="11" s="1"/>
  <c r="BE24" i="11"/>
  <c r="W12" i="11"/>
  <c r="BQ12" i="11" s="1"/>
  <c r="CC12" i="11" s="1"/>
  <c r="BE20" i="11"/>
  <c r="BN9" i="11"/>
  <c r="BZ9" i="11" s="1"/>
  <c r="BE14" i="11"/>
  <c r="W15" i="11"/>
  <c r="BQ15" i="11" s="1"/>
  <c r="CC15" i="11" s="1"/>
  <c r="T25" i="11"/>
  <c r="BN25" i="11" s="1"/>
  <c r="BZ25" i="11" s="1"/>
  <c r="X15" i="11"/>
  <c r="S25" i="11"/>
  <c r="BM25" i="11" s="1"/>
  <c r="BY25" i="11" s="1"/>
  <c r="T16" i="11"/>
  <c r="BN16" i="11" s="1"/>
  <c r="BZ16" i="11" s="1"/>
  <c r="BN14" i="11"/>
  <c r="BZ14" i="11" s="1"/>
  <c r="S24" i="11"/>
  <c r="AY19" i="11"/>
  <c r="BE19" i="11" s="1"/>
  <c r="S19" i="11"/>
  <c r="S21" i="11"/>
  <c r="BM21" i="11" s="1"/>
  <c r="BY21" i="11" s="1"/>
  <c r="S17" i="11"/>
  <c r="BM17" i="11" s="1"/>
  <c r="BY17" i="11" s="1"/>
  <c r="AY17" i="11"/>
  <c r="BE17" i="11" s="1"/>
  <c r="S15" i="11"/>
  <c r="AY15" i="11"/>
  <c r="BE15" i="11" s="1"/>
  <c r="AY16" i="11"/>
  <c r="BE16" i="11" s="1"/>
  <c r="S16" i="11"/>
  <c r="U9" i="11"/>
  <c r="X11" i="11"/>
  <c r="V9" i="11"/>
  <c r="BP9" i="11" s="1"/>
  <c r="CB9" i="11" s="1"/>
  <c r="BE26" i="11"/>
  <c r="BO25" i="11"/>
  <c r="CA25" i="11" s="1"/>
  <c r="W9" i="11"/>
  <c r="X9" i="11"/>
  <c r="BP29" i="11"/>
  <c r="CB29" i="11" s="1"/>
  <c r="T10" i="11"/>
  <c r="BN10" i="11" s="1"/>
  <c r="BZ10" i="11" s="1"/>
  <c r="S14" i="11"/>
  <c r="T24" i="11"/>
  <c r="BN24" i="11" s="1"/>
  <c r="BZ24" i="11" s="1"/>
  <c r="X29" i="11"/>
  <c r="W26" i="11"/>
  <c r="BQ26" i="11" s="1"/>
  <c r="CC26" i="11" s="1"/>
  <c r="W10" i="11"/>
  <c r="BQ10" i="11" s="1"/>
  <c r="CC10" i="11" s="1"/>
  <c r="X26" i="11"/>
  <c r="W29" i="11"/>
  <c r="BQ29" i="11" s="1"/>
  <c r="CC29" i="11" s="1"/>
  <c r="X10" i="11"/>
  <c r="X21" i="11"/>
  <c r="V21" i="11"/>
  <c r="BP21" i="11" s="1"/>
  <c r="CB21" i="11" s="1"/>
  <c r="S11" i="11"/>
  <c r="BM11" i="11" s="1"/>
  <c r="BY11" i="11" s="1"/>
  <c r="T29" i="11"/>
  <c r="BN29" i="11" s="1"/>
  <c r="BZ29" i="11" s="1"/>
  <c r="U24" i="11"/>
  <c r="BO24" i="11" s="1"/>
  <c r="CA24" i="11" s="1"/>
  <c r="U26" i="11"/>
  <c r="BO26" i="11" s="1"/>
  <c r="CA26" i="11" s="1"/>
  <c r="T26" i="11"/>
  <c r="BN26" i="11" s="1"/>
  <c r="BZ26" i="11" s="1"/>
  <c r="X25" i="11"/>
  <c r="W17" i="11"/>
  <c r="BQ17" i="11" s="1"/>
  <c r="CC17" i="11" s="1"/>
  <c r="V10" i="11"/>
  <c r="BP10" i="11" s="1"/>
  <c r="CB10" i="11" s="1"/>
  <c r="W21" i="11"/>
  <c r="BQ21" i="11" s="1"/>
  <c r="CC21" i="11" s="1"/>
  <c r="U29" i="11"/>
  <c r="BO29" i="11" s="1"/>
  <c r="CA29" i="11" s="1"/>
  <c r="S29" i="11"/>
  <c r="W25" i="11"/>
  <c r="BQ25" i="11" s="1"/>
  <c r="CC25" i="11" s="1"/>
  <c r="T21" i="11"/>
  <c r="BN21" i="11" s="1"/>
  <c r="BZ21" i="11" s="1"/>
  <c r="T15" i="11"/>
  <c r="BN15" i="11" s="1"/>
  <c r="BZ15" i="11" s="1"/>
  <c r="U11" i="11"/>
  <c r="BO11" i="11" s="1"/>
  <c r="CA11" i="11" s="1"/>
  <c r="BP15" i="11"/>
  <c r="CB15" i="11" s="1"/>
  <c r="S10" i="11"/>
  <c r="V26" i="11"/>
  <c r="BP26" i="11" s="1"/>
  <c r="CB26" i="11" s="1"/>
  <c r="T11" i="11"/>
  <c r="BN11" i="11" s="1"/>
  <c r="BZ11" i="11" s="1"/>
  <c r="S9" i="11"/>
  <c r="BE29" i="11"/>
  <c r="U21" i="11"/>
  <c r="BO21" i="11" s="1"/>
  <c r="CA21" i="11" s="1"/>
  <c r="V25" i="11"/>
  <c r="BP25" i="11" s="1"/>
  <c r="CB25" i="11" s="1"/>
  <c r="U15" i="11"/>
  <c r="BO15" i="11" s="1"/>
  <c r="CA15" i="11" s="1"/>
  <c r="V11" i="11"/>
  <c r="BP11" i="11" s="1"/>
  <c r="CB11" i="11" s="1"/>
  <c r="S12" i="11"/>
  <c r="BE12" i="11"/>
  <c r="W20" i="11"/>
  <c r="BQ20" i="11" s="1"/>
  <c r="CC20" i="11" s="1"/>
  <c r="V20" i="11"/>
  <c r="BP20" i="11" s="1"/>
  <c r="CB20" i="11" s="1"/>
  <c r="U20" i="11"/>
  <c r="BO20" i="11" s="1"/>
  <c r="CA20" i="11" s="1"/>
  <c r="S20" i="11"/>
  <c r="BM20" i="11" s="1"/>
  <c r="BY20" i="11" s="1"/>
  <c r="X20" i="11"/>
  <c r="BO9" i="11" l="1"/>
  <c r="CA9" i="11" s="1"/>
  <c r="BQ9" i="11"/>
  <c r="CC9" i="11" s="1"/>
  <c r="BM15" i="11"/>
  <c r="BY15" i="11" s="1"/>
  <c r="Y15" i="11"/>
  <c r="Y16" i="11"/>
  <c r="Y43" i="11"/>
  <c r="Y14" i="11"/>
  <c r="BM14" i="11"/>
  <c r="BY14" i="11" s="1"/>
  <c r="Y25" i="11"/>
  <c r="BM10" i="11"/>
  <c r="BY10" i="11" s="1"/>
  <c r="Y10" i="11"/>
  <c r="BM16" i="11"/>
  <c r="BY16" i="11" s="1"/>
  <c r="Y29" i="11"/>
  <c r="BM29" i="11"/>
  <c r="BY29" i="11" s="1"/>
  <c r="Y26" i="11"/>
  <c r="Y17" i="11"/>
  <c r="Y11" i="11"/>
  <c r="Y21" i="11"/>
  <c r="Y19" i="11"/>
  <c r="BM19" i="11"/>
  <c r="BY19" i="11" s="1"/>
  <c r="Y9" i="11"/>
  <c r="BM9" i="11"/>
  <c r="BY9" i="11" s="1"/>
  <c r="BM24" i="11"/>
  <c r="BY24" i="11" s="1"/>
  <c r="Y24" i="11"/>
  <c r="Y12" i="11"/>
  <c r="BM12" i="11"/>
  <c r="BY12" i="11" s="1"/>
  <c r="Y20" i="11"/>
  <c r="E8" i="8" l="1"/>
  <c r="G15" i="46"/>
  <c r="AH159" i="11"/>
  <c r="AI160" i="11"/>
  <c r="AJ160" i="11"/>
  <c r="AK160" i="11"/>
  <c r="AL160" i="11"/>
  <c r="M174" i="30" l="1"/>
  <c r="L174" i="30" s="1"/>
  <c r="L297" i="11"/>
  <c r="L151" i="11"/>
  <c r="L135" i="11"/>
  <c r="S135" i="11" s="1"/>
  <c r="Y135" i="11" s="1"/>
  <c r="L101" i="11"/>
  <c r="S101" i="11" s="1"/>
  <c r="Y101" i="11" s="1"/>
  <c r="L39" i="11"/>
  <c r="S39" i="11" s="1"/>
  <c r="Y39" i="11" s="1"/>
  <c r="L299" i="11"/>
  <c r="L298" i="11"/>
  <c r="L296" i="11"/>
  <c r="L271" i="11"/>
  <c r="L270" i="11"/>
  <c r="L269" i="11"/>
  <c r="L268" i="11"/>
  <c r="S268" i="11" s="1"/>
  <c r="Y268" i="11" s="1"/>
  <c r="L258" i="11"/>
  <c r="L257" i="11"/>
  <c r="L256" i="11"/>
  <c r="L255" i="11"/>
  <c r="L253" i="11"/>
  <c r="S253" i="11" s="1"/>
  <c r="Y253" i="11" s="1"/>
  <c r="L245" i="11"/>
  <c r="L244" i="11"/>
  <c r="S244" i="11" s="1"/>
  <c r="Y244" i="11" s="1"/>
  <c r="L233" i="11"/>
  <c r="L232" i="11"/>
  <c r="L227" i="11"/>
  <c r="L226" i="11"/>
  <c r="L225" i="11"/>
  <c r="L224" i="11"/>
  <c r="L222" i="11"/>
  <c r="S222" i="11" s="1"/>
  <c r="Y222" i="11" s="1"/>
  <c r="L199" i="11"/>
  <c r="L198" i="11"/>
  <c r="L197" i="11"/>
  <c r="L196" i="11"/>
  <c r="L194" i="11"/>
  <c r="S194" i="11" s="1"/>
  <c r="Y194" i="11" s="1"/>
  <c r="L176" i="11"/>
  <c r="L175" i="11"/>
  <c r="L174" i="11"/>
  <c r="L171" i="11"/>
  <c r="S171" i="11" s="1"/>
  <c r="Y171" i="11" s="1"/>
  <c r="L153" i="11"/>
  <c r="L152" i="11"/>
  <c r="L150" i="11"/>
  <c r="L148" i="11"/>
  <c r="S148" i="11" s="1"/>
  <c r="Y148" i="11" s="1"/>
  <c r="L140" i="11"/>
  <c r="L139" i="11"/>
  <c r="L138" i="11"/>
  <c r="L117" i="11"/>
  <c r="X117" i="11"/>
  <c r="L115" i="11"/>
  <c r="S115" i="11" s="1"/>
  <c r="Y115" i="11" s="1"/>
  <c r="L114" i="11"/>
  <c r="S114" i="11" s="1"/>
  <c r="Y114" i="11" s="1"/>
  <c r="L104" i="11"/>
  <c r="X104" i="11"/>
  <c r="L103" i="11"/>
  <c r="S103" i="11" s="1"/>
  <c r="Y103" i="11" s="1"/>
  <c r="L102" i="11"/>
  <c r="S102" i="11" s="1"/>
  <c r="Y102" i="11" s="1"/>
  <c r="J86" i="11"/>
  <c r="L86" i="11" s="1"/>
  <c r="I86" i="11"/>
  <c r="X86" i="11" s="1"/>
  <c r="T85" i="11"/>
  <c r="L68" i="11"/>
  <c r="T68" i="11"/>
  <c r="L67" i="11"/>
  <c r="X67" i="11"/>
  <c r="L66" i="11"/>
  <c r="X66" i="11"/>
  <c r="L65" i="11"/>
  <c r="W65" i="11"/>
  <c r="L63" i="11"/>
  <c r="L45" i="11"/>
  <c r="W45" i="11"/>
  <c r="L44" i="11"/>
  <c r="X44" i="11"/>
  <c r="L38" i="11"/>
  <c r="S38" i="11" s="1"/>
  <c r="Y38" i="11" s="1"/>
  <c r="L37" i="11"/>
  <c r="X37" i="11"/>
  <c r="J174" i="30" l="1"/>
  <c r="AY63" i="11"/>
  <c r="BE63" i="11" s="1"/>
  <c r="S63" i="11"/>
  <c r="Y63" i="11" s="1"/>
  <c r="S67" i="11"/>
  <c r="X68" i="11"/>
  <c r="T65" i="11"/>
  <c r="U65" i="11"/>
  <c r="V65" i="11"/>
  <c r="S65" i="11"/>
  <c r="X65" i="11"/>
  <c r="T66" i="11"/>
  <c r="T67" i="11"/>
  <c r="W68" i="11"/>
  <c r="U68" i="11"/>
  <c r="V68" i="11"/>
  <c r="S44" i="11"/>
  <c r="T37" i="11"/>
  <c r="X45" i="11"/>
  <c r="S37" i="11"/>
  <c r="S104" i="11"/>
  <c r="U85" i="11"/>
  <c r="S86" i="11"/>
  <c r="V85" i="11"/>
  <c r="W85" i="11"/>
  <c r="X85" i="11"/>
  <c r="S117" i="11"/>
  <c r="U117" i="11"/>
  <c r="V117" i="11"/>
  <c r="T117" i="11"/>
  <c r="W117" i="11"/>
  <c r="T104" i="11"/>
  <c r="U104" i="11"/>
  <c r="V104" i="11"/>
  <c r="W104" i="11"/>
  <c r="T86" i="11"/>
  <c r="U86" i="11"/>
  <c r="V86" i="11"/>
  <c r="W86" i="11"/>
  <c r="S85" i="11"/>
  <c r="U66" i="11"/>
  <c r="V66" i="11"/>
  <c r="W66" i="11"/>
  <c r="U67" i="11"/>
  <c r="V67" i="11"/>
  <c r="W67" i="11"/>
  <c r="S66" i="11"/>
  <c r="S68" i="11"/>
  <c r="U37" i="11"/>
  <c r="V37" i="11"/>
  <c r="W37" i="11"/>
  <c r="T44" i="11"/>
  <c r="U44" i="11"/>
  <c r="V44" i="11"/>
  <c r="W44" i="11"/>
  <c r="S45" i="11"/>
  <c r="T45" i="11"/>
  <c r="U45" i="11"/>
  <c r="V45" i="11"/>
  <c r="AH164" i="11"/>
  <c r="E15" i="23"/>
  <c r="D14" i="23"/>
  <c r="AG159" i="11"/>
  <c r="AG164" i="11" s="1"/>
  <c r="F8" i="8"/>
  <c r="G213" i="23"/>
  <c r="G172" i="23"/>
  <c r="G131" i="23"/>
  <c r="G100" i="23"/>
  <c r="G69" i="23"/>
  <c r="G38" i="23"/>
  <c r="Y68" i="11" l="1"/>
  <c r="Y65" i="11"/>
  <c r="Y37" i="11"/>
  <c r="Y66" i="11"/>
  <c r="Y67" i="11"/>
  <c r="Y44" i="11"/>
  <c r="Y104" i="11"/>
  <c r="Y85" i="11"/>
  <c r="Y86" i="11"/>
  <c r="Y117" i="11"/>
  <c r="Y45" i="11"/>
  <c r="S255" i="11"/>
  <c r="X256" i="11"/>
  <c r="W256" i="11" l="1"/>
  <c r="W255" i="11"/>
  <c r="T256" i="11"/>
  <c r="V256" i="11"/>
  <c r="X255" i="11"/>
  <c r="V255" i="11"/>
  <c r="U255" i="11"/>
  <c r="T255" i="11"/>
  <c r="S256" i="11"/>
  <c r="U256" i="11"/>
  <c r="Y256" i="11" l="1"/>
  <c r="Y255" i="11"/>
  <c r="E133" i="45" l="1"/>
  <c r="E101" i="45"/>
  <c r="S299" i="11" l="1"/>
  <c r="S174" i="11"/>
  <c r="S227" i="11"/>
  <c r="AL49" i="11"/>
  <c r="AL59" i="11"/>
  <c r="S196" i="11" l="1"/>
  <c r="S140" i="11"/>
  <c r="S270" i="11"/>
  <c r="S225" i="11"/>
  <c r="X271" i="11"/>
  <c r="W271" i="11"/>
  <c r="V271" i="11"/>
  <c r="U271" i="11"/>
  <c r="T271" i="11"/>
  <c r="S271" i="11"/>
  <c r="S153" i="11"/>
  <c r="W197" i="11"/>
  <c r="T197" i="11"/>
  <c r="V197" i="11"/>
  <c r="X197" i="11"/>
  <c r="U197" i="11"/>
  <c r="X199" i="11"/>
  <c r="W199" i="11"/>
  <c r="V199" i="11"/>
  <c r="U199" i="11"/>
  <c r="T199" i="11"/>
  <c r="S199" i="11"/>
  <c r="X298" i="11"/>
  <c r="W298" i="11"/>
  <c r="V298" i="11"/>
  <c r="U298" i="11"/>
  <c r="T298" i="11"/>
  <c r="S298" i="11"/>
  <c r="S197" i="11"/>
  <c r="U297" i="11"/>
  <c r="X297" i="11"/>
  <c r="W297" i="11"/>
  <c r="V297" i="11"/>
  <c r="T297" i="11"/>
  <c r="S297" i="11"/>
  <c r="X173" i="11"/>
  <c r="W173" i="11"/>
  <c r="V173" i="11"/>
  <c r="U173" i="11"/>
  <c r="T173" i="11"/>
  <c r="S173" i="11"/>
  <c r="X233" i="11"/>
  <c r="S233" i="11"/>
  <c r="U233" i="11"/>
  <c r="V233" i="11"/>
  <c r="T233" i="11"/>
  <c r="W233" i="11"/>
  <c r="V232" i="11"/>
  <c r="V246" i="11" s="1"/>
  <c r="U232" i="11"/>
  <c r="T232" i="11"/>
  <c r="X232" i="11"/>
  <c r="W232" i="11"/>
  <c r="X176" i="11"/>
  <c r="T176" i="11"/>
  <c r="W176" i="11"/>
  <c r="V176" i="11"/>
  <c r="U176" i="11"/>
  <c r="S176" i="11"/>
  <c r="X153" i="11"/>
  <c r="W153" i="11"/>
  <c r="V153" i="11"/>
  <c r="U153" i="11"/>
  <c r="T153" i="11"/>
  <c r="S296" i="11"/>
  <c r="X151" i="11"/>
  <c r="T151" i="11"/>
  <c r="V151" i="11"/>
  <c r="W151" i="11"/>
  <c r="U151" i="11"/>
  <c r="X139" i="11"/>
  <c r="V139" i="11"/>
  <c r="U139" i="11"/>
  <c r="T139" i="11"/>
  <c r="W139" i="11"/>
  <c r="W152" i="11"/>
  <c r="V152" i="11"/>
  <c r="U152" i="11"/>
  <c r="T152" i="11"/>
  <c r="X152" i="11"/>
  <c r="S232" i="11"/>
  <c r="X296" i="11"/>
  <c r="W296" i="11"/>
  <c r="V296" i="11"/>
  <c r="U296" i="11"/>
  <c r="T296" i="11"/>
  <c r="V198" i="11"/>
  <c r="X198" i="11"/>
  <c r="W198" i="11"/>
  <c r="U198" i="11"/>
  <c r="S198" i="11"/>
  <c r="T198" i="11"/>
  <c r="S139" i="11"/>
  <c r="S224" i="11"/>
  <c r="X258" i="11"/>
  <c r="W258" i="11"/>
  <c r="V258" i="11"/>
  <c r="U258" i="11"/>
  <c r="T258" i="11"/>
  <c r="S258" i="11"/>
  <c r="W175" i="11"/>
  <c r="X175" i="11"/>
  <c r="S175" i="11"/>
  <c r="U175" i="11"/>
  <c r="T175" i="11"/>
  <c r="V175" i="11"/>
  <c r="V196" i="11"/>
  <c r="T196" i="11"/>
  <c r="X196" i="11"/>
  <c r="U196" i="11"/>
  <c r="W196" i="11"/>
  <c r="X227" i="11"/>
  <c r="T227" i="11"/>
  <c r="W227" i="11"/>
  <c r="V227" i="11"/>
  <c r="U227" i="11"/>
  <c r="X140" i="11"/>
  <c r="W140" i="11"/>
  <c r="U140" i="11"/>
  <c r="V140" i="11"/>
  <c r="T140" i="11"/>
  <c r="X270" i="11"/>
  <c r="W270" i="11"/>
  <c r="V270" i="11"/>
  <c r="U270" i="11"/>
  <c r="T270" i="11"/>
  <c r="S151" i="11"/>
  <c r="S152" i="11"/>
  <c r="W137" i="11"/>
  <c r="X137" i="11"/>
  <c r="V137" i="11"/>
  <c r="T137" i="11"/>
  <c r="S137" i="11"/>
  <c r="U137" i="11"/>
  <c r="S257" i="11"/>
  <c r="V174" i="11"/>
  <c r="T174" i="11"/>
  <c r="U174" i="11"/>
  <c r="X174" i="11"/>
  <c r="W174" i="11"/>
  <c r="U226" i="11"/>
  <c r="X226" i="11"/>
  <c r="W226" i="11"/>
  <c r="V226" i="11"/>
  <c r="T226" i="11"/>
  <c r="S226" i="11"/>
  <c r="X225" i="11"/>
  <c r="W225" i="11"/>
  <c r="U225" i="11"/>
  <c r="V225" i="11"/>
  <c r="T225" i="11"/>
  <c r="U138" i="11"/>
  <c r="T138" i="11"/>
  <c r="X138" i="11"/>
  <c r="W138" i="11"/>
  <c r="V138" i="11"/>
  <c r="V245" i="11"/>
  <c r="X245" i="11"/>
  <c r="U245" i="11"/>
  <c r="W245" i="11"/>
  <c r="T245" i="11"/>
  <c r="S245" i="11"/>
  <c r="U299" i="11"/>
  <c r="T299" i="11"/>
  <c r="X299" i="11"/>
  <c r="W299" i="11"/>
  <c r="V299" i="11"/>
  <c r="W269" i="11"/>
  <c r="X269" i="11"/>
  <c r="T269" i="11"/>
  <c r="U269" i="11"/>
  <c r="S269" i="11"/>
  <c r="V269" i="11"/>
  <c r="U150" i="11"/>
  <c r="X150" i="11"/>
  <c r="W150" i="11"/>
  <c r="V150" i="11"/>
  <c r="S150" i="11"/>
  <c r="T150" i="11"/>
  <c r="X224" i="11"/>
  <c r="W224" i="11"/>
  <c r="V224" i="11"/>
  <c r="U224" i="11"/>
  <c r="T224" i="11"/>
  <c r="U257" i="11"/>
  <c r="T257" i="11"/>
  <c r="X257" i="11"/>
  <c r="W257" i="11"/>
  <c r="V257" i="11"/>
  <c r="S138" i="11"/>
  <c r="G543" i="23"/>
  <c r="G512" i="23"/>
  <c r="G481" i="23"/>
  <c r="G450" i="23"/>
  <c r="G419" i="23"/>
  <c r="G388" i="23"/>
  <c r="G357" i="23"/>
  <c r="G316" i="23"/>
  <c r="G244" i="23"/>
  <c r="S246" i="11" l="1"/>
  <c r="W246" i="11"/>
  <c r="X246" i="11"/>
  <c r="T246" i="11"/>
  <c r="U246" i="11"/>
  <c r="Y245" i="11"/>
  <c r="Y196" i="11"/>
  <c r="Y140" i="11"/>
  <c r="Y297" i="11"/>
  <c r="Y270" i="11"/>
  <c r="Y258" i="11"/>
  <c r="Y299" i="11"/>
  <c r="Y151" i="11"/>
  <c r="Y227" i="11"/>
  <c r="Y199" i="11"/>
  <c r="Y226" i="11"/>
  <c r="Y224" i="11"/>
  <c r="Y173" i="11"/>
  <c r="Y271" i="11"/>
  <c r="Y198" i="11"/>
  <c r="Y139" i="11"/>
  <c r="Y233" i="11"/>
  <c r="Y232" i="11"/>
  <c r="Y269" i="11"/>
  <c r="Y153" i="11"/>
  <c r="Y176" i="11"/>
  <c r="Y175" i="11"/>
  <c r="Y174" i="11"/>
  <c r="Y257" i="11"/>
  <c r="Y138" i="11"/>
  <c r="Y197" i="11"/>
  <c r="Y150" i="11"/>
  <c r="Y225" i="11"/>
  <c r="Y137" i="11"/>
  <c r="Y296" i="11"/>
  <c r="Y152" i="11"/>
  <c r="Y298" i="11"/>
  <c r="J228" i="11"/>
  <c r="J200" i="11"/>
  <c r="K159" i="30"/>
  <c r="H168" i="30"/>
  <c r="K168" i="30" s="1"/>
  <c r="H169" i="30"/>
  <c r="H170" i="30"/>
  <c r="K170" i="30" s="1"/>
  <c r="H171" i="30"/>
  <c r="K171" i="30" s="1"/>
  <c r="H172" i="30"/>
  <c r="K172" i="30" s="1"/>
  <c r="M169" i="30" l="1"/>
  <c r="K169" i="30"/>
  <c r="M159" i="30"/>
  <c r="L159" i="30" s="1"/>
  <c r="M168" i="30"/>
  <c r="L168" i="30" s="1"/>
  <c r="M171" i="30"/>
  <c r="L171" i="30" s="1"/>
  <c r="Y246" i="11"/>
  <c r="J259" i="11"/>
  <c r="J246" i="11"/>
  <c r="J141" i="11"/>
  <c r="J154" i="11"/>
  <c r="J118" i="11"/>
  <c r="J177" i="11"/>
  <c r="J272" i="11"/>
  <c r="X118" i="11"/>
  <c r="X300" i="11"/>
  <c r="X228" i="11"/>
  <c r="X200" i="11"/>
  <c r="H156" i="30"/>
  <c r="K156" i="30" s="1"/>
  <c r="K157" i="30"/>
  <c r="K158" i="30"/>
  <c r="H148" i="30"/>
  <c r="G156" i="30"/>
  <c r="G157" i="30" s="1"/>
  <c r="G158" i="30" s="1"/>
  <c r="G159" i="30" s="1"/>
  <c r="G160" i="30" s="1"/>
  <c r="G173" i="30"/>
  <c r="G148" i="30"/>
  <c r="G149" i="30" s="1"/>
  <c r="G150" i="30" s="1"/>
  <c r="G151" i="30" s="1"/>
  <c r="F15" i="23"/>
  <c r="BS300" i="11"/>
  <c r="BS299" i="11"/>
  <c r="BS298" i="11"/>
  <c r="BS297" i="11"/>
  <c r="BS296" i="11"/>
  <c r="BS272" i="11"/>
  <c r="BS271" i="11"/>
  <c r="BS270" i="11"/>
  <c r="BS269" i="11"/>
  <c r="BS268" i="11"/>
  <c r="BS266" i="11"/>
  <c r="BS259" i="11"/>
  <c r="BS258" i="11"/>
  <c r="BS257" i="11"/>
  <c r="BS256" i="11"/>
  <c r="BS255" i="11"/>
  <c r="BS253" i="11"/>
  <c r="BS246" i="11"/>
  <c r="BS245" i="11"/>
  <c r="BS244" i="11"/>
  <c r="BS233" i="11"/>
  <c r="BS232" i="11"/>
  <c r="BS228" i="11"/>
  <c r="BS227" i="11"/>
  <c r="BS226" i="11"/>
  <c r="BS225" i="11"/>
  <c r="BS224" i="11"/>
  <c r="BS222" i="11"/>
  <c r="BS200" i="11"/>
  <c r="BS199" i="11"/>
  <c r="BS198" i="11"/>
  <c r="BS197" i="11"/>
  <c r="BS196" i="11"/>
  <c r="BS194" i="11"/>
  <c r="BS177" i="11"/>
  <c r="BS176" i="11"/>
  <c r="BS175" i="11"/>
  <c r="BS174" i="11"/>
  <c r="BS173" i="11"/>
  <c r="BS171" i="11"/>
  <c r="BS154" i="11"/>
  <c r="BS153" i="11"/>
  <c r="BS152" i="11"/>
  <c r="BS151" i="11"/>
  <c r="BS150" i="11"/>
  <c r="BS148" i="11"/>
  <c r="BS141" i="11"/>
  <c r="BS140" i="11"/>
  <c r="BS139" i="11"/>
  <c r="BS138" i="11"/>
  <c r="BS137" i="11"/>
  <c r="BS135" i="11"/>
  <c r="BS118" i="11"/>
  <c r="BS117" i="11"/>
  <c r="BS115" i="11"/>
  <c r="BS114" i="11"/>
  <c r="BS105" i="11"/>
  <c r="BS104" i="11"/>
  <c r="BS103" i="11"/>
  <c r="BS102" i="11"/>
  <c r="BS101" i="11"/>
  <c r="BS99" i="11"/>
  <c r="BS87" i="11"/>
  <c r="BS86" i="11"/>
  <c r="BS85" i="11"/>
  <c r="BS84" i="11"/>
  <c r="BS69" i="11"/>
  <c r="BS68" i="11"/>
  <c r="BS67" i="11"/>
  <c r="BS66" i="11"/>
  <c r="BS65" i="11"/>
  <c r="BS63" i="11"/>
  <c r="BS46" i="11"/>
  <c r="BS45" i="11"/>
  <c r="BS44" i="11"/>
  <c r="BS39" i="11"/>
  <c r="BS38" i="11"/>
  <c r="BS37" i="11"/>
  <c r="BS33" i="11"/>
  <c r="BS22" i="11"/>
  <c r="BS32" i="11"/>
  <c r="G93" i="45"/>
  <c r="I32" i="23"/>
  <c r="I33" i="23"/>
  <c r="I535" i="23"/>
  <c r="I31" i="23"/>
  <c r="I30" i="23"/>
  <c r="I28" i="23"/>
  <c r="I29" i="23"/>
  <c r="I24" i="23"/>
  <c r="I25" i="23"/>
  <c r="E14" i="23"/>
  <c r="F14" i="23" s="1"/>
  <c r="AK29" i="11"/>
  <c r="BD299" i="11"/>
  <c r="BD298" i="11"/>
  <c r="BD297" i="11"/>
  <c r="BD296" i="11"/>
  <c r="BD271" i="11"/>
  <c r="BD270" i="11"/>
  <c r="BD269" i="11"/>
  <c r="BD268" i="11"/>
  <c r="BD266" i="11"/>
  <c r="BD258" i="11"/>
  <c r="BD257" i="11"/>
  <c r="BD256" i="11"/>
  <c r="BD255" i="11"/>
  <c r="BD253" i="11"/>
  <c r="BD245" i="11"/>
  <c r="BD244" i="11"/>
  <c r="BD233" i="11"/>
  <c r="BD232" i="11"/>
  <c r="BD227" i="11"/>
  <c r="BD226" i="11"/>
  <c r="BD225" i="11"/>
  <c r="BD224" i="11"/>
  <c r="BD222" i="11"/>
  <c r="BD199" i="11"/>
  <c r="BD198" i="11"/>
  <c r="BD197" i="11"/>
  <c r="BD196" i="11"/>
  <c r="BD194" i="11"/>
  <c r="BD176" i="11"/>
  <c r="BD175" i="11"/>
  <c r="BD174" i="11"/>
  <c r="BD173" i="11"/>
  <c r="BD171" i="11"/>
  <c r="BD153" i="11"/>
  <c r="BD152" i="11"/>
  <c r="BD151" i="11"/>
  <c r="BD150" i="11"/>
  <c r="BD148" i="11"/>
  <c r="BD140" i="11"/>
  <c r="BD139" i="11"/>
  <c r="BD138" i="11"/>
  <c r="BD137" i="11"/>
  <c r="BD135" i="11"/>
  <c r="BD117" i="11"/>
  <c r="BD115" i="11"/>
  <c r="BD114" i="11"/>
  <c r="BD104" i="11"/>
  <c r="BD103" i="11"/>
  <c r="BD102" i="11"/>
  <c r="BD101" i="11"/>
  <c r="BD99" i="11"/>
  <c r="BD86" i="11"/>
  <c r="BD85" i="11"/>
  <c r="BD84" i="11"/>
  <c r="BD68" i="11"/>
  <c r="BD67" i="11"/>
  <c r="BD66" i="11"/>
  <c r="BD65" i="11"/>
  <c r="BD45" i="11"/>
  <c r="BD44" i="11"/>
  <c r="BD39" i="11"/>
  <c r="BD38" i="11"/>
  <c r="BD37" i="11"/>
  <c r="BD22" i="11"/>
  <c r="BD32" i="11"/>
  <c r="BA65" i="11"/>
  <c r="BC65" i="11"/>
  <c r="AI149" i="11"/>
  <c r="G152" i="30" l="1"/>
  <c r="G153" i="30" s="1"/>
  <c r="G154" i="30" s="1"/>
  <c r="J159" i="30"/>
  <c r="J168" i="30"/>
  <c r="J171" i="30"/>
  <c r="L169" i="30"/>
  <c r="J169" i="30"/>
  <c r="AI152" i="11"/>
  <c r="T87" i="11"/>
  <c r="X141" i="11"/>
  <c r="X154" i="11"/>
  <c r="X177" i="11"/>
  <c r="V300" i="11"/>
  <c r="AK156" i="11" s="1"/>
  <c r="U46" i="11"/>
  <c r="AJ26" i="11" s="1"/>
  <c r="V105" i="11"/>
  <c r="V154" i="11"/>
  <c r="AK86" i="11" s="1"/>
  <c r="T200" i="11"/>
  <c r="AI106" i="11" s="1"/>
  <c r="V228" i="11"/>
  <c r="AK116" i="11" s="1"/>
  <c r="T46" i="11"/>
  <c r="AI26" i="11" s="1"/>
  <c r="T272" i="11"/>
  <c r="W259" i="11"/>
  <c r="U228" i="11"/>
  <c r="V69" i="11"/>
  <c r="U154" i="11"/>
  <c r="U300" i="11"/>
  <c r="AJ156" i="11" s="1"/>
  <c r="W177" i="11"/>
  <c r="T300" i="11"/>
  <c r="T228" i="11"/>
  <c r="V177" i="11"/>
  <c r="U177" i="11"/>
  <c r="T177" i="11"/>
  <c r="U87" i="11"/>
  <c r="X259" i="11"/>
  <c r="W69" i="11"/>
  <c r="V87" i="11"/>
  <c r="U105" i="11"/>
  <c r="T118" i="11"/>
  <c r="U69" i="11"/>
  <c r="T105" i="11"/>
  <c r="T154" i="11"/>
  <c r="T259" i="11"/>
  <c r="U259" i="11"/>
  <c r="U272" i="11"/>
  <c r="V259" i="11"/>
  <c r="T69" i="11"/>
  <c r="V272" i="11"/>
  <c r="W87" i="11"/>
  <c r="V141" i="11"/>
  <c r="S154" i="11"/>
  <c r="W200" i="11"/>
  <c r="AL106" i="11" s="1"/>
  <c r="W272" i="11"/>
  <c r="AL146" i="11" s="1"/>
  <c r="W46" i="11"/>
  <c r="V200" i="11"/>
  <c r="V46" i="11"/>
  <c r="AK26" i="11" s="1"/>
  <c r="W141" i="11"/>
  <c r="W300" i="11"/>
  <c r="W105" i="11"/>
  <c r="W154" i="11"/>
  <c r="U200" i="11"/>
  <c r="W228" i="11"/>
  <c r="S272" i="11"/>
  <c r="U141" i="11"/>
  <c r="AJ76" i="11" s="1"/>
  <c r="T141" i="11"/>
  <c r="AI76" i="11" s="1"/>
  <c r="U118" i="11"/>
  <c r="W118" i="11"/>
  <c r="V118" i="11"/>
  <c r="S118" i="11"/>
  <c r="S300" i="11"/>
  <c r="S228" i="11"/>
  <c r="S200" i="11"/>
  <c r="X272" i="11"/>
  <c r="S259" i="11"/>
  <c r="S177" i="11"/>
  <c r="S141" i="11"/>
  <c r="BD300" i="11"/>
  <c r="BD154" i="11"/>
  <c r="BD259" i="11"/>
  <c r="BD87" i="11"/>
  <c r="BD33" i="11"/>
  <c r="BD228" i="11"/>
  <c r="BD118" i="11"/>
  <c r="BD46" i="11"/>
  <c r="BD177" i="11"/>
  <c r="BD141" i="11"/>
  <c r="BD246" i="11"/>
  <c r="BD272" i="11"/>
  <c r="BD105" i="11"/>
  <c r="BD69" i="11"/>
  <c r="BD200" i="11"/>
  <c r="AI146" i="11" l="1"/>
  <c r="AJ146" i="11"/>
  <c r="AI116" i="11"/>
  <c r="AI96" i="11"/>
  <c r="AI156" i="11"/>
  <c r="AK136" i="11"/>
  <c r="AL76" i="11"/>
  <c r="AI86" i="11"/>
  <c r="AL96" i="11"/>
  <c r="AJ86" i="11"/>
  <c r="AK126" i="11"/>
  <c r="AI136" i="11"/>
  <c r="AL136" i="11"/>
  <c r="AJ96" i="11"/>
  <c r="AK96" i="11"/>
  <c r="AK106" i="11"/>
  <c r="AL116" i="11"/>
  <c r="AK76" i="11"/>
  <c r="AJ126" i="11"/>
  <c r="AJ106" i="11"/>
  <c r="AJ116" i="11"/>
  <c r="AL156" i="11"/>
  <c r="AJ136" i="11"/>
  <c r="AI126" i="11"/>
  <c r="AL126" i="11"/>
  <c r="AL86" i="11"/>
  <c r="AK146" i="11"/>
  <c r="AI66" i="11"/>
  <c r="AI36" i="11"/>
  <c r="AL26" i="11"/>
  <c r="AK66" i="11"/>
  <c r="AJ36" i="11"/>
  <c r="AK36" i="11"/>
  <c r="AJ66" i="11"/>
  <c r="AL36" i="11"/>
  <c r="AL66" i="11"/>
  <c r="Y272" i="11"/>
  <c r="Y177" i="11"/>
  <c r="Y259" i="11"/>
  <c r="Y141" i="11"/>
  <c r="Y154" i="11"/>
  <c r="Y300" i="11"/>
  <c r="Y118" i="11"/>
  <c r="Y228" i="11"/>
  <c r="Y200" i="11"/>
  <c r="BD303" i="11"/>
  <c r="BG68" i="11" l="1"/>
  <c r="I6" i="35" l="1"/>
  <c r="I11" i="35"/>
  <c r="AY296" i="11"/>
  <c r="G23" i="42"/>
  <c r="G24" i="42"/>
  <c r="G25" i="42"/>
  <c r="M170" i="30"/>
  <c r="K148" i="30"/>
  <c r="L170" i="30" l="1"/>
  <c r="J170" i="30"/>
  <c r="I12" i="35"/>
  <c r="BM68" i="11"/>
  <c r="F36" i="42" l="1"/>
  <c r="X105" i="11"/>
  <c r="K176" i="30"/>
  <c r="AJ46" i="11"/>
  <c r="AK46" i="11"/>
  <c r="S46" i="11"/>
  <c r="S87" i="11"/>
  <c r="AJ56" i="11"/>
  <c r="AI56" i="11"/>
  <c r="AL46" i="11"/>
  <c r="AK56" i="11"/>
  <c r="X87" i="11"/>
  <c r="AL56" i="11"/>
  <c r="AI46" i="11"/>
  <c r="S105" i="11"/>
  <c r="X69" i="11"/>
  <c r="X46" i="11"/>
  <c r="S69" i="11"/>
  <c r="G55" i="46"/>
  <c r="G56" i="46"/>
  <c r="G57" i="46"/>
  <c r="F42" i="42" l="1"/>
  <c r="I23" i="42"/>
  <c r="Y46" i="11"/>
  <c r="Y69" i="11"/>
  <c r="Y105" i="11"/>
  <c r="Y87" i="11"/>
  <c r="M153" i="30"/>
  <c r="M156" i="30"/>
  <c r="M157" i="30"/>
  <c r="G58" i="46"/>
  <c r="G59" i="46"/>
  <c r="G60" i="46"/>
  <c r="G61" i="46"/>
  <c r="G62" i="46"/>
  <c r="G63" i="46"/>
  <c r="G128" i="30"/>
  <c r="G129" i="30" s="1"/>
  <c r="G130" i="30" s="1"/>
  <c r="G131" i="30" s="1"/>
  <c r="G132" i="30" s="1"/>
  <c r="G133" i="30" s="1"/>
  <c r="G134" i="30" s="1"/>
  <c r="G135" i="30" s="1"/>
  <c r="G136" i="30" s="1"/>
  <c r="F128" i="30"/>
  <c r="F107" i="30"/>
  <c r="F84" i="30"/>
  <c r="H128" i="30"/>
  <c r="K128" i="30" s="1"/>
  <c r="C104" i="45"/>
  <c r="C8" i="45" s="1"/>
  <c r="C73" i="45"/>
  <c r="C7" i="45" s="1"/>
  <c r="C45" i="45"/>
  <c r="C6" i="45" s="1"/>
  <c r="C14" i="45"/>
  <c r="C5" i="45" s="1"/>
  <c r="K101" i="26"/>
  <c r="T11" i="8" s="1"/>
  <c r="G15" i="35" s="1"/>
  <c r="K151" i="26"/>
  <c r="K150" i="26"/>
  <c r="K103" i="26"/>
  <c r="K133" i="26"/>
  <c r="K134" i="26"/>
  <c r="K135" i="26"/>
  <c r="K136" i="26"/>
  <c r="K137" i="26"/>
  <c r="K128" i="26"/>
  <c r="K129" i="26"/>
  <c r="K130" i="26"/>
  <c r="K127" i="26"/>
  <c r="G144" i="30" l="1"/>
  <c r="G137" i="30"/>
  <c r="G138" i="30" s="1"/>
  <c r="G139" i="30" s="1"/>
  <c r="G140" i="30" s="1"/>
  <c r="G141" i="30" s="1"/>
  <c r="G142" i="30" s="1"/>
  <c r="G143" i="30" s="1"/>
  <c r="G13" i="35"/>
  <c r="Q13" i="35" s="1"/>
  <c r="E147" i="48" s="1"/>
  <c r="Q15" i="35"/>
  <c r="E149" i="48" s="1"/>
  <c r="L157" i="30"/>
  <c r="J157" i="30"/>
  <c r="L156" i="30"/>
  <c r="J156" i="30"/>
  <c r="L153" i="30"/>
  <c r="J153" i="30"/>
  <c r="M148" i="30"/>
  <c r="L148" i="30" s="1"/>
  <c r="Q16" i="35"/>
  <c r="G18" i="45" l="1"/>
  <c r="G77" i="45"/>
  <c r="E77" i="45" s="1"/>
  <c r="D77" i="45" s="1"/>
  <c r="G78" i="45"/>
  <c r="E78" i="45" s="1"/>
  <c r="D78" i="45" s="1"/>
  <c r="J148" i="30"/>
  <c r="T22" i="8"/>
  <c r="T13" i="8"/>
  <c r="E150" i="48" l="1"/>
  <c r="G91" i="45"/>
  <c r="M124" i="30" s="1"/>
  <c r="G87" i="45"/>
  <c r="M122" i="30" s="1"/>
  <c r="G85" i="45"/>
  <c r="G132" i="45"/>
  <c r="M144" i="30" s="1"/>
  <c r="G131" i="45"/>
  <c r="G130" i="45"/>
  <c r="G129" i="45"/>
  <c r="G128" i="45"/>
  <c r="G127" i="45"/>
  <c r="G126" i="45"/>
  <c r="G125" i="45"/>
  <c r="G124" i="45"/>
  <c r="G123" i="45"/>
  <c r="G122" i="45"/>
  <c r="G121" i="45"/>
  <c r="G120" i="45"/>
  <c r="G119" i="45"/>
  <c r="M134" i="30" s="1"/>
  <c r="G118" i="45"/>
  <c r="G117" i="45"/>
  <c r="M132" i="30" s="1"/>
  <c r="G116" i="45"/>
  <c r="M131" i="30" s="1"/>
  <c r="G115" i="45"/>
  <c r="G114" i="45"/>
  <c r="M129" i="30" s="1"/>
  <c r="G113" i="45"/>
  <c r="G100" i="45"/>
  <c r="M126" i="30" s="1"/>
  <c r="G99" i="45"/>
  <c r="G98" i="45"/>
  <c r="G97" i="45"/>
  <c r="G96" i="45"/>
  <c r="G95" i="45"/>
  <c r="G94" i="45"/>
  <c r="G90" i="45"/>
  <c r="M123" i="30" s="1"/>
  <c r="G89" i="45"/>
  <c r="G86" i="45"/>
  <c r="M117" i="30" s="1"/>
  <c r="G82" i="45"/>
  <c r="M112" i="30" s="1"/>
  <c r="G81" i="45"/>
  <c r="M109" i="30" s="1"/>
  <c r="G69" i="45"/>
  <c r="M102" i="30" s="1"/>
  <c r="G68" i="45"/>
  <c r="G67" i="45"/>
  <c r="G66" i="45"/>
  <c r="G65" i="45"/>
  <c r="G64" i="45"/>
  <c r="G63" i="45"/>
  <c r="G62" i="45"/>
  <c r="G61" i="45"/>
  <c r="G60" i="45"/>
  <c r="G59" i="45"/>
  <c r="G58" i="45"/>
  <c r="G57" i="45"/>
  <c r="G56" i="45"/>
  <c r="G55" i="45"/>
  <c r="G54" i="45"/>
  <c r="G53" i="45"/>
  <c r="G52" i="45"/>
  <c r="G51" i="45"/>
  <c r="M100" i="30" s="1"/>
  <c r="G50" i="45"/>
  <c r="G41" i="45"/>
  <c r="M95" i="30" s="1"/>
  <c r="G40" i="45"/>
  <c r="G39" i="45"/>
  <c r="G38" i="45"/>
  <c r="G37" i="45"/>
  <c r="G36" i="45"/>
  <c r="G35" i="45"/>
  <c r="G34" i="45"/>
  <c r="G33" i="45"/>
  <c r="G32" i="45"/>
  <c r="G31" i="45"/>
  <c r="G30" i="45"/>
  <c r="G29" i="45"/>
  <c r="G28" i="45"/>
  <c r="G27" i="45"/>
  <c r="G26" i="45"/>
  <c r="G25" i="45"/>
  <c r="M89" i="30" s="1"/>
  <c r="G24" i="45"/>
  <c r="M88" i="30" s="1"/>
  <c r="G23" i="45"/>
  <c r="G22" i="45"/>
  <c r="M86" i="30" s="1"/>
  <c r="L86" i="30" l="1"/>
  <c r="J86" i="30"/>
  <c r="J109" i="30"/>
  <c r="L109" i="30"/>
  <c r="M98" i="30"/>
  <c r="L98" i="30" s="1"/>
  <c r="M104" i="30"/>
  <c r="M116" i="30"/>
  <c r="L116" i="30" s="1"/>
  <c r="M90" i="30"/>
  <c r="J90" i="30" s="1"/>
  <c r="M133" i="30"/>
  <c r="J133" i="30" s="1"/>
  <c r="M130" i="30"/>
  <c r="L131" i="30"/>
  <c r="J131" i="30"/>
  <c r="L132" i="30"/>
  <c r="J132" i="30"/>
  <c r="L134" i="30"/>
  <c r="J134" i="30"/>
  <c r="L124" i="30"/>
  <c r="J124" i="30"/>
  <c r="J123" i="30"/>
  <c r="L123" i="30"/>
  <c r="J122" i="30"/>
  <c r="L122" i="30"/>
  <c r="J117" i="30"/>
  <c r="L117" i="30"/>
  <c r="J100" i="30"/>
  <c r="L100" i="30"/>
  <c r="J89" i="30"/>
  <c r="L89" i="30"/>
  <c r="L88" i="30"/>
  <c r="J88" i="30"/>
  <c r="L112" i="30"/>
  <c r="J112" i="30"/>
  <c r="M85" i="30"/>
  <c r="G42" i="45"/>
  <c r="J129" i="30"/>
  <c r="L129" i="30"/>
  <c r="L144" i="30"/>
  <c r="J144" i="30"/>
  <c r="J126" i="30"/>
  <c r="L126" i="30"/>
  <c r="J95" i="30"/>
  <c r="L95" i="30"/>
  <c r="J102" i="30"/>
  <c r="L102" i="30"/>
  <c r="M128" i="30"/>
  <c r="J128" i="30" s="1"/>
  <c r="M97" i="30"/>
  <c r="J97" i="30" s="1"/>
  <c r="G70" i="45"/>
  <c r="G133" i="45"/>
  <c r="E8" i="45" s="1"/>
  <c r="M84" i="30"/>
  <c r="J84" i="30" s="1"/>
  <c r="J98" i="30" l="1"/>
  <c r="J104" i="30"/>
  <c r="L104" i="30"/>
  <c r="L90" i="30"/>
  <c r="L133" i="30"/>
  <c r="J116" i="30"/>
  <c r="L130" i="30"/>
  <c r="J130" i="30"/>
  <c r="J85" i="30"/>
  <c r="L85" i="30"/>
  <c r="L128" i="30"/>
  <c r="L97" i="30"/>
  <c r="L84" i="30"/>
  <c r="E6" i="45"/>
  <c r="E5" i="45"/>
  <c r="G88" i="45"/>
  <c r="M120" i="30" s="1"/>
  <c r="G92" i="45"/>
  <c r="M125" i="30" s="1"/>
  <c r="G84" i="45"/>
  <c r="M115" i="30" s="1"/>
  <c r="G83" i="45"/>
  <c r="M114" i="30" s="1"/>
  <c r="L125" i="30" l="1"/>
  <c r="J125" i="30"/>
  <c r="L120" i="30"/>
  <c r="J120" i="30"/>
  <c r="L115" i="30"/>
  <c r="J115" i="30"/>
  <c r="J114" i="30"/>
  <c r="L114" i="30"/>
  <c r="M107" i="30"/>
  <c r="G101" i="45"/>
  <c r="K146" i="30"/>
  <c r="I542" i="23"/>
  <c r="F542" i="23"/>
  <c r="H542" i="23" s="1"/>
  <c r="I541" i="23"/>
  <c r="F541" i="23"/>
  <c r="H541" i="23" s="1"/>
  <c r="I540" i="23"/>
  <c r="F540" i="23"/>
  <c r="H540" i="23" s="1"/>
  <c r="I539" i="23"/>
  <c r="F539" i="23"/>
  <c r="H539" i="23" s="1"/>
  <c r="I538" i="23"/>
  <c r="F538" i="23"/>
  <c r="H538" i="23" s="1"/>
  <c r="I537" i="23"/>
  <c r="F537" i="23"/>
  <c r="H537" i="23" s="1"/>
  <c r="I536" i="23"/>
  <c r="F536" i="23"/>
  <c r="H536" i="23" s="1"/>
  <c r="F535" i="23"/>
  <c r="H535" i="23" s="1"/>
  <c r="I534" i="23"/>
  <c r="F534" i="23"/>
  <c r="H534" i="23" s="1"/>
  <c r="I533" i="23"/>
  <c r="F533" i="23"/>
  <c r="H533" i="23" s="1"/>
  <c r="I532" i="23"/>
  <c r="F532" i="23"/>
  <c r="H532" i="23" s="1"/>
  <c r="I531" i="23"/>
  <c r="F531" i="23"/>
  <c r="H531" i="23" s="1"/>
  <c r="I530" i="23"/>
  <c r="F530" i="23"/>
  <c r="H530" i="23" s="1"/>
  <c r="I529" i="23"/>
  <c r="F529" i="23"/>
  <c r="H529" i="23" s="1"/>
  <c r="I528" i="23"/>
  <c r="I527" i="23"/>
  <c r="I526" i="23"/>
  <c r="I525" i="23"/>
  <c r="I524" i="23"/>
  <c r="I523" i="23"/>
  <c r="I511" i="23"/>
  <c r="F511" i="23"/>
  <c r="H511" i="23" s="1"/>
  <c r="I510" i="23"/>
  <c r="F510" i="23"/>
  <c r="H510" i="23" s="1"/>
  <c r="I509" i="23"/>
  <c r="F509" i="23"/>
  <c r="H509" i="23" s="1"/>
  <c r="I508" i="23"/>
  <c r="F508" i="23"/>
  <c r="H508" i="23" s="1"/>
  <c r="I507" i="23"/>
  <c r="F507" i="23"/>
  <c r="H507" i="23" s="1"/>
  <c r="I506" i="23"/>
  <c r="F506" i="23"/>
  <c r="H506" i="23" s="1"/>
  <c r="I505" i="23"/>
  <c r="F505" i="23"/>
  <c r="H505" i="23" s="1"/>
  <c r="I504" i="23"/>
  <c r="F504" i="23"/>
  <c r="H504" i="23" s="1"/>
  <c r="I503" i="23"/>
  <c r="F503" i="23"/>
  <c r="H503" i="23" s="1"/>
  <c r="I502" i="23"/>
  <c r="F502" i="23"/>
  <c r="H502" i="23" s="1"/>
  <c r="I501" i="23"/>
  <c r="F501" i="23"/>
  <c r="H501" i="23" s="1"/>
  <c r="I500" i="23"/>
  <c r="F500" i="23"/>
  <c r="H500" i="23" s="1"/>
  <c r="I499" i="23"/>
  <c r="F499" i="23"/>
  <c r="H499" i="23" s="1"/>
  <c r="I498" i="23"/>
  <c r="F498" i="23"/>
  <c r="H498" i="23" s="1"/>
  <c r="I497" i="23"/>
  <c r="F497" i="23"/>
  <c r="H497" i="23" s="1"/>
  <c r="I496" i="23"/>
  <c r="F496" i="23"/>
  <c r="H496" i="23" s="1"/>
  <c r="I495" i="23"/>
  <c r="I494" i="23"/>
  <c r="I493" i="23"/>
  <c r="I492" i="23"/>
  <c r="I480" i="23"/>
  <c r="F480" i="23"/>
  <c r="H480" i="23" s="1"/>
  <c r="I479" i="23"/>
  <c r="F479" i="23"/>
  <c r="H479" i="23" s="1"/>
  <c r="I478" i="23"/>
  <c r="F478" i="23"/>
  <c r="H478" i="23" s="1"/>
  <c r="I477" i="23"/>
  <c r="F477" i="23"/>
  <c r="H477" i="23" s="1"/>
  <c r="I476" i="23"/>
  <c r="F476" i="23"/>
  <c r="H476" i="23" s="1"/>
  <c r="I475" i="23"/>
  <c r="F475" i="23"/>
  <c r="H475" i="23" s="1"/>
  <c r="I474" i="23"/>
  <c r="F474" i="23"/>
  <c r="H474" i="23" s="1"/>
  <c r="I473" i="23"/>
  <c r="F473" i="23"/>
  <c r="H473" i="23" s="1"/>
  <c r="I472" i="23"/>
  <c r="F472" i="23"/>
  <c r="H472" i="23" s="1"/>
  <c r="I471" i="23"/>
  <c r="F471" i="23"/>
  <c r="H471" i="23" s="1"/>
  <c r="I470" i="23"/>
  <c r="F470" i="23"/>
  <c r="H470" i="23" s="1"/>
  <c r="I469" i="23"/>
  <c r="F469" i="23"/>
  <c r="H469" i="23" s="1"/>
  <c r="I468" i="23"/>
  <c r="F468" i="23"/>
  <c r="H468" i="23" s="1"/>
  <c r="I467" i="23"/>
  <c r="F467" i="23"/>
  <c r="H467" i="23" s="1"/>
  <c r="I466" i="23"/>
  <c r="F466" i="23"/>
  <c r="H466" i="23" s="1"/>
  <c r="I465" i="23"/>
  <c r="F465" i="23"/>
  <c r="H465" i="23" s="1"/>
  <c r="I464" i="23"/>
  <c r="I463" i="23"/>
  <c r="I462" i="23"/>
  <c r="I461" i="23"/>
  <c r="I449" i="23"/>
  <c r="F449" i="23"/>
  <c r="H449" i="23" s="1"/>
  <c r="I448" i="23"/>
  <c r="F448" i="23"/>
  <c r="H448" i="23" s="1"/>
  <c r="I447" i="23"/>
  <c r="F447" i="23"/>
  <c r="H447" i="23" s="1"/>
  <c r="I446" i="23"/>
  <c r="F446" i="23"/>
  <c r="H446" i="23" s="1"/>
  <c r="I445" i="23"/>
  <c r="F445" i="23"/>
  <c r="H445" i="23" s="1"/>
  <c r="I444" i="23"/>
  <c r="F444" i="23"/>
  <c r="H444" i="23" s="1"/>
  <c r="I443" i="23"/>
  <c r="F443" i="23"/>
  <c r="H443" i="23" s="1"/>
  <c r="I442" i="23"/>
  <c r="F442" i="23"/>
  <c r="H442" i="23" s="1"/>
  <c r="I441" i="23"/>
  <c r="F441" i="23"/>
  <c r="H441" i="23" s="1"/>
  <c r="I440" i="23"/>
  <c r="F440" i="23"/>
  <c r="H440" i="23" s="1"/>
  <c r="I439" i="23"/>
  <c r="F439" i="23"/>
  <c r="H439" i="23" s="1"/>
  <c r="I438" i="23"/>
  <c r="F438" i="23"/>
  <c r="H438" i="23" s="1"/>
  <c r="I437" i="23"/>
  <c r="F437" i="23"/>
  <c r="H437" i="23" s="1"/>
  <c r="I436" i="23"/>
  <c r="F436" i="23"/>
  <c r="H436" i="23" s="1"/>
  <c r="I435" i="23"/>
  <c r="F435" i="23"/>
  <c r="H435" i="23" s="1"/>
  <c r="I434" i="23"/>
  <c r="F434" i="23"/>
  <c r="H434" i="23" s="1"/>
  <c r="I433" i="23"/>
  <c r="I432" i="23"/>
  <c r="I431" i="23"/>
  <c r="I430" i="23"/>
  <c r="I418" i="23"/>
  <c r="F418" i="23"/>
  <c r="H418" i="23" s="1"/>
  <c r="I417" i="23"/>
  <c r="F417" i="23"/>
  <c r="H417" i="23" s="1"/>
  <c r="I416" i="23"/>
  <c r="F416" i="23"/>
  <c r="H416" i="23" s="1"/>
  <c r="I415" i="23"/>
  <c r="F415" i="23"/>
  <c r="H415" i="23" s="1"/>
  <c r="I414" i="23"/>
  <c r="F414" i="23"/>
  <c r="H414" i="23" s="1"/>
  <c r="I413" i="23"/>
  <c r="F413" i="23"/>
  <c r="H413" i="23" s="1"/>
  <c r="I412" i="23"/>
  <c r="F412" i="23"/>
  <c r="H412" i="23" s="1"/>
  <c r="I411" i="23"/>
  <c r="F411" i="23"/>
  <c r="H411" i="23" s="1"/>
  <c r="I410" i="23"/>
  <c r="F410" i="23"/>
  <c r="H410" i="23" s="1"/>
  <c r="I409" i="23"/>
  <c r="F409" i="23"/>
  <c r="H409" i="23" s="1"/>
  <c r="I408" i="23"/>
  <c r="F408" i="23"/>
  <c r="H408" i="23" s="1"/>
  <c r="I407" i="23"/>
  <c r="F407" i="23"/>
  <c r="H407" i="23" s="1"/>
  <c r="I406" i="23"/>
  <c r="F406" i="23"/>
  <c r="H406" i="23" s="1"/>
  <c r="I405" i="23"/>
  <c r="F405" i="23"/>
  <c r="H405" i="23" s="1"/>
  <c r="I404" i="23"/>
  <c r="F404" i="23"/>
  <c r="H404" i="23" s="1"/>
  <c r="I403" i="23"/>
  <c r="F403" i="23"/>
  <c r="H403" i="23" s="1"/>
  <c r="I402" i="23"/>
  <c r="I401" i="23"/>
  <c r="I400" i="23"/>
  <c r="I399" i="23"/>
  <c r="I387" i="23"/>
  <c r="F387" i="23"/>
  <c r="H387" i="23" s="1"/>
  <c r="I386" i="23"/>
  <c r="F386" i="23"/>
  <c r="H386" i="23" s="1"/>
  <c r="I385" i="23"/>
  <c r="F385" i="23"/>
  <c r="H385" i="23" s="1"/>
  <c r="I384" i="23"/>
  <c r="F384" i="23"/>
  <c r="H384" i="23" s="1"/>
  <c r="I383" i="23"/>
  <c r="F383" i="23"/>
  <c r="H383" i="23" s="1"/>
  <c r="I382" i="23"/>
  <c r="F382" i="23"/>
  <c r="H382" i="23" s="1"/>
  <c r="I381" i="23"/>
  <c r="F381" i="23"/>
  <c r="H381" i="23" s="1"/>
  <c r="I380" i="23"/>
  <c r="F380" i="23"/>
  <c r="H380" i="23" s="1"/>
  <c r="I379" i="23"/>
  <c r="F379" i="23"/>
  <c r="H379" i="23" s="1"/>
  <c r="I378" i="23"/>
  <c r="F378" i="23"/>
  <c r="H378" i="23" s="1"/>
  <c r="I377" i="23"/>
  <c r="F377" i="23"/>
  <c r="H377" i="23" s="1"/>
  <c r="I376" i="23"/>
  <c r="F376" i="23"/>
  <c r="H376" i="23" s="1"/>
  <c r="I375" i="23"/>
  <c r="F375" i="23"/>
  <c r="H375" i="23" s="1"/>
  <c r="I374" i="23"/>
  <c r="F374" i="23"/>
  <c r="H374" i="23" s="1"/>
  <c r="I373" i="23"/>
  <c r="F373" i="23"/>
  <c r="H373" i="23" s="1"/>
  <c r="I372" i="23"/>
  <c r="F372" i="23"/>
  <c r="H372" i="23" s="1"/>
  <c r="I371" i="23"/>
  <c r="I370" i="23"/>
  <c r="I369" i="23"/>
  <c r="I368" i="23"/>
  <c r="I356" i="23"/>
  <c r="I355" i="23"/>
  <c r="I354" i="23"/>
  <c r="I353" i="23"/>
  <c r="I352" i="23"/>
  <c r="I333" i="23"/>
  <c r="I332" i="23"/>
  <c r="I331" i="23"/>
  <c r="I330" i="23"/>
  <c r="I329" i="23"/>
  <c r="I328" i="23"/>
  <c r="I327" i="23"/>
  <c r="I315" i="23"/>
  <c r="F315" i="23"/>
  <c r="H315" i="23" s="1"/>
  <c r="I314" i="23"/>
  <c r="F314" i="23"/>
  <c r="H314" i="23" s="1"/>
  <c r="I313" i="23"/>
  <c r="F313" i="23"/>
  <c r="H313" i="23" s="1"/>
  <c r="I312" i="23"/>
  <c r="F312" i="23"/>
  <c r="H312" i="23" s="1"/>
  <c r="I311" i="23"/>
  <c r="F311" i="23"/>
  <c r="H311" i="23" s="1"/>
  <c r="I310" i="23"/>
  <c r="F310" i="23"/>
  <c r="H310" i="23" s="1"/>
  <c r="I309" i="23"/>
  <c r="F309" i="23"/>
  <c r="H309" i="23" s="1"/>
  <c r="I308" i="23"/>
  <c r="F308" i="23"/>
  <c r="H308" i="23" s="1"/>
  <c r="I307" i="23"/>
  <c r="F307" i="23"/>
  <c r="H307" i="23" s="1"/>
  <c r="I306" i="23"/>
  <c r="F306" i="23"/>
  <c r="H306" i="23" s="1"/>
  <c r="I305" i="23"/>
  <c r="I304" i="23"/>
  <c r="I303" i="23"/>
  <c r="I302" i="23"/>
  <c r="I301" i="23"/>
  <c r="I300" i="23"/>
  <c r="I299" i="23"/>
  <c r="I298" i="23"/>
  <c r="I297" i="23"/>
  <c r="I296" i="23"/>
  <c r="I284" i="23"/>
  <c r="F284" i="23"/>
  <c r="H284" i="23" s="1"/>
  <c r="I283" i="23"/>
  <c r="F283" i="23"/>
  <c r="H283" i="23" s="1"/>
  <c r="I282" i="23"/>
  <c r="F282" i="23"/>
  <c r="H282" i="23" s="1"/>
  <c r="I281" i="23"/>
  <c r="F281" i="23"/>
  <c r="H281" i="23" s="1"/>
  <c r="F280" i="23"/>
  <c r="H280" i="23" s="1"/>
  <c r="I261" i="23"/>
  <c r="I260" i="23"/>
  <c r="I259" i="23"/>
  <c r="I258" i="23"/>
  <c r="I257" i="23"/>
  <c r="I256" i="23"/>
  <c r="I255" i="23"/>
  <c r="I243" i="23"/>
  <c r="F243" i="23"/>
  <c r="H243" i="23" s="1"/>
  <c r="I242" i="23"/>
  <c r="F242" i="23"/>
  <c r="H242" i="23" s="1"/>
  <c r="I241" i="23"/>
  <c r="F241" i="23"/>
  <c r="H241" i="23" s="1"/>
  <c r="I240" i="23"/>
  <c r="F240" i="23"/>
  <c r="H240" i="23" s="1"/>
  <c r="I239" i="23"/>
  <c r="F239" i="23"/>
  <c r="H239" i="23" s="1"/>
  <c r="I238" i="23"/>
  <c r="F238" i="23"/>
  <c r="H238" i="23" s="1"/>
  <c r="I237" i="23"/>
  <c r="F237" i="23"/>
  <c r="H237" i="23" s="1"/>
  <c r="I236" i="23"/>
  <c r="F236" i="23"/>
  <c r="H236" i="23" s="1"/>
  <c r="I235" i="23"/>
  <c r="F235" i="23"/>
  <c r="H235" i="23" s="1"/>
  <c r="I234" i="23"/>
  <c r="F234" i="23"/>
  <c r="H234" i="23" s="1"/>
  <c r="I233" i="23"/>
  <c r="I232" i="23"/>
  <c r="I231" i="23"/>
  <c r="I230" i="23"/>
  <c r="I229" i="23"/>
  <c r="I228" i="23"/>
  <c r="F228" i="23"/>
  <c r="H228" i="23" s="1"/>
  <c r="I227" i="23"/>
  <c r="I226" i="23"/>
  <c r="I225" i="23"/>
  <c r="I224" i="23"/>
  <c r="I212" i="23"/>
  <c r="I211" i="23"/>
  <c r="I210" i="23"/>
  <c r="I209" i="23"/>
  <c r="I208" i="23"/>
  <c r="I207" i="23"/>
  <c r="I206" i="23"/>
  <c r="I205" i="23"/>
  <c r="I191" i="23"/>
  <c r="I190" i="23"/>
  <c r="I189" i="23"/>
  <c r="I188" i="23"/>
  <c r="I187" i="23"/>
  <c r="I186" i="23"/>
  <c r="I185" i="23"/>
  <c r="I184" i="23"/>
  <c r="I183" i="23"/>
  <c r="I171" i="23"/>
  <c r="F171" i="23"/>
  <c r="H171" i="23" s="1"/>
  <c r="I170" i="23"/>
  <c r="F170" i="23"/>
  <c r="H170" i="23" s="1"/>
  <c r="I169" i="23"/>
  <c r="I168" i="23"/>
  <c r="I167" i="23"/>
  <c r="I166" i="23"/>
  <c r="I148" i="23"/>
  <c r="I147" i="23"/>
  <c r="I146" i="23"/>
  <c r="I145" i="23"/>
  <c r="I144" i="23"/>
  <c r="I143" i="23"/>
  <c r="I142" i="23"/>
  <c r="I130" i="23"/>
  <c r="F130" i="23"/>
  <c r="H130" i="23" s="1"/>
  <c r="I129" i="23"/>
  <c r="F129" i="23"/>
  <c r="H129" i="23" s="1"/>
  <c r="I128" i="23"/>
  <c r="F128" i="23"/>
  <c r="H128" i="23" s="1"/>
  <c r="I127" i="23"/>
  <c r="F127" i="23"/>
  <c r="H127" i="23" s="1"/>
  <c r="I126" i="23"/>
  <c r="F126" i="23"/>
  <c r="H126" i="23" s="1"/>
  <c r="I125" i="23"/>
  <c r="F125" i="23"/>
  <c r="H125" i="23" s="1"/>
  <c r="I124" i="23"/>
  <c r="F124" i="23"/>
  <c r="H124" i="23" s="1"/>
  <c r="I123" i="23"/>
  <c r="F123" i="23"/>
  <c r="H123" i="23" s="1"/>
  <c r="I122" i="23"/>
  <c r="F122" i="23"/>
  <c r="H122" i="23" s="1"/>
  <c r="I121" i="23"/>
  <c r="F121" i="23"/>
  <c r="H121" i="23" s="1"/>
  <c r="I120" i="23"/>
  <c r="I119" i="23"/>
  <c r="I118" i="23"/>
  <c r="I117" i="23"/>
  <c r="I116" i="23"/>
  <c r="I115" i="23"/>
  <c r="I114" i="23"/>
  <c r="I113" i="23"/>
  <c r="I112" i="23"/>
  <c r="I99" i="23"/>
  <c r="F99" i="23"/>
  <c r="H99" i="23" s="1"/>
  <c r="I98" i="23"/>
  <c r="F98" i="23"/>
  <c r="H98" i="23" s="1"/>
  <c r="I97" i="23"/>
  <c r="F97" i="23"/>
  <c r="H97" i="23" s="1"/>
  <c r="I96" i="23"/>
  <c r="I95" i="23"/>
  <c r="I94" i="23"/>
  <c r="I93" i="23"/>
  <c r="I92" i="23"/>
  <c r="F92" i="23"/>
  <c r="H92" i="23" s="1"/>
  <c r="I91" i="23"/>
  <c r="I90" i="23"/>
  <c r="I89" i="23"/>
  <c r="I88" i="23"/>
  <c r="F88" i="23"/>
  <c r="H88" i="23" s="1"/>
  <c r="I87" i="23"/>
  <c r="I86" i="23"/>
  <c r="I85" i="23"/>
  <c r="I84" i="23"/>
  <c r="I83" i="23"/>
  <c r="F83" i="23"/>
  <c r="H83" i="23" s="1"/>
  <c r="I82" i="23"/>
  <c r="I81" i="23"/>
  <c r="I80" i="23"/>
  <c r="E365" i="23"/>
  <c r="D365" i="23"/>
  <c r="E364" i="23"/>
  <c r="D364" i="23"/>
  <c r="E363" i="23"/>
  <c r="D363" i="23"/>
  <c r="E362" i="23"/>
  <c r="D362" i="23"/>
  <c r="E520" i="23"/>
  <c r="D520" i="23"/>
  <c r="E519" i="23"/>
  <c r="D519" i="23"/>
  <c r="E518" i="23"/>
  <c r="D518" i="23"/>
  <c r="E517" i="23"/>
  <c r="D517" i="23"/>
  <c r="E489" i="23"/>
  <c r="D489" i="23"/>
  <c r="E488" i="23"/>
  <c r="D488" i="23"/>
  <c r="E487" i="23"/>
  <c r="D487" i="23"/>
  <c r="E486" i="23"/>
  <c r="D486" i="23"/>
  <c r="E458" i="23"/>
  <c r="D458" i="23"/>
  <c r="E457" i="23"/>
  <c r="D457" i="23"/>
  <c r="E456" i="23"/>
  <c r="D456" i="23"/>
  <c r="E455" i="23"/>
  <c r="D455" i="23"/>
  <c r="E427" i="23"/>
  <c r="D427" i="23"/>
  <c r="E426" i="23"/>
  <c r="D426" i="23"/>
  <c r="E425" i="23"/>
  <c r="D425" i="23"/>
  <c r="E424" i="23"/>
  <c r="D424" i="23"/>
  <c r="E396" i="23"/>
  <c r="D396" i="23"/>
  <c r="E395" i="23"/>
  <c r="D395" i="23"/>
  <c r="E394" i="23"/>
  <c r="D394" i="23"/>
  <c r="E393" i="23"/>
  <c r="D393" i="23"/>
  <c r="E324" i="23"/>
  <c r="D324" i="23"/>
  <c r="E323" i="23"/>
  <c r="D323" i="23"/>
  <c r="E322" i="23"/>
  <c r="D322" i="23"/>
  <c r="E321" i="23"/>
  <c r="D321" i="23"/>
  <c r="E293" i="23"/>
  <c r="D293" i="23"/>
  <c r="E292" i="23"/>
  <c r="D292" i="23"/>
  <c r="E291" i="23"/>
  <c r="D291" i="23"/>
  <c r="E290" i="23"/>
  <c r="D290" i="23"/>
  <c r="E252" i="23"/>
  <c r="D252" i="23"/>
  <c r="E251" i="23"/>
  <c r="D251" i="23"/>
  <c r="E250" i="23"/>
  <c r="D250" i="23"/>
  <c r="E249" i="23"/>
  <c r="D249" i="23"/>
  <c r="E221" i="23"/>
  <c r="D221" i="23"/>
  <c r="E220" i="23"/>
  <c r="D220" i="23"/>
  <c r="E219" i="23"/>
  <c r="D219" i="23"/>
  <c r="E218" i="23"/>
  <c r="D218" i="23"/>
  <c r="E180" i="23"/>
  <c r="D180" i="23"/>
  <c r="E179" i="23"/>
  <c r="D179" i="23"/>
  <c r="E178" i="23"/>
  <c r="D178" i="23"/>
  <c r="E177" i="23"/>
  <c r="D177" i="23"/>
  <c r="E139" i="23"/>
  <c r="D139" i="23"/>
  <c r="E138" i="23"/>
  <c r="D138" i="23"/>
  <c r="E137" i="23"/>
  <c r="D137" i="23"/>
  <c r="E136" i="23"/>
  <c r="D136" i="23"/>
  <c r="E108" i="23"/>
  <c r="D108" i="23"/>
  <c r="E107" i="23"/>
  <c r="D107" i="23"/>
  <c r="E106" i="23"/>
  <c r="D106" i="23"/>
  <c r="E105" i="23"/>
  <c r="D105" i="23"/>
  <c r="I34" i="23"/>
  <c r="I54" i="23"/>
  <c r="I55" i="23"/>
  <c r="I56" i="23"/>
  <c r="I57" i="23"/>
  <c r="I58" i="23"/>
  <c r="I59" i="23"/>
  <c r="I60" i="23"/>
  <c r="I61" i="23"/>
  <c r="I62" i="23"/>
  <c r="E77" i="23"/>
  <c r="D77" i="23"/>
  <c r="E76" i="23"/>
  <c r="D76" i="23"/>
  <c r="E75" i="23"/>
  <c r="D75" i="23"/>
  <c r="E74" i="23"/>
  <c r="D74" i="23"/>
  <c r="I20" i="23"/>
  <c r="I26" i="23"/>
  <c r="I27" i="23"/>
  <c r="F27" i="23"/>
  <c r="H27" i="23" s="1"/>
  <c r="F28" i="23"/>
  <c r="H28" i="23" s="1"/>
  <c r="F30" i="23"/>
  <c r="H30" i="23" s="1"/>
  <c r="F31" i="23"/>
  <c r="H31" i="23" s="1"/>
  <c r="F32" i="23"/>
  <c r="H32" i="23" s="1"/>
  <c r="F25" i="23"/>
  <c r="H25" i="23" s="1"/>
  <c r="F26" i="23"/>
  <c r="H26" i="23" s="1"/>
  <c r="F29" i="23"/>
  <c r="H29" i="23" s="1"/>
  <c r="I285" i="23" l="1"/>
  <c r="J107" i="30"/>
  <c r="L107" i="30"/>
  <c r="F487" i="23"/>
  <c r="I131" i="23"/>
  <c r="I213" i="23"/>
  <c r="I100" i="23"/>
  <c r="I172" i="23"/>
  <c r="I357" i="23"/>
  <c r="I316" i="23"/>
  <c r="I543" i="23"/>
  <c r="I244" i="23"/>
  <c r="I512" i="23"/>
  <c r="I481" i="23"/>
  <c r="I388" i="23"/>
  <c r="I419" i="23"/>
  <c r="I450" i="23"/>
  <c r="M146" i="30"/>
  <c r="E7" i="45"/>
  <c r="E9" i="45" s="1"/>
  <c r="F363" i="23"/>
  <c r="F293" i="23"/>
  <c r="F364" i="23"/>
  <c r="F362" i="23"/>
  <c r="F365" i="23"/>
  <c r="F220" i="23"/>
  <c r="F455" i="23"/>
  <c r="F105" i="23"/>
  <c r="F137" i="23"/>
  <c r="F250" i="23"/>
  <c r="F107" i="23"/>
  <c r="F221" i="23"/>
  <c r="F322" i="23"/>
  <c r="F291" i="23"/>
  <c r="F396" i="23"/>
  <c r="F106" i="23"/>
  <c r="F324" i="23"/>
  <c r="F139" i="23"/>
  <c r="F424" i="23"/>
  <c r="F251" i="23"/>
  <c r="F425" i="23"/>
  <c r="F518" i="23"/>
  <c r="F178" i="23"/>
  <c r="F252" i="23"/>
  <c r="F456" i="23"/>
  <c r="F520" i="23"/>
  <c r="F249" i="23"/>
  <c r="F321" i="23"/>
  <c r="F394" i="23"/>
  <c r="F489" i="23"/>
  <c r="F218" i="23"/>
  <c r="F108" i="23"/>
  <c r="F458" i="23"/>
  <c r="F219" i="23"/>
  <c r="F519" i="23"/>
  <c r="F517" i="23"/>
  <c r="F488" i="23"/>
  <c r="F486" i="23"/>
  <c r="F457" i="23"/>
  <c r="F426" i="23"/>
  <c r="F427" i="23"/>
  <c r="F395" i="23"/>
  <c r="F393" i="23"/>
  <c r="F323" i="23"/>
  <c r="F292" i="23"/>
  <c r="F290" i="23"/>
  <c r="F179" i="23"/>
  <c r="F177" i="23"/>
  <c r="F180" i="23"/>
  <c r="F138" i="23"/>
  <c r="F136" i="23"/>
  <c r="I19" i="35" l="1"/>
  <c r="I17" i="35"/>
  <c r="F38" i="42"/>
  <c r="I25" i="42" s="1"/>
  <c r="J300" i="11" l="1"/>
  <c r="J32" i="11"/>
  <c r="L32" i="11" s="1"/>
  <c r="I32" i="11"/>
  <c r="J31" i="11"/>
  <c r="T31" i="11" l="1"/>
  <c r="BN31" i="11" s="1"/>
  <c r="BZ31" i="11" s="1"/>
  <c r="U31" i="11"/>
  <c r="BO31" i="11" s="1"/>
  <c r="CA31" i="11" s="1"/>
  <c r="V31" i="11"/>
  <c r="BP31" i="11" s="1"/>
  <c r="CB31" i="11" s="1"/>
  <c r="W31" i="11"/>
  <c r="BQ31" i="11" s="1"/>
  <c r="CC31" i="11" s="1"/>
  <c r="T32" i="11"/>
  <c r="U32" i="11"/>
  <c r="V32" i="11"/>
  <c r="X32" i="11"/>
  <c r="W32" i="11"/>
  <c r="T30" i="11"/>
  <c r="BN30" i="11" s="1"/>
  <c r="BZ30" i="11" s="1"/>
  <c r="U30" i="11"/>
  <c r="BO30" i="11" s="1"/>
  <c r="CA30" i="11" s="1"/>
  <c r="W30" i="11"/>
  <c r="BQ30" i="11" s="1"/>
  <c r="CC30" i="11" s="1"/>
  <c r="V30" i="11"/>
  <c r="BP30" i="11" s="1"/>
  <c r="CB30" i="11" s="1"/>
  <c r="W22" i="11"/>
  <c r="U22" i="11"/>
  <c r="T22" i="11"/>
  <c r="V22" i="11"/>
  <c r="W27" i="11"/>
  <c r="BQ27" i="11" s="1"/>
  <c r="CC27" i="11" s="1"/>
  <c r="X27" i="11"/>
  <c r="U27" i="11"/>
  <c r="BO27" i="11" s="1"/>
  <c r="CA27" i="11" s="1"/>
  <c r="V27" i="11"/>
  <c r="BP27" i="11" s="1"/>
  <c r="CB27" i="11" s="1"/>
  <c r="T27" i="11"/>
  <c r="BN27" i="11" s="1"/>
  <c r="BZ27" i="11" s="1"/>
  <c r="H302" i="11"/>
  <c r="J105" i="11"/>
  <c r="G302" i="11"/>
  <c r="X22" i="11"/>
  <c r="X30" i="11"/>
  <c r="X31" i="11"/>
  <c r="S27" i="11"/>
  <c r="BM27" i="11" s="1"/>
  <c r="BY27" i="11" s="1"/>
  <c r="X33" i="11" l="1"/>
  <c r="X304" i="11" s="1"/>
  <c r="W33" i="11"/>
  <c r="U33" i="11"/>
  <c r="Y27" i="11"/>
  <c r="X307" i="11"/>
  <c r="X306" i="11" l="1"/>
  <c r="H62" i="30"/>
  <c r="H48" i="30"/>
  <c r="H29" i="30"/>
  <c r="H10" i="30"/>
  <c r="K10" i="30" s="1"/>
  <c r="H8" i="30"/>
  <c r="K8" i="30" s="1"/>
  <c r="H13" i="30"/>
  <c r="T29" i="8"/>
  <c r="S13" i="8"/>
  <c r="I30" i="35" l="1"/>
  <c r="I24" i="35"/>
  <c r="I31" i="35" l="1"/>
  <c r="I32" i="35" s="1"/>
  <c r="S22" i="8"/>
  <c r="S16" i="8"/>
  <c r="S29" i="8"/>
  <c r="F37" i="42" l="1"/>
  <c r="I24" i="42" s="1"/>
  <c r="I40" i="35"/>
  <c r="F39" i="42" l="1"/>
  <c r="G36" i="42" s="1"/>
  <c r="J16" i="26"/>
  <c r="G38" i="42" l="1"/>
  <c r="G39" i="42"/>
  <c r="F43" i="42"/>
  <c r="G37" i="42"/>
  <c r="F296" i="23"/>
  <c r="H296" i="23" s="1"/>
  <c r="F399" i="23"/>
  <c r="H399" i="23" s="1"/>
  <c r="F84" i="23"/>
  <c r="H84" i="23" s="1"/>
  <c r="F300" i="23"/>
  <c r="H300" i="23" s="1"/>
  <c r="F368" i="23"/>
  <c r="H368" i="23" s="1"/>
  <c r="F229" i="23"/>
  <c r="H229" i="23" s="1"/>
  <c r="F523" i="23"/>
  <c r="H523" i="23" s="1"/>
  <c r="F430" i="23"/>
  <c r="H430" i="23" s="1"/>
  <c r="F461" i="23"/>
  <c r="H461" i="23" s="1"/>
  <c r="F111" i="23"/>
  <c r="H111" i="23" s="1"/>
  <c r="F81" i="23"/>
  <c r="H81" i="23" s="1"/>
  <c r="F80" i="23"/>
  <c r="H80" i="23" s="1"/>
  <c r="J17" i="26"/>
  <c r="I13" i="30"/>
  <c r="D46" i="23"/>
  <c r="D45" i="23"/>
  <c r="D44" i="23"/>
  <c r="D43" i="23"/>
  <c r="I19" i="23"/>
  <c r="I18" i="23"/>
  <c r="M7" i="30" s="1"/>
  <c r="J7" i="30" s="1"/>
  <c r="D20" i="23" l="1"/>
  <c r="D18" i="23"/>
  <c r="I14" i="30"/>
  <c r="F327" i="23"/>
  <c r="H327" i="23" s="1"/>
  <c r="I8" i="30"/>
  <c r="J18" i="26"/>
  <c r="I10" i="30" l="1"/>
  <c r="I9" i="30"/>
  <c r="D19" i="23"/>
  <c r="F19" i="23" s="1"/>
  <c r="D21" i="23"/>
  <c r="F21" i="23" s="1"/>
  <c r="J13" i="26"/>
  <c r="I11" i="30" s="1"/>
  <c r="D22" i="23"/>
  <c r="F22" i="23" s="1"/>
  <c r="H24" i="23"/>
  <c r="F20" i="23"/>
  <c r="I15" i="30"/>
  <c r="F328" i="23"/>
  <c r="H328" i="23" s="1"/>
  <c r="F18" i="23"/>
  <c r="J19" i="26"/>
  <c r="I16" i="30" l="1"/>
  <c r="H18" i="23"/>
  <c r="J20" i="26"/>
  <c r="I17" i="30" l="1"/>
  <c r="F224" i="23"/>
  <c r="H224" i="23" s="1"/>
  <c r="F225" i="23"/>
  <c r="H225" i="23" s="1"/>
  <c r="J33" i="11"/>
  <c r="J21" i="26"/>
  <c r="I18" i="30" l="1"/>
  <c r="J22" i="26"/>
  <c r="H20" i="23" l="1"/>
  <c r="H21" i="23"/>
  <c r="I21" i="23"/>
  <c r="I22" i="23"/>
  <c r="I49" i="23"/>
  <c r="I50" i="23"/>
  <c r="F333" i="23" l="1"/>
  <c r="H333" i="23" s="1"/>
  <c r="F334" i="23" l="1"/>
  <c r="H334" i="23" s="1"/>
  <c r="I24" i="30" l="1"/>
  <c r="F226" i="23"/>
  <c r="H226" i="23" s="1"/>
  <c r="F89" i="23"/>
  <c r="H89" i="23" s="1"/>
  <c r="J23" i="26"/>
  <c r="C274" i="11"/>
  <c r="C261" i="11"/>
  <c r="C248" i="11"/>
  <c r="C230" i="11"/>
  <c r="C202" i="11"/>
  <c r="C179" i="11"/>
  <c r="C156" i="11"/>
  <c r="C143" i="11"/>
  <c r="C120" i="11"/>
  <c r="C107" i="11"/>
  <c r="C89" i="11"/>
  <c r="C48" i="11"/>
  <c r="C35" i="11"/>
  <c r="C7" i="11"/>
  <c r="I25" i="30" l="1"/>
  <c r="F90" i="23"/>
  <c r="H90" i="23" s="1"/>
  <c r="J24" i="26"/>
  <c r="J25" i="26" s="1"/>
  <c r="J26" i="26" s="1"/>
  <c r="G8" i="8"/>
  <c r="I19" i="30" l="1"/>
  <c r="J27" i="26"/>
  <c r="I26" i="30"/>
  <c r="F227" i="23"/>
  <c r="H227" i="23" s="1"/>
  <c r="F91" i="23"/>
  <c r="H91" i="23" s="1"/>
  <c r="J30" i="26"/>
  <c r="D492" i="23" s="1"/>
  <c r="I68" i="23"/>
  <c r="I67" i="23"/>
  <c r="I66" i="23"/>
  <c r="I65" i="23"/>
  <c r="I64" i="23"/>
  <c r="I63" i="23"/>
  <c r="I53" i="23"/>
  <c r="I52" i="23"/>
  <c r="I51" i="23"/>
  <c r="L31" i="11"/>
  <c r="L30" i="11"/>
  <c r="S22" i="11"/>
  <c r="Y22" i="11" s="1"/>
  <c r="I20" i="30" l="1"/>
  <c r="J28" i="26"/>
  <c r="I27" i="30"/>
  <c r="F93" i="23"/>
  <c r="H93" i="23" s="1"/>
  <c r="S30" i="11"/>
  <c r="AY30" i="11"/>
  <c r="BE30" i="11" s="1"/>
  <c r="S31" i="11"/>
  <c r="AY31" i="11"/>
  <c r="BE31" i="11" s="1"/>
  <c r="S32" i="11"/>
  <c r="I69" i="23"/>
  <c r="E6" i="23" s="1"/>
  <c r="I21" i="30" l="1"/>
  <c r="J29" i="26"/>
  <c r="Y32" i="11"/>
  <c r="S33" i="11"/>
  <c r="Y31" i="11"/>
  <c r="BM31" i="11"/>
  <c r="BY31" i="11" s="1"/>
  <c r="Y30" i="11"/>
  <c r="BM30" i="11"/>
  <c r="BY30" i="11" s="1"/>
  <c r="E46" i="23"/>
  <c r="E45" i="23"/>
  <c r="E44" i="23"/>
  <c r="E43" i="23"/>
  <c r="F43" i="23" s="1"/>
  <c r="AL159" i="11"/>
  <c r="AL164" i="11" s="1"/>
  <c r="AK159" i="11"/>
  <c r="AK164" i="11" s="1"/>
  <c r="AJ159" i="11"/>
  <c r="AJ164" i="11" s="1"/>
  <c r="AI159" i="11"/>
  <c r="AI164" i="11" s="1"/>
  <c r="AL149" i="11"/>
  <c r="AK149" i="11"/>
  <c r="AJ149" i="11"/>
  <c r="AL139" i="11"/>
  <c r="AK139" i="11"/>
  <c r="AJ139" i="11"/>
  <c r="AJ142" i="11" s="1"/>
  <c r="AI139" i="11"/>
  <c r="AL129" i="11"/>
  <c r="AK129" i="11"/>
  <c r="AJ129" i="11"/>
  <c r="AI129" i="11"/>
  <c r="AL119" i="11"/>
  <c r="AK119" i="11"/>
  <c r="AJ119" i="11"/>
  <c r="AI119" i="11"/>
  <c r="AL109" i="11"/>
  <c r="AK109" i="11"/>
  <c r="AJ109" i="11"/>
  <c r="AI109" i="11"/>
  <c r="AL99" i="11"/>
  <c r="AK99" i="11"/>
  <c r="AJ99" i="11"/>
  <c r="AI99" i="11"/>
  <c r="AL89" i="11"/>
  <c r="AK89" i="11"/>
  <c r="AJ89" i="11"/>
  <c r="AI89" i="11"/>
  <c r="AL79" i="11"/>
  <c r="AK79" i="11"/>
  <c r="AJ79" i="11"/>
  <c r="AI79" i="11"/>
  <c r="AL69" i="11"/>
  <c r="AK69" i="11"/>
  <c r="AJ69" i="11"/>
  <c r="AI69" i="11"/>
  <c r="AK59" i="11"/>
  <c r="AJ59" i="11"/>
  <c r="AI59" i="11"/>
  <c r="AK49" i="11"/>
  <c r="AJ49" i="11"/>
  <c r="AI49" i="11"/>
  <c r="AL39" i="11"/>
  <c r="AK39" i="11"/>
  <c r="AJ39" i="11"/>
  <c r="AI39" i="11"/>
  <c r="AL29" i="11"/>
  <c r="AJ29" i="11"/>
  <c r="AI29" i="11"/>
  <c r="AL19" i="11"/>
  <c r="AK19" i="11"/>
  <c r="AJ19" i="11"/>
  <c r="AI19" i="11"/>
  <c r="AI9" i="11"/>
  <c r="AI12" i="11" s="1"/>
  <c r="AJ9" i="11"/>
  <c r="AJ12" i="11" s="1"/>
  <c r="AK9" i="11"/>
  <c r="AL9" i="11"/>
  <c r="J8" i="8"/>
  <c r="I8" i="8"/>
  <c r="H8" i="8"/>
  <c r="I22" i="30" l="1"/>
  <c r="I23" i="30"/>
  <c r="Y33" i="11"/>
  <c r="Y304" i="11" s="1"/>
  <c r="BG300" i="11"/>
  <c r="BG299" i="11"/>
  <c r="BG272" i="11"/>
  <c r="BG271" i="11"/>
  <c r="BG259" i="11"/>
  <c r="BG258" i="11"/>
  <c r="BG246" i="11"/>
  <c r="BG245" i="11"/>
  <c r="BG228" i="11"/>
  <c r="BG227" i="11"/>
  <c r="BM227" i="11" s="1"/>
  <c r="BG200" i="11"/>
  <c r="BG199" i="11"/>
  <c r="BG177" i="11"/>
  <c r="BG176" i="11"/>
  <c r="BG154" i="11"/>
  <c r="BG153" i="11"/>
  <c r="BG118" i="11"/>
  <c r="BG117" i="11"/>
  <c r="BG105" i="11"/>
  <c r="BG104" i="11"/>
  <c r="BG87" i="11"/>
  <c r="BG86" i="11"/>
  <c r="BG69" i="11"/>
  <c r="BG46" i="11"/>
  <c r="BG45" i="11"/>
  <c r="BG33" i="11"/>
  <c r="Y305" i="11" l="1"/>
  <c r="X305" i="11"/>
  <c r="AE7" i="11"/>
  <c r="AX7" i="11"/>
  <c r="AZ22" i="11"/>
  <c r="BA22" i="11"/>
  <c r="BB22" i="11"/>
  <c r="BC22" i="11"/>
  <c r="BG22" i="11"/>
  <c r="BH22" i="11"/>
  <c r="BI22" i="11"/>
  <c r="BJ22" i="11"/>
  <c r="BK22" i="11"/>
  <c r="BT22" i="11"/>
  <c r="BU22" i="11"/>
  <c r="BV22" i="11"/>
  <c r="BW22" i="11"/>
  <c r="AK12" i="11"/>
  <c r="AL12" i="11"/>
  <c r="AZ32" i="11"/>
  <c r="BA32" i="11"/>
  <c r="BB32" i="11"/>
  <c r="BC32" i="11"/>
  <c r="BG32" i="11"/>
  <c r="BH32" i="11"/>
  <c r="BI32" i="11"/>
  <c r="BJ32" i="11"/>
  <c r="BK32" i="11"/>
  <c r="BT32" i="11"/>
  <c r="BU32" i="11"/>
  <c r="BV32" i="11"/>
  <c r="BW32" i="11"/>
  <c r="AE17" i="11"/>
  <c r="AX35" i="11"/>
  <c r="AZ37" i="11"/>
  <c r="BA37" i="11"/>
  <c r="BB37" i="11"/>
  <c r="BC37" i="11"/>
  <c r="BG37" i="11"/>
  <c r="BH37" i="11"/>
  <c r="BI37" i="11"/>
  <c r="BJ37" i="11"/>
  <c r="BK37" i="11"/>
  <c r="BT37" i="11"/>
  <c r="BU37" i="11"/>
  <c r="BV37" i="11"/>
  <c r="BW37" i="11"/>
  <c r="AZ38" i="11"/>
  <c r="BA38" i="11"/>
  <c r="BB38" i="11"/>
  <c r="BC38" i="11"/>
  <c r="BG38" i="11"/>
  <c r="BH38" i="11"/>
  <c r="BI38" i="11"/>
  <c r="BJ38" i="11"/>
  <c r="BK38" i="11"/>
  <c r="BT38" i="11"/>
  <c r="BU38" i="11"/>
  <c r="BV38" i="11"/>
  <c r="BW38" i="11"/>
  <c r="AZ39" i="11"/>
  <c r="BA39" i="11"/>
  <c r="BB39" i="11"/>
  <c r="BC39" i="11"/>
  <c r="BG39" i="11"/>
  <c r="BH39" i="11"/>
  <c r="BI39" i="11"/>
  <c r="BJ39" i="11"/>
  <c r="BK39" i="11"/>
  <c r="BT39" i="11"/>
  <c r="BU39" i="11"/>
  <c r="BV39" i="11"/>
  <c r="BW39" i="11"/>
  <c r="AI22" i="11"/>
  <c r="AJ22" i="11"/>
  <c r="AK22" i="11"/>
  <c r="AL22" i="11"/>
  <c r="AZ44" i="11"/>
  <c r="BA44" i="11"/>
  <c r="BB44" i="11"/>
  <c r="BC44" i="11"/>
  <c r="BG44" i="11"/>
  <c r="BH44" i="11"/>
  <c r="BI44" i="11"/>
  <c r="BJ44" i="11"/>
  <c r="BK44" i="11"/>
  <c r="BT44" i="11"/>
  <c r="BU44" i="11"/>
  <c r="BV44" i="11"/>
  <c r="BW44" i="11"/>
  <c r="AZ45" i="11"/>
  <c r="BA45" i="11"/>
  <c r="BB45" i="11"/>
  <c r="BC45" i="11"/>
  <c r="BH45" i="11"/>
  <c r="BI45" i="11"/>
  <c r="BJ45" i="11"/>
  <c r="BK45" i="11"/>
  <c r="BT45" i="11"/>
  <c r="BU45" i="11"/>
  <c r="BV45" i="11"/>
  <c r="BW45" i="11"/>
  <c r="AE27" i="11"/>
  <c r="AX48" i="11"/>
  <c r="BG63" i="11"/>
  <c r="BM63" i="11" s="1"/>
  <c r="BH63" i="11"/>
  <c r="BI63" i="11"/>
  <c r="BJ63" i="11"/>
  <c r="BK63" i="11"/>
  <c r="BT63" i="11"/>
  <c r="BU63" i="11"/>
  <c r="BV63" i="11"/>
  <c r="BW63" i="11"/>
  <c r="AZ65" i="11"/>
  <c r="BB65" i="11"/>
  <c r="BG65" i="11"/>
  <c r="BH65" i="11"/>
  <c r="BI65" i="11"/>
  <c r="BJ65" i="11"/>
  <c r="BK65" i="11"/>
  <c r="BT65" i="11"/>
  <c r="BU65" i="11"/>
  <c r="BV65" i="11"/>
  <c r="BW65" i="11"/>
  <c r="AI32" i="11"/>
  <c r="AJ32" i="11"/>
  <c r="AK32" i="11"/>
  <c r="AL32" i="11"/>
  <c r="AZ66" i="11"/>
  <c r="BA66" i="11"/>
  <c r="BB66" i="11"/>
  <c r="BC66" i="11"/>
  <c r="BG66" i="11"/>
  <c r="BH66" i="11"/>
  <c r="BI66" i="11"/>
  <c r="BJ66" i="11"/>
  <c r="BK66" i="11"/>
  <c r="BT66" i="11"/>
  <c r="BU66" i="11"/>
  <c r="BV66" i="11"/>
  <c r="BW66" i="11"/>
  <c r="AZ67" i="11"/>
  <c r="BA67" i="11"/>
  <c r="BB67" i="11"/>
  <c r="BC67" i="11"/>
  <c r="BG67" i="11"/>
  <c r="BH67" i="11"/>
  <c r="BI67" i="11"/>
  <c r="BJ67" i="11"/>
  <c r="BK67" i="11"/>
  <c r="BT67" i="11"/>
  <c r="BU67" i="11"/>
  <c r="BV67" i="11"/>
  <c r="BW67" i="11"/>
  <c r="AZ68" i="11"/>
  <c r="BA68" i="11"/>
  <c r="BB68" i="11"/>
  <c r="BC68" i="11"/>
  <c r="BH68" i="11"/>
  <c r="BI68" i="11"/>
  <c r="BJ68" i="11"/>
  <c r="BK68" i="11"/>
  <c r="BT68" i="11"/>
  <c r="BU68" i="11"/>
  <c r="BV68" i="11"/>
  <c r="BW68" i="11"/>
  <c r="AE37" i="11"/>
  <c r="AX71" i="11"/>
  <c r="AZ84" i="11"/>
  <c r="BA84" i="11"/>
  <c r="BB84" i="11"/>
  <c r="BC84" i="11"/>
  <c r="BG84" i="11"/>
  <c r="BH84" i="11"/>
  <c r="BI84" i="11"/>
  <c r="BJ84" i="11"/>
  <c r="BK84" i="11"/>
  <c r="BT84" i="11"/>
  <c r="BU84" i="11"/>
  <c r="BV84" i="11"/>
  <c r="BW84" i="11"/>
  <c r="AZ85" i="11"/>
  <c r="BA85" i="11"/>
  <c r="BB85" i="11"/>
  <c r="BC85" i="11"/>
  <c r="BG85" i="11"/>
  <c r="BH85" i="11"/>
  <c r="BI85" i="11"/>
  <c r="BJ85" i="11"/>
  <c r="BK85" i="11"/>
  <c r="BT85" i="11"/>
  <c r="BU85" i="11"/>
  <c r="BV85" i="11"/>
  <c r="BW85" i="11"/>
  <c r="AI42" i="11"/>
  <c r="AJ42" i="11"/>
  <c r="AK42" i="11"/>
  <c r="AL42" i="11"/>
  <c r="AZ86" i="11"/>
  <c r="BA86" i="11"/>
  <c r="BB86" i="11"/>
  <c r="BC86" i="11"/>
  <c r="BH86" i="11"/>
  <c r="BI86" i="11"/>
  <c r="BJ86" i="11"/>
  <c r="BK86" i="11"/>
  <c r="BT86" i="11"/>
  <c r="BU86" i="11"/>
  <c r="BV86" i="11"/>
  <c r="BW86" i="11"/>
  <c r="AE47" i="11"/>
  <c r="AX89" i="11"/>
  <c r="AZ99" i="11"/>
  <c r="BA99" i="11"/>
  <c r="BB99" i="11"/>
  <c r="BC99" i="11"/>
  <c r="BG99" i="11"/>
  <c r="BH99" i="11"/>
  <c r="BI99" i="11"/>
  <c r="BJ99" i="11"/>
  <c r="BK99" i="11"/>
  <c r="BT99" i="11"/>
  <c r="BU99" i="11"/>
  <c r="BV99" i="11"/>
  <c r="BW99" i="11"/>
  <c r="AZ101" i="11"/>
  <c r="BA101" i="11"/>
  <c r="BB101" i="11"/>
  <c r="BG101" i="11"/>
  <c r="BH101" i="11"/>
  <c r="BI101" i="11"/>
  <c r="BJ101" i="11"/>
  <c r="BK101" i="11"/>
  <c r="BT101" i="11"/>
  <c r="BU101" i="11"/>
  <c r="BV101" i="11"/>
  <c r="BW101" i="11"/>
  <c r="AI52" i="11"/>
  <c r="AJ52" i="11"/>
  <c r="AK52" i="11"/>
  <c r="AL52" i="11"/>
  <c r="AZ102" i="11"/>
  <c r="BA102" i="11"/>
  <c r="BB102" i="11"/>
  <c r="BC102" i="11"/>
  <c r="BG102" i="11"/>
  <c r="BH102" i="11"/>
  <c r="BI102" i="11"/>
  <c r="BJ102" i="11"/>
  <c r="BK102" i="11"/>
  <c r="BT102" i="11"/>
  <c r="BU102" i="11"/>
  <c r="BV102" i="11"/>
  <c r="BW102" i="11"/>
  <c r="AZ103" i="11"/>
  <c r="BA103" i="11"/>
  <c r="BB103" i="11"/>
  <c r="BC103" i="11"/>
  <c r="BG103" i="11"/>
  <c r="BH103" i="11"/>
  <c r="BI103" i="11"/>
  <c r="BJ103" i="11"/>
  <c r="BK103" i="11"/>
  <c r="BT103" i="11"/>
  <c r="BU103" i="11"/>
  <c r="BV103" i="11"/>
  <c r="BW103" i="11"/>
  <c r="AZ104" i="11"/>
  <c r="BA104" i="11"/>
  <c r="BB104" i="11"/>
  <c r="BC104" i="11"/>
  <c r="BH104" i="11"/>
  <c r="BI104" i="11"/>
  <c r="BJ104" i="11"/>
  <c r="BK104" i="11"/>
  <c r="BT104" i="11"/>
  <c r="BU104" i="11"/>
  <c r="BV104" i="11"/>
  <c r="BW104" i="11"/>
  <c r="AE57" i="11"/>
  <c r="AX107" i="11"/>
  <c r="AZ114" i="11"/>
  <c r="BA114" i="11"/>
  <c r="BB114" i="11"/>
  <c r="BC114" i="11"/>
  <c r="BG114" i="11"/>
  <c r="BH114" i="11"/>
  <c r="BI114" i="11"/>
  <c r="BJ114" i="11"/>
  <c r="BK114" i="11"/>
  <c r="BT114" i="11"/>
  <c r="BU114" i="11"/>
  <c r="BV114" i="11"/>
  <c r="BW114" i="11"/>
  <c r="AZ115" i="11"/>
  <c r="BA115" i="11"/>
  <c r="BB115" i="11"/>
  <c r="BC115" i="11"/>
  <c r="BG115" i="11"/>
  <c r="BH115" i="11"/>
  <c r="BI115" i="11"/>
  <c r="BJ115" i="11"/>
  <c r="BK115" i="11"/>
  <c r="BT115" i="11"/>
  <c r="BU115" i="11"/>
  <c r="BV115" i="11"/>
  <c r="BW115" i="11"/>
  <c r="AI62" i="11"/>
  <c r="AJ62" i="11"/>
  <c r="AK62" i="11"/>
  <c r="AL62" i="11"/>
  <c r="AZ117" i="11"/>
  <c r="BA117" i="11"/>
  <c r="BB117" i="11"/>
  <c r="BC117" i="11"/>
  <c r="BH117" i="11"/>
  <c r="BI117" i="11"/>
  <c r="BJ117" i="11"/>
  <c r="BK117" i="11"/>
  <c r="BT117" i="11"/>
  <c r="BU117" i="11"/>
  <c r="BV117" i="11"/>
  <c r="BW117" i="11"/>
  <c r="AE67" i="11"/>
  <c r="AX120" i="11"/>
  <c r="AZ135" i="11"/>
  <c r="BA135" i="11"/>
  <c r="BB135" i="11"/>
  <c r="BC135" i="11"/>
  <c r="BG135" i="11"/>
  <c r="BH135" i="11"/>
  <c r="BI135" i="11"/>
  <c r="BJ135" i="11"/>
  <c r="BK135" i="11"/>
  <c r="BT135" i="11"/>
  <c r="BU135" i="11"/>
  <c r="BV135" i="11"/>
  <c r="BW135" i="11"/>
  <c r="AZ137" i="11"/>
  <c r="BA137" i="11"/>
  <c r="BB137" i="11"/>
  <c r="BC137" i="11"/>
  <c r="BG137" i="11"/>
  <c r="BH137" i="11"/>
  <c r="BI137" i="11"/>
  <c r="BJ137" i="11"/>
  <c r="BK137" i="11"/>
  <c r="BT137" i="11"/>
  <c r="BU137" i="11"/>
  <c r="BV137" i="11"/>
  <c r="BW137" i="11"/>
  <c r="AI72" i="11"/>
  <c r="AJ72" i="11"/>
  <c r="AK72" i="11"/>
  <c r="AL72" i="11"/>
  <c r="AZ138" i="11"/>
  <c r="BA138" i="11"/>
  <c r="BB138" i="11"/>
  <c r="BC138" i="11"/>
  <c r="BG138" i="11"/>
  <c r="BH138" i="11"/>
  <c r="BI138" i="11"/>
  <c r="BJ138" i="11"/>
  <c r="BK138" i="11"/>
  <c r="BT138" i="11"/>
  <c r="BU138" i="11"/>
  <c r="BV138" i="11"/>
  <c r="BW138" i="11"/>
  <c r="AZ139" i="11"/>
  <c r="BA139" i="11"/>
  <c r="BB139" i="11"/>
  <c r="BC139" i="11"/>
  <c r="BG139" i="11"/>
  <c r="BH139" i="11"/>
  <c r="BI139" i="11"/>
  <c r="BJ139" i="11"/>
  <c r="BK139" i="11"/>
  <c r="BT139" i="11"/>
  <c r="BU139" i="11"/>
  <c r="BV139" i="11"/>
  <c r="BW139" i="11"/>
  <c r="AZ140" i="11"/>
  <c r="BA140" i="11"/>
  <c r="BB140" i="11"/>
  <c r="BC140" i="11"/>
  <c r="BG140" i="11"/>
  <c r="BH140" i="11"/>
  <c r="BI140" i="11"/>
  <c r="BJ140" i="11"/>
  <c r="BK140" i="11"/>
  <c r="BT140" i="11"/>
  <c r="BU140" i="11"/>
  <c r="BV140" i="11"/>
  <c r="BW140" i="11"/>
  <c r="AE77" i="11"/>
  <c r="AX143" i="11"/>
  <c r="AZ148" i="11"/>
  <c r="BA148" i="11"/>
  <c r="BB148" i="11"/>
  <c r="BC148" i="11"/>
  <c r="BG148" i="11"/>
  <c r="BH148" i="11"/>
  <c r="BI148" i="11"/>
  <c r="BJ148" i="11"/>
  <c r="BK148" i="11"/>
  <c r="BT148" i="11"/>
  <c r="BU148" i="11"/>
  <c r="BV148" i="11"/>
  <c r="BW148" i="11"/>
  <c r="AZ150" i="11"/>
  <c r="BA150" i="11"/>
  <c r="BB150" i="11"/>
  <c r="BC150" i="11"/>
  <c r="BG150" i="11"/>
  <c r="BH150" i="11"/>
  <c r="BI150" i="11"/>
  <c r="BJ150" i="11"/>
  <c r="BK150" i="11"/>
  <c r="BT150" i="11"/>
  <c r="BU150" i="11"/>
  <c r="BV150" i="11"/>
  <c r="BW150" i="11"/>
  <c r="AI82" i="11"/>
  <c r="AJ82" i="11"/>
  <c r="AK82" i="11"/>
  <c r="AL82" i="11"/>
  <c r="AZ151" i="11"/>
  <c r="BA151" i="11"/>
  <c r="BB151" i="11"/>
  <c r="BC151" i="11"/>
  <c r="BG151" i="11"/>
  <c r="BH151" i="11"/>
  <c r="BI151" i="11"/>
  <c r="BJ151" i="11"/>
  <c r="BK151" i="11"/>
  <c r="BT151" i="11"/>
  <c r="BU151" i="11"/>
  <c r="BV151" i="11"/>
  <c r="BW151" i="11"/>
  <c r="AZ152" i="11"/>
  <c r="BA152" i="11"/>
  <c r="BB152" i="11"/>
  <c r="BC152" i="11"/>
  <c r="BG152" i="11"/>
  <c r="BH152" i="11"/>
  <c r="BI152" i="11"/>
  <c r="BJ152" i="11"/>
  <c r="BK152" i="11"/>
  <c r="BT152" i="11"/>
  <c r="BU152" i="11"/>
  <c r="BV152" i="11"/>
  <c r="BW152" i="11"/>
  <c r="AZ153" i="11"/>
  <c r="BA153" i="11"/>
  <c r="BB153" i="11"/>
  <c r="BC153" i="11"/>
  <c r="BH153" i="11"/>
  <c r="BI153" i="11"/>
  <c r="BJ153" i="11"/>
  <c r="BK153" i="11"/>
  <c r="BT153" i="11"/>
  <c r="BU153" i="11"/>
  <c r="BV153" i="11"/>
  <c r="BW153" i="11"/>
  <c r="AE87" i="11"/>
  <c r="AX156" i="11"/>
  <c r="AZ171" i="11"/>
  <c r="BA171" i="11"/>
  <c r="BB171" i="11"/>
  <c r="BC171" i="11"/>
  <c r="BG171" i="11"/>
  <c r="BH171" i="11"/>
  <c r="BI171" i="11"/>
  <c r="BJ171" i="11"/>
  <c r="BK171" i="11"/>
  <c r="BT171" i="11"/>
  <c r="BU171" i="11"/>
  <c r="BV171" i="11"/>
  <c r="BW171" i="11"/>
  <c r="AZ173" i="11"/>
  <c r="BA173" i="11"/>
  <c r="BB173" i="11"/>
  <c r="BC173" i="11"/>
  <c r="BG173" i="11"/>
  <c r="BH173" i="11"/>
  <c r="BI173" i="11"/>
  <c r="BJ173" i="11"/>
  <c r="BK173" i="11"/>
  <c r="BT173" i="11"/>
  <c r="BU173" i="11"/>
  <c r="BV173" i="11"/>
  <c r="BW173" i="11"/>
  <c r="AI92" i="11"/>
  <c r="AJ92" i="11"/>
  <c r="AK92" i="11"/>
  <c r="AL92" i="11"/>
  <c r="AZ174" i="11"/>
  <c r="BA174" i="11"/>
  <c r="BB174" i="11"/>
  <c r="BC174" i="11"/>
  <c r="BG174" i="11"/>
  <c r="BH174" i="11"/>
  <c r="BI174" i="11"/>
  <c r="BJ174" i="11"/>
  <c r="BK174" i="11"/>
  <c r="BT174" i="11"/>
  <c r="BU174" i="11"/>
  <c r="BV174" i="11"/>
  <c r="BW174" i="11"/>
  <c r="AZ175" i="11"/>
  <c r="BA175" i="11"/>
  <c r="BB175" i="11"/>
  <c r="BC175" i="11"/>
  <c r="BG175" i="11"/>
  <c r="BH175" i="11"/>
  <c r="BI175" i="11"/>
  <c r="BJ175" i="11"/>
  <c r="BK175" i="11"/>
  <c r="BQ175" i="11" s="1"/>
  <c r="BT175" i="11"/>
  <c r="BU175" i="11"/>
  <c r="BV175" i="11"/>
  <c r="BW175" i="11"/>
  <c r="AZ176" i="11"/>
  <c r="BA176" i="11"/>
  <c r="BB176" i="11"/>
  <c r="BC176" i="11"/>
  <c r="BH176" i="11"/>
  <c r="BI176" i="11"/>
  <c r="BJ176" i="11"/>
  <c r="BK176" i="11"/>
  <c r="BT176" i="11"/>
  <c r="BU176" i="11"/>
  <c r="BV176" i="11"/>
  <c r="BW176" i="11"/>
  <c r="AE97" i="11"/>
  <c r="AX179" i="11"/>
  <c r="AZ194" i="11"/>
  <c r="BA194" i="11"/>
  <c r="BB194" i="11"/>
  <c r="BC194" i="11"/>
  <c r="BG194" i="11"/>
  <c r="BH194" i="11"/>
  <c r="BI194" i="11"/>
  <c r="BJ194" i="11"/>
  <c r="BK194" i="11"/>
  <c r="BT194" i="11"/>
  <c r="BU194" i="11"/>
  <c r="BV194" i="11"/>
  <c r="BW194" i="11"/>
  <c r="AZ196" i="11"/>
  <c r="BA196" i="11"/>
  <c r="BB196" i="11"/>
  <c r="BC196" i="11"/>
  <c r="BG196" i="11"/>
  <c r="BH196" i="11"/>
  <c r="BI196" i="11"/>
  <c r="BJ196" i="11"/>
  <c r="BK196" i="11"/>
  <c r="BT196" i="11"/>
  <c r="BU196" i="11"/>
  <c r="BV196" i="11"/>
  <c r="BW196" i="11"/>
  <c r="AI102" i="11"/>
  <c r="AJ102" i="11"/>
  <c r="AK102" i="11"/>
  <c r="AL102" i="11"/>
  <c r="AZ197" i="11"/>
  <c r="BA197" i="11"/>
  <c r="BB197" i="11"/>
  <c r="BC197" i="11"/>
  <c r="BG197" i="11"/>
  <c r="BH197" i="11"/>
  <c r="BI197" i="11"/>
  <c r="BJ197" i="11"/>
  <c r="BK197" i="11"/>
  <c r="BT197" i="11"/>
  <c r="BU197" i="11"/>
  <c r="BV197" i="11"/>
  <c r="BW197" i="11"/>
  <c r="AZ198" i="11"/>
  <c r="BA198" i="11"/>
  <c r="BB198" i="11"/>
  <c r="BC198" i="11"/>
  <c r="BG198" i="11"/>
  <c r="BH198" i="11"/>
  <c r="BI198" i="11"/>
  <c r="BJ198" i="11"/>
  <c r="BK198" i="11"/>
  <c r="BT198" i="11"/>
  <c r="BU198" i="11"/>
  <c r="BV198" i="11"/>
  <c r="BW198" i="11"/>
  <c r="AZ199" i="11"/>
  <c r="BA199" i="11"/>
  <c r="BB199" i="11"/>
  <c r="BC199" i="11"/>
  <c r="BH199" i="11"/>
  <c r="BI199" i="11"/>
  <c r="BJ199" i="11"/>
  <c r="BK199" i="11"/>
  <c r="BT199" i="11"/>
  <c r="BU199" i="11"/>
  <c r="BV199" i="11"/>
  <c r="BW199" i="11"/>
  <c r="AE107" i="11"/>
  <c r="AX202" i="11"/>
  <c r="AZ222" i="11"/>
  <c r="BA222" i="11"/>
  <c r="BB222" i="11"/>
  <c r="BC222" i="11"/>
  <c r="BG222" i="11"/>
  <c r="BH222" i="11"/>
  <c r="BI222" i="11"/>
  <c r="BJ222" i="11"/>
  <c r="BK222" i="11"/>
  <c r="BT222" i="11"/>
  <c r="BU222" i="11"/>
  <c r="BV222" i="11"/>
  <c r="BW222" i="11"/>
  <c r="AZ224" i="11"/>
  <c r="BA224" i="11"/>
  <c r="BB224" i="11"/>
  <c r="BC224" i="11"/>
  <c r="BG224" i="11"/>
  <c r="BH224" i="11"/>
  <c r="BI224" i="11"/>
  <c r="BJ224" i="11"/>
  <c r="BK224" i="11"/>
  <c r="BT224" i="11"/>
  <c r="BU224" i="11"/>
  <c r="BV224" i="11"/>
  <c r="BW224" i="11"/>
  <c r="AI112" i="11"/>
  <c r="AJ112" i="11"/>
  <c r="AK112" i="11"/>
  <c r="AL112" i="11"/>
  <c r="AZ225" i="11"/>
  <c r="BA225" i="11"/>
  <c r="BB225" i="11"/>
  <c r="BC225" i="11"/>
  <c r="BG225" i="11"/>
  <c r="BH225" i="11"/>
  <c r="BI225" i="11"/>
  <c r="BJ225" i="11"/>
  <c r="BK225" i="11"/>
  <c r="BT225" i="11"/>
  <c r="BU225" i="11"/>
  <c r="BV225" i="11"/>
  <c r="BW225" i="11"/>
  <c r="AZ226" i="11"/>
  <c r="BA226" i="11"/>
  <c r="BB226" i="11"/>
  <c r="BC226" i="11"/>
  <c r="BG226" i="11"/>
  <c r="BH226" i="11"/>
  <c r="BI226" i="11"/>
  <c r="BJ226" i="11"/>
  <c r="BK226" i="11"/>
  <c r="BT226" i="11"/>
  <c r="BU226" i="11"/>
  <c r="BV226" i="11"/>
  <c r="BW226" i="11"/>
  <c r="AZ227" i="11"/>
  <c r="BA227" i="11"/>
  <c r="BB227" i="11"/>
  <c r="BC227" i="11"/>
  <c r="BH227" i="11"/>
  <c r="BN227" i="11" s="1"/>
  <c r="BI227" i="11"/>
  <c r="BO227" i="11" s="1"/>
  <c r="BJ227" i="11"/>
  <c r="BK227" i="11"/>
  <c r="BT227" i="11"/>
  <c r="BU227" i="11"/>
  <c r="BV227" i="11"/>
  <c r="BW227" i="11"/>
  <c r="AE117" i="11"/>
  <c r="AX230" i="11"/>
  <c r="AZ232" i="11"/>
  <c r="BA232" i="11"/>
  <c r="BB232" i="11"/>
  <c r="BC232" i="11"/>
  <c r="BG232" i="11"/>
  <c r="BH232" i="11"/>
  <c r="BI232" i="11"/>
  <c r="BJ232" i="11"/>
  <c r="BK232" i="11"/>
  <c r="BT232" i="11"/>
  <c r="BU232" i="11"/>
  <c r="BV232" i="11"/>
  <c r="BW232" i="11"/>
  <c r="AI122" i="11"/>
  <c r="AJ122" i="11"/>
  <c r="AK122" i="11"/>
  <c r="AL122" i="11"/>
  <c r="AZ233" i="11"/>
  <c r="BA233" i="11"/>
  <c r="BB233" i="11"/>
  <c r="BC233" i="11"/>
  <c r="BG233" i="11"/>
  <c r="BH233" i="11"/>
  <c r="BI233" i="11"/>
  <c r="BJ233" i="11"/>
  <c r="BK233" i="11"/>
  <c r="BT233" i="11"/>
  <c r="BU233" i="11"/>
  <c r="BV233" i="11"/>
  <c r="BW233" i="11"/>
  <c r="AZ244" i="11"/>
  <c r="BA244" i="11"/>
  <c r="BB244" i="11"/>
  <c r="BC244" i="11"/>
  <c r="BG244" i="11"/>
  <c r="BH244" i="11"/>
  <c r="BI244" i="11"/>
  <c r="BJ244" i="11"/>
  <c r="BK244" i="11"/>
  <c r="BT244" i="11"/>
  <c r="BU244" i="11"/>
  <c r="BV244" i="11"/>
  <c r="BW244" i="11"/>
  <c r="AZ245" i="11"/>
  <c r="BA245" i="11"/>
  <c r="BB245" i="11"/>
  <c r="BC245" i="11"/>
  <c r="BH245" i="11"/>
  <c r="BI245" i="11"/>
  <c r="BJ245" i="11"/>
  <c r="BK245" i="11"/>
  <c r="BT245" i="11"/>
  <c r="BU245" i="11"/>
  <c r="BV245" i="11"/>
  <c r="BW245" i="11"/>
  <c r="AE127" i="11"/>
  <c r="AX248" i="11"/>
  <c r="AZ253" i="11"/>
  <c r="BA253" i="11"/>
  <c r="BB253" i="11"/>
  <c r="BC253" i="11"/>
  <c r="BG253" i="11"/>
  <c r="BH253" i="11"/>
  <c r="BI253" i="11"/>
  <c r="BJ253" i="11"/>
  <c r="BK253" i="11"/>
  <c r="BT253" i="11"/>
  <c r="BU253" i="11"/>
  <c r="BV253" i="11"/>
  <c r="BW253" i="11"/>
  <c r="AZ255" i="11"/>
  <c r="BA255" i="11"/>
  <c r="BB255" i="11"/>
  <c r="BC255" i="11"/>
  <c r="BG255" i="11"/>
  <c r="BH255" i="11"/>
  <c r="BI255" i="11"/>
  <c r="BJ255" i="11"/>
  <c r="BK255" i="11"/>
  <c r="BT255" i="11"/>
  <c r="BU255" i="11"/>
  <c r="BV255" i="11"/>
  <c r="BW255" i="11"/>
  <c r="AI132" i="11"/>
  <c r="AJ132" i="11"/>
  <c r="AK132" i="11"/>
  <c r="AL132" i="11"/>
  <c r="AZ256" i="11"/>
  <c r="BA256" i="11"/>
  <c r="BB256" i="11"/>
  <c r="BC256" i="11"/>
  <c r="BG256" i="11"/>
  <c r="BH256" i="11"/>
  <c r="BI256" i="11"/>
  <c r="BJ256" i="11"/>
  <c r="BK256" i="11"/>
  <c r="BT256" i="11"/>
  <c r="BU256" i="11"/>
  <c r="BV256" i="11"/>
  <c r="BW256" i="11"/>
  <c r="AZ257" i="11"/>
  <c r="BA257" i="11"/>
  <c r="BB257" i="11"/>
  <c r="BC257" i="11"/>
  <c r="BG257" i="11"/>
  <c r="BH257" i="11"/>
  <c r="BI257" i="11"/>
  <c r="BJ257" i="11"/>
  <c r="BK257" i="11"/>
  <c r="BT257" i="11"/>
  <c r="BU257" i="11"/>
  <c r="BV257" i="11"/>
  <c r="BW257" i="11"/>
  <c r="AZ258" i="11"/>
  <c r="BA258" i="11"/>
  <c r="BB258" i="11"/>
  <c r="BC258" i="11"/>
  <c r="BH258" i="11"/>
  <c r="BI258" i="11"/>
  <c r="BJ258" i="11"/>
  <c r="BK258" i="11"/>
  <c r="BT258" i="11"/>
  <c r="BU258" i="11"/>
  <c r="BV258" i="11"/>
  <c r="BW258" i="11"/>
  <c r="AE137" i="11"/>
  <c r="AX261" i="11"/>
  <c r="AZ266" i="11"/>
  <c r="BA266" i="11"/>
  <c r="BB266" i="11"/>
  <c r="BC266" i="11"/>
  <c r="BG266" i="11"/>
  <c r="BH266" i="11"/>
  <c r="BI266" i="11"/>
  <c r="BJ266" i="11"/>
  <c r="BK266" i="11"/>
  <c r="BT266" i="11"/>
  <c r="BU266" i="11"/>
  <c r="BV266" i="11"/>
  <c r="BW266" i="11"/>
  <c r="AZ268" i="11"/>
  <c r="BA268" i="11"/>
  <c r="BB268" i="11"/>
  <c r="BC268" i="11"/>
  <c r="BG268" i="11"/>
  <c r="BH268" i="11"/>
  <c r="BI268" i="11"/>
  <c r="BJ268" i="11"/>
  <c r="BK268" i="11"/>
  <c r="BT268" i="11"/>
  <c r="BU268" i="11"/>
  <c r="BV268" i="11"/>
  <c r="BW268" i="11"/>
  <c r="AI142" i="11"/>
  <c r="AK142" i="11"/>
  <c r="AL142" i="11"/>
  <c r="AZ269" i="11"/>
  <c r="BA269" i="11"/>
  <c r="BB269" i="11"/>
  <c r="BC269" i="11"/>
  <c r="BG269" i="11"/>
  <c r="BH269" i="11"/>
  <c r="BI269" i="11"/>
  <c r="BJ269" i="11"/>
  <c r="BK269" i="11"/>
  <c r="BT269" i="11"/>
  <c r="BU269" i="11"/>
  <c r="BV269" i="11"/>
  <c r="BW269" i="11"/>
  <c r="AZ270" i="11"/>
  <c r="BA270" i="11"/>
  <c r="BB270" i="11"/>
  <c r="BC270" i="11"/>
  <c r="BG270" i="11"/>
  <c r="BH270" i="11"/>
  <c r="BI270" i="11"/>
  <c r="BJ270" i="11"/>
  <c r="BK270" i="11"/>
  <c r="BT270" i="11"/>
  <c r="BU270" i="11"/>
  <c r="BV270" i="11"/>
  <c r="BW270" i="11"/>
  <c r="AZ271" i="11"/>
  <c r="BA271" i="11"/>
  <c r="BB271" i="11"/>
  <c r="BC271" i="11"/>
  <c r="BH271" i="11"/>
  <c r="BI271" i="11"/>
  <c r="BJ271" i="11"/>
  <c r="BK271" i="11"/>
  <c r="BT271" i="11"/>
  <c r="BU271" i="11"/>
  <c r="BV271" i="11"/>
  <c r="BW271" i="11"/>
  <c r="AE147" i="11"/>
  <c r="AX274" i="11"/>
  <c r="AZ296" i="11"/>
  <c r="BA296" i="11"/>
  <c r="BB296" i="11"/>
  <c r="BC296" i="11"/>
  <c r="BG296" i="11"/>
  <c r="BH296" i="11"/>
  <c r="BI296" i="11"/>
  <c r="BJ296" i="11"/>
  <c r="BK296" i="11"/>
  <c r="BT296" i="11"/>
  <c r="BU296" i="11"/>
  <c r="BV296" i="11"/>
  <c r="BW296" i="11"/>
  <c r="AJ152" i="11"/>
  <c r="AK152" i="11"/>
  <c r="AL152" i="11"/>
  <c r="AZ297" i="11"/>
  <c r="BA297" i="11"/>
  <c r="BB297" i="11"/>
  <c r="BC297" i="11"/>
  <c r="BG297" i="11"/>
  <c r="BH297" i="11"/>
  <c r="BI297" i="11"/>
  <c r="BJ297" i="11"/>
  <c r="BK297" i="11"/>
  <c r="BT297" i="11"/>
  <c r="BU297" i="11"/>
  <c r="BV297" i="11"/>
  <c r="BW297" i="11"/>
  <c r="AZ298" i="11"/>
  <c r="BA298" i="11"/>
  <c r="BB298" i="11"/>
  <c r="BC298" i="11"/>
  <c r="BG298" i="11"/>
  <c r="BH298" i="11"/>
  <c r="BI298" i="11"/>
  <c r="BJ298" i="11"/>
  <c r="BK298" i="11"/>
  <c r="BT298" i="11"/>
  <c r="BU298" i="11"/>
  <c r="BV298" i="11"/>
  <c r="BW298" i="11"/>
  <c r="AZ299" i="11"/>
  <c r="BA299" i="11"/>
  <c r="BB299" i="11"/>
  <c r="BC299" i="11"/>
  <c r="BH299" i="11"/>
  <c r="BI299" i="11"/>
  <c r="BJ299" i="11"/>
  <c r="BK299" i="11"/>
  <c r="BT299" i="11"/>
  <c r="BU299" i="11"/>
  <c r="BV299" i="11"/>
  <c r="BW299" i="11"/>
  <c r="BC33" i="11" l="1"/>
  <c r="BE296" i="11"/>
  <c r="BB300" i="11"/>
  <c r="BA300" i="11"/>
  <c r="BC300" i="11"/>
  <c r="AZ300" i="11"/>
  <c r="AI151" i="11" s="1"/>
  <c r="AR153" i="11" s="1"/>
  <c r="C360" i="23"/>
  <c r="AZ87" i="11"/>
  <c r="AZ246" i="11"/>
  <c r="BA259" i="11"/>
  <c r="AZ259" i="11"/>
  <c r="BC87" i="11"/>
  <c r="AZ272" i="11"/>
  <c r="AZ69" i="11"/>
  <c r="AZ46" i="11"/>
  <c r="BA69" i="11"/>
  <c r="BA118" i="11"/>
  <c r="BB87" i="11"/>
  <c r="BA272" i="11"/>
  <c r="AJ141" i="11" s="1"/>
  <c r="BB272" i="11"/>
  <c r="BA228" i="11"/>
  <c r="AZ141" i="11"/>
  <c r="BC200" i="11"/>
  <c r="BB259" i="11"/>
  <c r="BB69" i="11"/>
  <c r="BA200" i="11"/>
  <c r="BA141" i="11"/>
  <c r="AZ118" i="11"/>
  <c r="BB200" i="11"/>
  <c r="AZ177" i="11"/>
  <c r="BC272" i="11"/>
  <c r="BB46" i="11"/>
  <c r="BC228" i="11"/>
  <c r="BB177" i="11"/>
  <c r="BA87" i="11"/>
  <c r="BA177" i="11"/>
  <c r="BA46" i="11"/>
  <c r="BB246" i="11"/>
  <c r="BC69" i="11"/>
  <c r="BC259" i="11"/>
  <c r="BC246" i="11"/>
  <c r="AZ200" i="11"/>
  <c r="BA246" i="11"/>
  <c r="BB228" i="11"/>
  <c r="AZ228" i="11"/>
  <c r="AZ154" i="11"/>
  <c r="BA154" i="11"/>
  <c r="BB141" i="11"/>
  <c r="BC141" i="11"/>
  <c r="AZ105" i="11"/>
  <c r="BC177" i="11"/>
  <c r="BC154" i="11"/>
  <c r="BB154" i="11"/>
  <c r="BB118" i="11"/>
  <c r="BC118" i="11"/>
  <c r="BB105" i="11"/>
  <c r="BA105" i="11"/>
  <c r="BC46" i="11"/>
  <c r="K68" i="26" l="1"/>
  <c r="K53" i="26"/>
  <c r="K54" i="26" s="1"/>
  <c r="K55" i="26" s="1"/>
  <c r="K61" i="26" s="1"/>
  <c r="K56" i="26" s="1"/>
  <c r="K62" i="26" s="1"/>
  <c r="K57" i="26" s="1"/>
  <c r="K58" i="26" s="1"/>
  <c r="K59" i="26" s="1"/>
  <c r="K60" i="26" s="1"/>
  <c r="K64" i="26" s="1"/>
  <c r="K63" i="26" s="1"/>
  <c r="K65" i="26" s="1"/>
  <c r="K33" i="26"/>
  <c r="K34" i="26" s="1"/>
  <c r="K35" i="26" s="1"/>
  <c r="K36" i="26" s="1"/>
  <c r="K37" i="26" s="1"/>
  <c r="K16" i="26"/>
  <c r="K17" i="26" s="1"/>
  <c r="K18" i="26" s="1"/>
  <c r="K19" i="26" s="1"/>
  <c r="K20" i="26" s="1"/>
  <c r="K21" i="26" s="1"/>
  <c r="K7" i="26"/>
  <c r="K8" i="26" s="1"/>
  <c r="K9" i="26" s="1"/>
  <c r="J68" i="26"/>
  <c r="J53" i="26"/>
  <c r="J33" i="26"/>
  <c r="K22" i="26" l="1"/>
  <c r="K48" i="26"/>
  <c r="K38" i="26"/>
  <c r="K39" i="26" s="1"/>
  <c r="K49" i="26"/>
  <c r="D184" i="23"/>
  <c r="J69" i="26"/>
  <c r="I63" i="30" s="1"/>
  <c r="K69" i="26"/>
  <c r="K70" i="26" s="1"/>
  <c r="K71" i="26" s="1"/>
  <c r="K72" i="26" s="1"/>
  <c r="K73" i="26" s="1"/>
  <c r="K74" i="26" s="1"/>
  <c r="K75" i="26" s="1"/>
  <c r="K76" i="26" s="1"/>
  <c r="K77" i="26" s="1"/>
  <c r="K78" i="26" s="1"/>
  <c r="K79" i="26" s="1"/>
  <c r="K80" i="26" s="1"/>
  <c r="K81" i="26" s="1"/>
  <c r="K82" i="26" s="1"/>
  <c r="K83" i="26" s="1"/>
  <c r="K84" i="26" s="1"/>
  <c r="K85" i="26" s="1"/>
  <c r="K86" i="26" s="1"/>
  <c r="K10" i="26"/>
  <c r="K11" i="26" s="1"/>
  <c r="K12" i="26" s="1"/>
  <c r="F230" i="23"/>
  <c r="H230" i="23" s="1"/>
  <c r="F400" i="23"/>
  <c r="H400" i="23" s="1"/>
  <c r="F431" i="23"/>
  <c r="H431" i="23" s="1"/>
  <c r="F301" i="23"/>
  <c r="H301" i="23" s="1"/>
  <c r="F524" i="23"/>
  <c r="H524" i="23" s="1"/>
  <c r="F335" i="23"/>
  <c r="H335" i="23" s="1"/>
  <c r="F462" i="23"/>
  <c r="H462" i="23" s="1"/>
  <c r="F276" i="23"/>
  <c r="H276" i="23" s="1"/>
  <c r="F85" i="23"/>
  <c r="H85" i="23" s="1"/>
  <c r="F369" i="23"/>
  <c r="H369" i="23" s="1"/>
  <c r="F113" i="23"/>
  <c r="H113" i="23" s="1"/>
  <c r="F211" i="23"/>
  <c r="H211" i="23" s="1"/>
  <c r="F525" i="23"/>
  <c r="H525" i="23" s="1"/>
  <c r="F297" i="23"/>
  <c r="H297" i="23" s="1"/>
  <c r="F166" i="23"/>
  <c r="H166" i="23" s="1"/>
  <c r="F432" i="23"/>
  <c r="H432" i="23" s="1"/>
  <c r="F494" i="23"/>
  <c r="H494" i="23" s="1"/>
  <c r="F355" i="23"/>
  <c r="H355" i="23" s="1"/>
  <c r="F302" i="23"/>
  <c r="H302" i="23" s="1"/>
  <c r="F463" i="23"/>
  <c r="H463" i="23" s="1"/>
  <c r="F117" i="23"/>
  <c r="H117" i="23" s="1"/>
  <c r="F86" i="23"/>
  <c r="H86" i="23" s="1"/>
  <c r="F52" i="23"/>
  <c r="H52" i="23" s="1"/>
  <c r="F51" i="23"/>
  <c r="H51" i="23" s="1"/>
  <c r="F212" i="23"/>
  <c r="H212" i="23" s="1"/>
  <c r="F495" i="23"/>
  <c r="H495" i="23" s="1"/>
  <c r="F118" i="23"/>
  <c r="H118" i="23" s="1"/>
  <c r="F402" i="23"/>
  <c r="H402" i="23" s="1"/>
  <c r="F371" i="23"/>
  <c r="H371" i="23" s="1"/>
  <c r="F433" i="23"/>
  <c r="H433" i="23" s="1"/>
  <c r="F87" i="23"/>
  <c r="H87" i="23" s="1"/>
  <c r="F329" i="23"/>
  <c r="H329" i="23" s="1"/>
  <c r="F330" i="23"/>
  <c r="H330" i="23" s="1"/>
  <c r="F493" i="23"/>
  <c r="H493" i="23" s="1"/>
  <c r="F259" i="23"/>
  <c r="H259" i="23" s="1"/>
  <c r="F260" i="23"/>
  <c r="H260" i="23" s="1"/>
  <c r="F332" i="23"/>
  <c r="H332" i="23" s="1"/>
  <c r="F492" i="23"/>
  <c r="H492" i="23" s="1"/>
  <c r="F331" i="23"/>
  <c r="H331" i="23" s="1"/>
  <c r="F119" i="23"/>
  <c r="H119" i="23" s="1"/>
  <c r="F186" i="23"/>
  <c r="H186" i="23" s="1"/>
  <c r="F187" i="23"/>
  <c r="H187" i="23" s="1"/>
  <c r="F184" i="23"/>
  <c r="H184" i="23" s="1"/>
  <c r="F82" i="23"/>
  <c r="H82" i="23" s="1"/>
  <c r="F112" i="23"/>
  <c r="H112" i="23" s="1"/>
  <c r="F60" i="23"/>
  <c r="H60" i="23" s="1"/>
  <c r="F58" i="23"/>
  <c r="H58" i="23" s="1"/>
  <c r="F62" i="23"/>
  <c r="H62" i="23" s="1"/>
  <c r="F61" i="23"/>
  <c r="H61" i="23" s="1"/>
  <c r="F59" i="23"/>
  <c r="H59" i="23" s="1"/>
  <c r="F63" i="23"/>
  <c r="H63" i="23" s="1"/>
  <c r="F64" i="23"/>
  <c r="H64" i="23" s="1"/>
  <c r="F68" i="23"/>
  <c r="H68" i="23" s="1"/>
  <c r="F65" i="23"/>
  <c r="H65" i="23" s="1"/>
  <c r="F66" i="23"/>
  <c r="H66" i="23" s="1"/>
  <c r="F67" i="23"/>
  <c r="H67" i="23" s="1"/>
  <c r="I29" i="30"/>
  <c r="F57" i="23"/>
  <c r="H57" i="23" s="1"/>
  <c r="F54" i="23"/>
  <c r="H54" i="23" s="1"/>
  <c r="F56" i="23"/>
  <c r="H56" i="23" s="1"/>
  <c r="F55" i="23"/>
  <c r="H55" i="23" s="1"/>
  <c r="F53" i="23"/>
  <c r="H53" i="23" s="1"/>
  <c r="I48" i="30"/>
  <c r="I62" i="30"/>
  <c r="F50" i="23"/>
  <c r="H50" i="23" s="1"/>
  <c r="H49" i="23"/>
  <c r="J34" i="26"/>
  <c r="J54" i="26"/>
  <c r="C319" i="23"/>
  <c r="C391" i="23"/>
  <c r="C103" i="23"/>
  <c r="C134" i="23"/>
  <c r="C175" i="23"/>
  <c r="C72" i="23"/>
  <c r="F33" i="23"/>
  <c r="F35" i="23"/>
  <c r="F36" i="23"/>
  <c r="F37" i="23"/>
  <c r="K38" i="30" l="1"/>
  <c r="K39" i="30"/>
  <c r="M40" i="30"/>
  <c r="K40" i="30"/>
  <c r="L40" i="30"/>
  <c r="M39" i="30"/>
  <c r="J39" i="30" s="1"/>
  <c r="K45" i="26"/>
  <c r="K46" i="26" s="1"/>
  <c r="K44" i="26"/>
  <c r="K40" i="26"/>
  <c r="K41" i="26" s="1"/>
  <c r="K47" i="26" s="1"/>
  <c r="K13" i="26"/>
  <c r="I30" i="30"/>
  <c r="I49" i="30"/>
  <c r="F261" i="23"/>
  <c r="H261" i="23" s="1"/>
  <c r="F188" i="23"/>
  <c r="H188" i="23" s="1"/>
  <c r="H450" i="23"/>
  <c r="H512" i="23"/>
  <c r="H69" i="23"/>
  <c r="J55" i="26"/>
  <c r="H22" i="23"/>
  <c r="J35" i="26"/>
  <c r="H19" i="23"/>
  <c r="L7" i="30" s="1"/>
  <c r="J40" i="30" l="1"/>
  <c r="K42" i="26"/>
  <c r="K43" i="26"/>
  <c r="K50" i="26"/>
  <c r="I31" i="30"/>
  <c r="I50" i="30"/>
  <c r="F189" i="23"/>
  <c r="H189" i="23" s="1"/>
  <c r="J70" i="26"/>
  <c r="I64" i="30" s="1"/>
  <c r="J61" i="26"/>
  <c r="J36" i="26"/>
  <c r="I32" i="30" l="1"/>
  <c r="I51" i="30"/>
  <c r="F298" i="23"/>
  <c r="H298" i="23" s="1"/>
  <c r="F190" i="23"/>
  <c r="H190" i="23" s="1"/>
  <c r="J37" i="26"/>
  <c r="J38" i="26" s="1"/>
  <c r="J56" i="26"/>
  <c r="J71" i="26"/>
  <c r="I65" i="30" s="1"/>
  <c r="I23" i="23"/>
  <c r="M9" i="30" s="1"/>
  <c r="J9" i="30" s="1"/>
  <c r="I35" i="23"/>
  <c r="M6" i="30" s="1"/>
  <c r="I36" i="23"/>
  <c r="I37" i="23"/>
  <c r="M11" i="30" s="1"/>
  <c r="J11" i="30" s="1"/>
  <c r="C515" i="23"/>
  <c r="C484" i="23"/>
  <c r="C453" i="23"/>
  <c r="C422" i="23"/>
  <c r="C288" i="23"/>
  <c r="C247" i="23"/>
  <c r="C216" i="23"/>
  <c r="M26" i="30" s="1"/>
  <c r="C41" i="23"/>
  <c r="B12" i="23"/>
  <c r="M45" i="30" l="1"/>
  <c r="M22" i="30"/>
  <c r="K45" i="30"/>
  <c r="K22" i="30"/>
  <c r="L45" i="30"/>
  <c r="L22" i="30"/>
  <c r="M8" i="30"/>
  <c r="J8" i="30" s="1"/>
  <c r="M10" i="30"/>
  <c r="J10" i="30" s="1"/>
  <c r="F191" i="23"/>
  <c r="H191" i="23" s="1"/>
  <c r="I52" i="30"/>
  <c r="I33" i="30"/>
  <c r="F350" i="23"/>
  <c r="H350" i="23" s="1"/>
  <c r="M35" i="30"/>
  <c r="L16" i="30"/>
  <c r="I38" i="23"/>
  <c r="E5" i="23" s="1"/>
  <c r="K21" i="30"/>
  <c r="K20" i="30"/>
  <c r="M27" i="30"/>
  <c r="K32" i="30"/>
  <c r="K31" i="30"/>
  <c r="M20" i="30"/>
  <c r="M25" i="30"/>
  <c r="K35" i="30"/>
  <c r="K34" i="30"/>
  <c r="K33" i="30"/>
  <c r="M21" i="30"/>
  <c r="M24" i="30"/>
  <c r="M19" i="30"/>
  <c r="M23" i="30"/>
  <c r="M18" i="30"/>
  <c r="M56" i="30"/>
  <c r="K53" i="30"/>
  <c r="L48" i="30"/>
  <c r="K43" i="30"/>
  <c r="K18" i="30"/>
  <c r="K74" i="30"/>
  <c r="K55" i="30"/>
  <c r="K63" i="30"/>
  <c r="K65" i="30"/>
  <c r="M55" i="30"/>
  <c r="M50" i="30"/>
  <c r="M54" i="30"/>
  <c r="K16" i="30"/>
  <c r="M41" i="30"/>
  <c r="K15" i="30"/>
  <c r="K50" i="30"/>
  <c r="M57" i="30"/>
  <c r="K23" i="30"/>
  <c r="K78" i="30"/>
  <c r="K56" i="30"/>
  <c r="L57" i="30"/>
  <c r="K30" i="30"/>
  <c r="K49" i="30"/>
  <c r="K79" i="30"/>
  <c r="K36" i="30"/>
  <c r="L54" i="30"/>
  <c r="K70" i="30"/>
  <c r="K68" i="30"/>
  <c r="K80" i="30"/>
  <c r="K52" i="30"/>
  <c r="M53" i="30"/>
  <c r="K75" i="30"/>
  <c r="K41" i="30"/>
  <c r="K76" i="30"/>
  <c r="K77" i="30"/>
  <c r="L51" i="30"/>
  <c r="K58" i="30"/>
  <c r="K66" i="30"/>
  <c r="K14" i="30"/>
  <c r="L58" i="30"/>
  <c r="K54" i="30"/>
  <c r="K59" i="30"/>
  <c r="K69" i="30"/>
  <c r="L52" i="30"/>
  <c r="L50" i="30"/>
  <c r="K60" i="30"/>
  <c r="K25" i="30"/>
  <c r="K72" i="30"/>
  <c r="M58" i="30"/>
  <c r="K29" i="30"/>
  <c r="K46" i="30"/>
  <c r="M51" i="30"/>
  <c r="K17" i="30"/>
  <c r="K71" i="30"/>
  <c r="K44" i="30"/>
  <c r="K19" i="30"/>
  <c r="K26" i="30"/>
  <c r="K67" i="30"/>
  <c r="K42" i="30"/>
  <c r="K51" i="30"/>
  <c r="K27" i="30"/>
  <c r="K24" i="30"/>
  <c r="K37" i="30"/>
  <c r="K57" i="30"/>
  <c r="L53" i="30"/>
  <c r="K73" i="30"/>
  <c r="K64" i="30"/>
  <c r="M52" i="30"/>
  <c r="L23" i="30"/>
  <c r="L21" i="30"/>
  <c r="J72" i="26"/>
  <c r="I66" i="30" s="1"/>
  <c r="J62" i="26"/>
  <c r="I53" i="30" s="1"/>
  <c r="J48" i="26"/>
  <c r="J44" i="26" s="1"/>
  <c r="M44" i="30"/>
  <c r="M37" i="30"/>
  <c r="M59" i="30"/>
  <c r="M38" i="30"/>
  <c r="M80" i="30"/>
  <c r="M77" i="30"/>
  <c r="M42" i="30"/>
  <c r="M78" i="30"/>
  <c r="M75" i="30"/>
  <c r="M73" i="30"/>
  <c r="M79" i="30"/>
  <c r="M76" i="30"/>
  <c r="M74" i="30"/>
  <c r="M43" i="30"/>
  <c r="M60" i="30"/>
  <c r="K13" i="30"/>
  <c r="M49" i="30"/>
  <c r="M15" i="30"/>
  <c r="M29" i="30"/>
  <c r="M33" i="30"/>
  <c r="L17" i="30"/>
  <c r="K62" i="30"/>
  <c r="L32" i="30"/>
  <c r="M71" i="30"/>
  <c r="L62" i="30"/>
  <c r="M65" i="30"/>
  <c r="M70" i="30"/>
  <c r="L33" i="30"/>
  <c r="L63" i="30"/>
  <c r="M66" i="30"/>
  <c r="M14" i="30"/>
  <c r="M16" i="30"/>
  <c r="L65" i="30"/>
  <c r="L15" i="30"/>
  <c r="M62" i="30"/>
  <c r="M31" i="30"/>
  <c r="M36" i="30"/>
  <c r="M48" i="30"/>
  <c r="M46" i="30"/>
  <c r="L31" i="30"/>
  <c r="L14" i="30"/>
  <c r="L19" i="30"/>
  <c r="M67" i="30"/>
  <c r="M64" i="30"/>
  <c r="M72" i="30"/>
  <c r="L18" i="30"/>
  <c r="M13" i="30"/>
  <c r="M30" i="30"/>
  <c r="M32" i="30"/>
  <c r="L13" i="30"/>
  <c r="L29" i="30"/>
  <c r="K48" i="30"/>
  <c r="L20" i="30"/>
  <c r="M34" i="30"/>
  <c r="M63" i="30"/>
  <c r="L30" i="30"/>
  <c r="M68" i="30"/>
  <c r="M17" i="30"/>
  <c r="M69" i="30"/>
  <c r="F76" i="23"/>
  <c r="F75" i="23"/>
  <c r="F77" i="23"/>
  <c r="F74" i="23"/>
  <c r="H37" i="23"/>
  <c r="L11" i="30" s="1"/>
  <c r="H33" i="23"/>
  <c r="H36" i="23"/>
  <c r="H35" i="23"/>
  <c r="L6" i="30" s="1"/>
  <c r="F23" i="23"/>
  <c r="F45" i="23"/>
  <c r="F44" i="23"/>
  <c r="F46" i="23"/>
  <c r="M82" i="30" l="1"/>
  <c r="J45" i="30"/>
  <c r="J22" i="30"/>
  <c r="I34" i="30"/>
  <c r="F351" i="23"/>
  <c r="J16" i="30"/>
  <c r="J19" i="30"/>
  <c r="J6" i="30"/>
  <c r="J20" i="30"/>
  <c r="J15" i="30"/>
  <c r="J26" i="30"/>
  <c r="J32" i="30"/>
  <c r="J55" i="30"/>
  <c r="J21" i="30"/>
  <c r="J13" i="30"/>
  <c r="J42" i="30"/>
  <c r="J33" i="30"/>
  <c r="J14" i="30"/>
  <c r="J36" i="30"/>
  <c r="J35" i="30"/>
  <c r="J30" i="30"/>
  <c r="J31" i="30"/>
  <c r="J25" i="30"/>
  <c r="J23" i="30"/>
  <c r="J37" i="30"/>
  <c r="K82" i="30"/>
  <c r="J34" i="30"/>
  <c r="J18" i="30"/>
  <c r="J17" i="30"/>
  <c r="J24" i="30"/>
  <c r="J41" i="30"/>
  <c r="J53" i="30"/>
  <c r="J54" i="30"/>
  <c r="J52" i="30"/>
  <c r="J56" i="30"/>
  <c r="J57" i="26"/>
  <c r="I54" i="30" s="1"/>
  <c r="J27" i="30"/>
  <c r="J57" i="30"/>
  <c r="J45" i="26"/>
  <c r="I45" i="30" s="1"/>
  <c r="J73" i="26"/>
  <c r="I67" i="30" s="1"/>
  <c r="J74" i="30"/>
  <c r="J76" i="30"/>
  <c r="J79" i="30"/>
  <c r="J75" i="30"/>
  <c r="J60" i="30"/>
  <c r="J58" i="30"/>
  <c r="J80" i="30"/>
  <c r="J78" i="30"/>
  <c r="J38" i="30"/>
  <c r="J59" i="30"/>
  <c r="J73" i="30"/>
  <c r="J77" i="30"/>
  <c r="J43" i="30"/>
  <c r="J44" i="30"/>
  <c r="J50" i="30"/>
  <c r="F34" i="23"/>
  <c r="H34" i="23" s="1"/>
  <c r="J64" i="30"/>
  <c r="J68" i="30"/>
  <c r="J72" i="30"/>
  <c r="J66" i="30"/>
  <c r="J62" i="30"/>
  <c r="J71" i="30"/>
  <c r="J46" i="30"/>
  <c r="J48" i="30"/>
  <c r="J51" i="30"/>
  <c r="J67" i="30"/>
  <c r="J49" i="30"/>
  <c r="J63" i="30"/>
  <c r="J70" i="30"/>
  <c r="J29" i="30"/>
  <c r="J69" i="30"/>
  <c r="J65" i="30"/>
  <c r="H23" i="23"/>
  <c r="L9" i="30" s="1"/>
  <c r="D142" i="23" l="1"/>
  <c r="F142" i="23" s="1"/>
  <c r="H142" i="23" s="1"/>
  <c r="L25" i="30" s="1"/>
  <c r="D183" i="23"/>
  <c r="F183" i="23" s="1"/>
  <c r="H183" i="23" s="1"/>
  <c r="L8" i="30"/>
  <c r="L10" i="30"/>
  <c r="L34" i="30"/>
  <c r="H351" i="23"/>
  <c r="L66" i="30"/>
  <c r="L64" i="30"/>
  <c r="L67" i="30"/>
  <c r="I35" i="30"/>
  <c r="F120" i="23"/>
  <c r="H120" i="23" s="1"/>
  <c r="F185" i="23"/>
  <c r="H185" i="23" s="1"/>
  <c r="H38" i="23"/>
  <c r="E7" i="23"/>
  <c r="J58" i="26"/>
  <c r="J74" i="26"/>
  <c r="I68" i="30" s="1"/>
  <c r="J46" i="26"/>
  <c r="I55" i="30" l="1"/>
  <c r="F299" i="23"/>
  <c r="H299" i="23" s="1"/>
  <c r="I36" i="30"/>
  <c r="F352" i="23"/>
  <c r="L68" i="30"/>
  <c r="J59" i="26"/>
  <c r="J60" i="26" s="1"/>
  <c r="I57" i="30" s="1"/>
  <c r="J49" i="26"/>
  <c r="J75" i="26"/>
  <c r="I69" i="30" s="1"/>
  <c r="L36" i="30" l="1"/>
  <c r="H352" i="23"/>
  <c r="I37" i="30"/>
  <c r="F255" i="23"/>
  <c r="H255" i="23" s="1"/>
  <c r="I56" i="30"/>
  <c r="H205" i="23"/>
  <c r="L69" i="30" s="1"/>
  <c r="L55" i="30"/>
  <c r="J76" i="26"/>
  <c r="I70" i="30" s="1"/>
  <c r="J64" i="26"/>
  <c r="I58" i="30" s="1"/>
  <c r="J39" i="26"/>
  <c r="I40" i="30" s="1"/>
  <c r="L27" i="30" l="1"/>
  <c r="L39" i="30"/>
  <c r="L56" i="30"/>
  <c r="I38" i="30"/>
  <c r="F256" i="23"/>
  <c r="H256" i="23" s="1"/>
  <c r="L38" i="30" s="1"/>
  <c r="H206" i="23"/>
  <c r="L70" i="30" s="1"/>
  <c r="L37" i="30"/>
  <c r="J40" i="26"/>
  <c r="I39" i="30" s="1"/>
  <c r="J63" i="26"/>
  <c r="J77" i="26"/>
  <c r="I71" i="30" s="1"/>
  <c r="F207" i="23" l="1"/>
  <c r="H207" i="23" s="1"/>
  <c r="L71" i="30" s="1"/>
  <c r="I59" i="30"/>
  <c r="F356" i="23"/>
  <c r="H356" i="23" s="1"/>
  <c r="I41" i="30"/>
  <c r="F257" i="23"/>
  <c r="H257" i="23" s="1"/>
  <c r="J78" i="26"/>
  <c r="I72" i="30" s="1"/>
  <c r="J65" i="26"/>
  <c r="J41" i="26"/>
  <c r="B248" i="11"/>
  <c r="B261" i="11"/>
  <c r="B274" i="11"/>
  <c r="AY299" i="11"/>
  <c r="BE299" i="11" s="1"/>
  <c r="AY298" i="11"/>
  <c r="BE298" i="11" s="1"/>
  <c r="AY297" i="11"/>
  <c r="BE297" i="11" s="1"/>
  <c r="AY271" i="11"/>
  <c r="BE271" i="11" s="1"/>
  <c r="AY270" i="11"/>
  <c r="BE270" i="11" s="1"/>
  <c r="AY269" i="11"/>
  <c r="BE269" i="11" s="1"/>
  <c r="AY268" i="11"/>
  <c r="BE268" i="11" s="1"/>
  <c r="AY266" i="11"/>
  <c r="BE266" i="11" s="1"/>
  <c r="AY258" i="11"/>
  <c r="BE258" i="11" s="1"/>
  <c r="AY257" i="11"/>
  <c r="BE257" i="11" s="1"/>
  <c r="AY256" i="11"/>
  <c r="BE256" i="11" s="1"/>
  <c r="AY255" i="11"/>
  <c r="BE255" i="11" s="1"/>
  <c r="AY253" i="11"/>
  <c r="BE253" i="11" s="1"/>
  <c r="B230" i="11"/>
  <c r="B202" i="11"/>
  <c r="B179" i="11"/>
  <c r="B156" i="11"/>
  <c r="B143" i="11"/>
  <c r="B120" i="11"/>
  <c r="B107" i="11"/>
  <c r="B89" i="11"/>
  <c r="B71" i="11"/>
  <c r="B48" i="11"/>
  <c r="B35" i="11"/>
  <c r="B7" i="11"/>
  <c r="AY245" i="11"/>
  <c r="BE245" i="11" s="1"/>
  <c r="AY244" i="11"/>
  <c r="BE244" i="11" s="1"/>
  <c r="AY233" i="11"/>
  <c r="BE233" i="11" s="1"/>
  <c r="AY232" i="11"/>
  <c r="BE232" i="11" s="1"/>
  <c r="AY227" i="11"/>
  <c r="BE227" i="11" s="1"/>
  <c r="AY226" i="11"/>
  <c r="BE226" i="11" s="1"/>
  <c r="AY225" i="11"/>
  <c r="BE225" i="11" s="1"/>
  <c r="AY224" i="11"/>
  <c r="BE224" i="11" s="1"/>
  <c r="AY222" i="11"/>
  <c r="BE222" i="11" s="1"/>
  <c r="AY199" i="11"/>
  <c r="BE199" i="11" s="1"/>
  <c r="AY198" i="11"/>
  <c r="BE198" i="11" s="1"/>
  <c r="AY197" i="11"/>
  <c r="BE197" i="11" s="1"/>
  <c r="AY196" i="11"/>
  <c r="BE196" i="11" s="1"/>
  <c r="AY194" i="11"/>
  <c r="BE194" i="11" s="1"/>
  <c r="AY176" i="11"/>
  <c r="BE176" i="11" s="1"/>
  <c r="AY175" i="11"/>
  <c r="BE175" i="11" s="1"/>
  <c r="AY174" i="11"/>
  <c r="BE174" i="11" s="1"/>
  <c r="AY173" i="11"/>
  <c r="BE173" i="11" s="1"/>
  <c r="AY171" i="11"/>
  <c r="BE171" i="11" s="1"/>
  <c r="AY153" i="11"/>
  <c r="BE153" i="11" s="1"/>
  <c r="AY152" i="11"/>
  <c r="BE152" i="11" s="1"/>
  <c r="AY151" i="11"/>
  <c r="BE151" i="11" s="1"/>
  <c r="AY150" i="11"/>
  <c r="BE150" i="11" s="1"/>
  <c r="AY148" i="11"/>
  <c r="BE148" i="11" s="1"/>
  <c r="AY140" i="11"/>
  <c r="BE140" i="11" s="1"/>
  <c r="AY139" i="11"/>
  <c r="BE139" i="11" s="1"/>
  <c r="AY138" i="11"/>
  <c r="BE138" i="11" s="1"/>
  <c r="AY137" i="11"/>
  <c r="BE137" i="11" s="1"/>
  <c r="AY135" i="11"/>
  <c r="BE135" i="11" s="1"/>
  <c r="AY117" i="11"/>
  <c r="BE117" i="11" s="1"/>
  <c r="AY115" i="11"/>
  <c r="BE115" i="11" s="1"/>
  <c r="AY114" i="11"/>
  <c r="BE114" i="11" s="1"/>
  <c r="AY104" i="11"/>
  <c r="BE104" i="11" s="1"/>
  <c r="AY103" i="11"/>
  <c r="BE103" i="11" s="1"/>
  <c r="AY102" i="11"/>
  <c r="BE102" i="11" s="1"/>
  <c r="AY99" i="11"/>
  <c r="BE99" i="11" s="1"/>
  <c r="AY86" i="11"/>
  <c r="BE86" i="11" s="1"/>
  <c r="AY85" i="11"/>
  <c r="BE85" i="11" s="1"/>
  <c r="AY84" i="11"/>
  <c r="BE84" i="11" s="1"/>
  <c r="L41" i="30" l="1"/>
  <c r="L49" i="30"/>
  <c r="I60" i="30"/>
  <c r="F278" i="23"/>
  <c r="H278" i="23" s="1"/>
  <c r="F115" i="23"/>
  <c r="H115" i="23" s="1"/>
  <c r="F304" i="23"/>
  <c r="H304" i="23" s="1"/>
  <c r="F95" i="23"/>
  <c r="H95" i="23" s="1"/>
  <c r="F527" i="23"/>
  <c r="H527" i="23" s="1"/>
  <c r="F232" i="23"/>
  <c r="H232" i="23" s="1"/>
  <c r="F168" i="23"/>
  <c r="H168" i="23" s="1"/>
  <c r="F209" i="23"/>
  <c r="H209" i="23" s="1"/>
  <c r="F208" i="23"/>
  <c r="H208" i="23" s="1"/>
  <c r="L72" i="30" s="1"/>
  <c r="I42" i="30"/>
  <c r="F258" i="23"/>
  <c r="H258" i="23" s="1"/>
  <c r="L42" i="30" s="1"/>
  <c r="L59" i="30"/>
  <c r="AY300" i="11"/>
  <c r="BE300" i="11"/>
  <c r="J47" i="26"/>
  <c r="J43" i="26" s="1"/>
  <c r="J79" i="26"/>
  <c r="I73" i="30" s="1"/>
  <c r="BE141" i="11"/>
  <c r="AY141" i="11"/>
  <c r="BE177" i="11"/>
  <c r="AY177" i="11"/>
  <c r="AD47" i="11"/>
  <c r="AW89" i="11"/>
  <c r="AW120" i="11"/>
  <c r="AD67" i="11"/>
  <c r="BE118" i="11"/>
  <c r="AY118" i="11"/>
  <c r="AD7" i="11"/>
  <c r="AW7" i="11"/>
  <c r="AD87" i="11"/>
  <c r="AW156" i="11"/>
  <c r="AD57" i="11"/>
  <c r="AW107" i="11"/>
  <c r="AW143" i="11"/>
  <c r="AD77" i="11"/>
  <c r="AY87" i="11"/>
  <c r="BE87" i="11"/>
  <c r="BE246" i="11"/>
  <c r="AY246" i="11"/>
  <c r="AD17" i="11"/>
  <c r="AW35" i="11"/>
  <c r="AW179" i="11"/>
  <c r="AD97" i="11"/>
  <c r="AD147" i="11"/>
  <c r="AW274" i="11"/>
  <c r="BE259" i="11"/>
  <c r="AY259" i="11"/>
  <c r="AY154" i="11"/>
  <c r="BE154" i="11"/>
  <c r="BE228" i="11"/>
  <c r="AY228" i="11"/>
  <c r="AW48" i="11"/>
  <c r="AD27" i="11"/>
  <c r="AD107" i="11"/>
  <c r="AW202" i="11"/>
  <c r="AW261" i="11"/>
  <c r="AD137" i="11"/>
  <c r="BE200" i="11"/>
  <c r="AY200" i="11"/>
  <c r="AW71" i="11"/>
  <c r="AD37" i="11"/>
  <c r="AD117" i="11"/>
  <c r="AW230" i="11"/>
  <c r="BE272" i="11"/>
  <c r="AY272" i="11"/>
  <c r="AD127" i="11"/>
  <c r="AW248" i="11"/>
  <c r="BO103" i="11"/>
  <c r="CA103" i="11" s="1"/>
  <c r="BQ86" i="11"/>
  <c r="CC86" i="11" s="1"/>
  <c r="BP85" i="11"/>
  <c r="CB85" i="11" s="1"/>
  <c r="BO104" i="11"/>
  <c r="CA104" i="11" s="1"/>
  <c r="BP84" i="11"/>
  <c r="CB84" i="11" s="1"/>
  <c r="AY32" i="11"/>
  <c r="BE32" i="11" s="1"/>
  <c r="F210" i="23" l="1"/>
  <c r="H210" i="23" s="1"/>
  <c r="I43" i="30"/>
  <c r="F353" i="23"/>
  <c r="H353" i="23" s="1"/>
  <c r="B360" i="23"/>
  <c r="J42" i="26"/>
  <c r="J80" i="26"/>
  <c r="BO32" i="11"/>
  <c r="CA32" i="11" s="1"/>
  <c r="B391" i="23"/>
  <c r="B103" i="23"/>
  <c r="B515" i="23"/>
  <c r="B175" i="23"/>
  <c r="B484" i="23"/>
  <c r="B288" i="23"/>
  <c r="B319" i="23"/>
  <c r="B453" i="23"/>
  <c r="B41" i="23"/>
  <c r="B247" i="23"/>
  <c r="B134" i="23"/>
  <c r="B422" i="23"/>
  <c r="B72" i="23"/>
  <c r="B216" i="23"/>
  <c r="BN86" i="11"/>
  <c r="BZ86" i="11" s="1"/>
  <c r="BM104" i="11"/>
  <c r="BY104" i="11" s="1"/>
  <c r="BQ84" i="11"/>
  <c r="CC84" i="11" s="1"/>
  <c r="BM86" i="11"/>
  <c r="BY86" i="11" s="1"/>
  <c r="BO86" i="11"/>
  <c r="CA86" i="11" s="1"/>
  <c r="BN104" i="11"/>
  <c r="BZ104" i="11" s="1"/>
  <c r="BQ104" i="11"/>
  <c r="CC104" i="11" s="1"/>
  <c r="BP86" i="11"/>
  <c r="CB86" i="11" s="1"/>
  <c r="CB87" i="11" s="1"/>
  <c r="BP104" i="11"/>
  <c r="CB104" i="11" s="1"/>
  <c r="BN103" i="11"/>
  <c r="BZ103" i="11" s="1"/>
  <c r="BQ85" i="11"/>
  <c r="CC85" i="11" s="1"/>
  <c r="BN85" i="11"/>
  <c r="BZ85" i="11" s="1"/>
  <c r="BM85" i="11"/>
  <c r="BY85" i="11" s="1"/>
  <c r="BM84" i="11"/>
  <c r="BY84" i="11" s="1"/>
  <c r="BO85" i="11"/>
  <c r="CA85" i="11" s="1"/>
  <c r="BQ103" i="11"/>
  <c r="CC103" i="11" s="1"/>
  <c r="BP103" i="11"/>
  <c r="CB103" i="11" s="1"/>
  <c r="BM103" i="11"/>
  <c r="BY103" i="11" s="1"/>
  <c r="BN84" i="11"/>
  <c r="BZ84" i="11" s="1"/>
  <c r="BO84" i="11"/>
  <c r="CA84" i="11" s="1"/>
  <c r="BN32" i="11"/>
  <c r="BZ32" i="11" s="1"/>
  <c r="BP22" i="11"/>
  <c r="CB22" i="11" s="1"/>
  <c r="BQ22" i="11"/>
  <c r="CC22" i="11" s="1"/>
  <c r="BQ32" i="11"/>
  <c r="CC32" i="11" s="1"/>
  <c r="D143" i="23" l="1"/>
  <c r="F143" i="23" s="1"/>
  <c r="H143" i="23" s="1"/>
  <c r="L35" i="30" s="1"/>
  <c r="I74" i="30"/>
  <c r="L43" i="30"/>
  <c r="I44" i="30"/>
  <c r="F354" i="23"/>
  <c r="H354" i="23" s="1"/>
  <c r="L44" i="30" s="1"/>
  <c r="L73" i="30"/>
  <c r="H213" i="23"/>
  <c r="CC33" i="11"/>
  <c r="BO22" i="11"/>
  <c r="CA22" i="11" s="1"/>
  <c r="CA33" i="11" s="1"/>
  <c r="BM32" i="11"/>
  <c r="BY32" i="11" s="1"/>
  <c r="BN22" i="11"/>
  <c r="BZ22" i="11" s="1"/>
  <c r="BZ33" i="11" s="1"/>
  <c r="J50" i="26"/>
  <c r="J81" i="26"/>
  <c r="BP32" i="11"/>
  <c r="CB32" i="11" s="1"/>
  <c r="CB33" i="11" s="1"/>
  <c r="CA87" i="11"/>
  <c r="AJ38" i="11" s="1"/>
  <c r="BO87" i="11"/>
  <c r="CC87" i="11"/>
  <c r="AL38" i="11" s="1"/>
  <c r="BQ87" i="11"/>
  <c r="AK38" i="11"/>
  <c r="BP87" i="11"/>
  <c r="BN87" i="11"/>
  <c r="BZ87" i="11"/>
  <c r="AI38" i="11" s="1"/>
  <c r="BM87" i="11"/>
  <c r="BY87" i="11"/>
  <c r="BQ117" i="11"/>
  <c r="CC117" i="11" s="1"/>
  <c r="BN117" i="11"/>
  <c r="BZ117" i="11" s="1"/>
  <c r="BO117" i="11"/>
  <c r="CA117" i="11" s="1"/>
  <c r="BP117" i="11"/>
  <c r="CB117" i="11" s="1"/>
  <c r="BM117" i="11"/>
  <c r="BY117" i="11" s="1"/>
  <c r="BP102" i="11"/>
  <c r="CB102" i="11" s="1"/>
  <c r="BO102" i="11"/>
  <c r="CA102" i="11" s="1"/>
  <c r="BM102" i="11"/>
  <c r="BY102" i="11" s="1"/>
  <c r="BQ102" i="11"/>
  <c r="CC102" i="11" s="1"/>
  <c r="BN102" i="11"/>
  <c r="BZ102" i="11" s="1"/>
  <c r="BO101" i="11"/>
  <c r="CA101" i="11" s="1"/>
  <c r="BN101" i="11"/>
  <c r="BZ101" i="11" s="1"/>
  <c r="BP101" i="11"/>
  <c r="CB101" i="11" s="1"/>
  <c r="BP99" i="11"/>
  <c r="CB99" i="11" s="1"/>
  <c r="BN99" i="11"/>
  <c r="BZ99" i="11" s="1"/>
  <c r="BO99" i="11"/>
  <c r="CA99" i="11" s="1"/>
  <c r="BM99" i="11"/>
  <c r="BY99" i="11" s="1"/>
  <c r="BQ99" i="11"/>
  <c r="CC99" i="11" s="1"/>
  <c r="AY37" i="11"/>
  <c r="BE37" i="11" s="1"/>
  <c r="AY38" i="11"/>
  <c r="BE38" i="11" s="1"/>
  <c r="BQ68" i="11"/>
  <c r="CC68" i="11" s="1"/>
  <c r="BQ67" i="11"/>
  <c r="CC67" i="11" s="1"/>
  <c r="BQ66" i="11"/>
  <c r="CC66" i="11" s="1"/>
  <c r="BQ65" i="11"/>
  <c r="CC65" i="11" s="1"/>
  <c r="BP63" i="11"/>
  <c r="CB63" i="11" s="1"/>
  <c r="D144" i="23" l="1"/>
  <c r="F144" i="23" s="1"/>
  <c r="H144" i="23" s="1"/>
  <c r="I75" i="30"/>
  <c r="I46" i="30"/>
  <c r="F526" i="23"/>
  <c r="H526" i="23" s="1"/>
  <c r="F231" i="23"/>
  <c r="H231" i="23" s="1"/>
  <c r="F167" i="23"/>
  <c r="H167" i="23" s="1"/>
  <c r="F114" i="23"/>
  <c r="H114" i="23" s="1"/>
  <c r="L26" i="30" s="1"/>
  <c r="F277" i="23"/>
  <c r="H277" i="23" s="1"/>
  <c r="F370" i="23"/>
  <c r="H370" i="23" s="1"/>
  <c r="H388" i="23" s="1"/>
  <c r="F464" i="23"/>
  <c r="H464" i="23" s="1"/>
  <c r="H481" i="23" s="1"/>
  <c r="F303" i="23"/>
  <c r="H303" i="23" s="1"/>
  <c r="F94" i="23"/>
  <c r="H94" i="23" s="1"/>
  <c r="H357" i="23"/>
  <c r="F149" i="23"/>
  <c r="H149" i="23" s="1"/>
  <c r="L75" i="30" s="1"/>
  <c r="CA105" i="11"/>
  <c r="AJ48" i="11" s="1"/>
  <c r="BQ33" i="11"/>
  <c r="BH87" i="11"/>
  <c r="G138" i="23"/>
  <c r="AK45" i="11"/>
  <c r="G137" i="23"/>
  <c r="AJ45" i="11"/>
  <c r="G136" i="23"/>
  <c r="AI45" i="11"/>
  <c r="G139" i="23"/>
  <c r="AL45" i="11"/>
  <c r="J82" i="26"/>
  <c r="AK43" i="11"/>
  <c r="AT44" i="11" s="1"/>
  <c r="AK40" i="11"/>
  <c r="AK44" i="11" s="1"/>
  <c r="BO105" i="11"/>
  <c r="AK41" i="11"/>
  <c r="AT43" i="11" s="1"/>
  <c r="BT87" i="11"/>
  <c r="AJ43" i="11"/>
  <c r="AS44" i="11" s="1"/>
  <c r="AJ40" i="11"/>
  <c r="AJ44" i="11" s="1"/>
  <c r="AI41" i="11"/>
  <c r="AR43" i="11" s="1"/>
  <c r="BZ105" i="11"/>
  <c r="AI48" i="11" s="1"/>
  <c r="BN105" i="11"/>
  <c r="AJ41" i="11"/>
  <c r="AS43" i="11" s="1"/>
  <c r="AL41" i="11"/>
  <c r="AU43" i="11" s="1"/>
  <c r="AI43" i="11"/>
  <c r="AR44" i="11" s="1"/>
  <c r="AI40" i="11"/>
  <c r="AI44" i="11" s="1"/>
  <c r="BP105" i="11"/>
  <c r="CB105" i="11"/>
  <c r="AK48" i="11" s="1"/>
  <c r="BP140" i="11"/>
  <c r="CB140" i="11" s="1"/>
  <c r="BQ140" i="11"/>
  <c r="CC140" i="11" s="1"/>
  <c r="BN140" i="11"/>
  <c r="BZ140" i="11" s="1"/>
  <c r="BO140" i="11"/>
  <c r="CA140" i="11" s="1"/>
  <c r="BM140" i="11"/>
  <c r="BY140" i="11" s="1"/>
  <c r="BP115" i="11"/>
  <c r="CB115" i="11" s="1"/>
  <c r="BO115" i="11"/>
  <c r="CA115" i="11" s="1"/>
  <c r="BN115" i="11"/>
  <c r="BZ115" i="11" s="1"/>
  <c r="BQ115" i="11"/>
  <c r="CC115" i="11" s="1"/>
  <c r="BM115" i="11"/>
  <c r="BY115" i="11" s="1"/>
  <c r="BN114" i="11"/>
  <c r="BZ114" i="11" s="1"/>
  <c r="BO114" i="11"/>
  <c r="CA114" i="11" s="1"/>
  <c r="BP114" i="11"/>
  <c r="CB114" i="11" s="1"/>
  <c r="BQ114" i="11"/>
  <c r="CC114" i="11" s="1"/>
  <c r="BM114" i="11"/>
  <c r="BY114" i="11" s="1"/>
  <c r="BO65" i="11"/>
  <c r="CA65" i="11" s="1"/>
  <c r="BP66" i="11"/>
  <c r="CB66" i="11" s="1"/>
  <c r="BN67" i="11"/>
  <c r="BZ67" i="11" s="1"/>
  <c r="BN65" i="11"/>
  <c r="BZ65" i="11" s="1"/>
  <c r="BO67" i="11"/>
  <c r="CA67" i="11" s="1"/>
  <c r="BO66" i="11"/>
  <c r="CA66" i="11" s="1"/>
  <c r="BP65" i="11"/>
  <c r="CB65" i="11" s="1"/>
  <c r="BP67" i="11"/>
  <c r="CB67" i="11" s="1"/>
  <c r="BQ63" i="11"/>
  <c r="CC63" i="11" s="1"/>
  <c r="CC69" i="11" s="1"/>
  <c r="BN66" i="11"/>
  <c r="BZ66" i="11" s="1"/>
  <c r="BN68" i="11"/>
  <c r="BZ68" i="11" s="1"/>
  <c r="BO68" i="11"/>
  <c r="CA68" i="11" s="1"/>
  <c r="BP68" i="11"/>
  <c r="CB68" i="11" s="1"/>
  <c r="BY63" i="11"/>
  <c r="BN63" i="11"/>
  <c r="BZ63" i="11" s="1"/>
  <c r="BO63" i="11"/>
  <c r="CA63" i="11" s="1"/>
  <c r="BY118" i="11" l="1"/>
  <c r="BZ118" i="11"/>
  <c r="AI58" i="11" s="1"/>
  <c r="D145" i="23"/>
  <c r="F145" i="23" s="1"/>
  <c r="H145" i="23" s="1"/>
  <c r="L74" i="30" s="1"/>
  <c r="I76" i="30"/>
  <c r="CA118" i="11"/>
  <c r="AS42" i="11"/>
  <c r="L46" i="30"/>
  <c r="F150" i="23"/>
  <c r="AR42" i="11"/>
  <c r="G140" i="23"/>
  <c r="G173" i="23" s="1"/>
  <c r="AN45" i="11"/>
  <c r="AA87" i="11" s="1"/>
  <c r="AT42" i="11"/>
  <c r="G177" i="23"/>
  <c r="AI55" i="11"/>
  <c r="G179" i="23"/>
  <c r="AK55" i="11"/>
  <c r="G178" i="23"/>
  <c r="AJ55" i="11"/>
  <c r="J83" i="26"/>
  <c r="AN38" i="11"/>
  <c r="AI51" i="11"/>
  <c r="AR53" i="11" s="1"/>
  <c r="BN118" i="11"/>
  <c r="AK50" i="11"/>
  <c r="AK54" i="11" s="1"/>
  <c r="AK53" i="11"/>
  <c r="AT54" i="11" s="1"/>
  <c r="AL28" i="11"/>
  <c r="BQ69" i="11"/>
  <c r="CC118" i="11"/>
  <c r="AL58" i="11" s="1"/>
  <c r="BN69" i="11"/>
  <c r="AN41" i="11"/>
  <c r="I87" i="11" s="1"/>
  <c r="BO118" i="11"/>
  <c r="BP118" i="11"/>
  <c r="BZ69" i="11"/>
  <c r="AI28" i="11" s="1"/>
  <c r="AI53" i="11"/>
  <c r="AR54" i="11" s="1"/>
  <c r="AI50" i="11"/>
  <c r="AI54" i="11" s="1"/>
  <c r="CB69" i="11"/>
  <c r="AK28" i="11" s="1"/>
  <c r="BP69" i="11"/>
  <c r="AK51" i="11"/>
  <c r="AT53" i="11" s="1"/>
  <c r="AJ51" i="11"/>
  <c r="AS53" i="11" s="1"/>
  <c r="AJ58" i="11"/>
  <c r="CB118" i="11"/>
  <c r="AK58" i="11" s="1"/>
  <c r="BM118" i="11"/>
  <c r="AL40" i="11"/>
  <c r="AL44" i="11" s="1"/>
  <c r="AL43" i="11"/>
  <c r="AU44" i="11" s="1"/>
  <c r="AU42" i="11" s="1"/>
  <c r="BQ118" i="11"/>
  <c r="CA69" i="11"/>
  <c r="AJ28" i="11" s="1"/>
  <c r="BO69" i="11"/>
  <c r="AJ50" i="11"/>
  <c r="AJ54" i="11" s="1"/>
  <c r="AJ53" i="11"/>
  <c r="AS54" i="11" s="1"/>
  <c r="BM139" i="11"/>
  <c r="BY139" i="11" s="1"/>
  <c r="BQ139" i="11"/>
  <c r="CC139" i="11" s="1"/>
  <c r="BN139" i="11"/>
  <c r="BZ139" i="11" s="1"/>
  <c r="BP139" i="11"/>
  <c r="CB139" i="11" s="1"/>
  <c r="BO139" i="11"/>
  <c r="CA139" i="11" s="1"/>
  <c r="BO152" i="11"/>
  <c r="CA152" i="11" s="1"/>
  <c r="BP152" i="11"/>
  <c r="CB152" i="11" s="1"/>
  <c r="BM152" i="11"/>
  <c r="BY152" i="11" s="1"/>
  <c r="BQ152" i="11"/>
  <c r="CC152" i="11" s="1"/>
  <c r="BN152" i="11"/>
  <c r="BZ152" i="11" s="1"/>
  <c r="BO153" i="11"/>
  <c r="CA153" i="11" s="1"/>
  <c r="BN153" i="11"/>
  <c r="BZ153" i="11" s="1"/>
  <c r="BM153" i="11"/>
  <c r="BY153" i="11" s="1"/>
  <c r="BP153" i="11"/>
  <c r="CB153" i="11" s="1"/>
  <c r="BQ153" i="11"/>
  <c r="CC153" i="11" s="1"/>
  <c r="BQ138" i="11"/>
  <c r="CC138" i="11" s="1"/>
  <c r="BP138" i="11"/>
  <c r="CB138" i="11" s="1"/>
  <c r="BO138" i="11"/>
  <c r="CA138" i="11" s="1"/>
  <c r="BM138" i="11"/>
  <c r="BY138" i="11" s="1"/>
  <c r="BN138" i="11"/>
  <c r="BZ138" i="11" s="1"/>
  <c r="BN137" i="11"/>
  <c r="BZ137" i="11" s="1"/>
  <c r="BP137" i="11"/>
  <c r="CB137" i="11" s="1"/>
  <c r="BM137" i="11"/>
  <c r="BY137" i="11" s="1"/>
  <c r="BO137" i="11"/>
  <c r="CA137" i="11" s="1"/>
  <c r="BQ137" i="11"/>
  <c r="CC137" i="11" s="1"/>
  <c r="BP135" i="11"/>
  <c r="CB135" i="11" s="1"/>
  <c r="BM135" i="11"/>
  <c r="BY135" i="11" s="1"/>
  <c r="BQ135" i="11"/>
  <c r="CC135" i="11" s="1"/>
  <c r="BO135" i="11"/>
  <c r="CA135" i="11" s="1"/>
  <c r="BN135" i="11"/>
  <c r="BZ135" i="11" s="1"/>
  <c r="AY68" i="11"/>
  <c r="BE68" i="11" s="1"/>
  <c r="AY67" i="11"/>
  <c r="BE67" i="11" s="1"/>
  <c r="AY66" i="11"/>
  <c r="BE66" i="11" s="1"/>
  <c r="AY65" i="11"/>
  <c r="BE65" i="11" s="1"/>
  <c r="AY44" i="11"/>
  <c r="BE44" i="11" s="1"/>
  <c r="AY39" i="11"/>
  <c r="BE39" i="11" s="1"/>
  <c r="D146" i="23" l="1"/>
  <c r="F146" i="23" s="1"/>
  <c r="H146" i="23" s="1"/>
  <c r="I77" i="30"/>
  <c r="L76" i="30"/>
  <c r="H150" i="23"/>
  <c r="L77" i="30"/>
  <c r="BY141" i="11"/>
  <c r="BH118" i="11"/>
  <c r="AT52" i="11"/>
  <c r="AS52" i="11"/>
  <c r="AR52" i="11"/>
  <c r="BH69" i="11"/>
  <c r="G106" i="23"/>
  <c r="I106" i="23" s="1"/>
  <c r="AJ35" i="11"/>
  <c r="G107" i="23"/>
  <c r="I107" i="23" s="1"/>
  <c r="AK35" i="11"/>
  <c r="G108" i="23"/>
  <c r="H108" i="23" s="1"/>
  <c r="AL35" i="11"/>
  <c r="G219" i="23"/>
  <c r="I219" i="23" s="1"/>
  <c r="AJ65" i="11"/>
  <c r="G218" i="23"/>
  <c r="AI65" i="11"/>
  <c r="G220" i="23"/>
  <c r="I220" i="23" s="1"/>
  <c r="AK65" i="11"/>
  <c r="AN44" i="11"/>
  <c r="AK30" i="11"/>
  <c r="AK34" i="11" s="1"/>
  <c r="AJ33" i="11"/>
  <c r="AS34" i="11" s="1"/>
  <c r="J84" i="26"/>
  <c r="I78" i="30" s="1"/>
  <c r="AY45" i="11"/>
  <c r="BE45" i="11" s="1"/>
  <c r="AN40" i="11"/>
  <c r="BP141" i="11"/>
  <c r="AJ63" i="11"/>
  <c r="AS64" i="11" s="1"/>
  <c r="AJ60" i="11"/>
  <c r="AJ64" i="11" s="1"/>
  <c r="CA141" i="11"/>
  <c r="AJ68" i="11" s="1"/>
  <c r="AL61" i="11"/>
  <c r="AU63" i="11" s="1"/>
  <c r="BT69" i="11"/>
  <c r="AN43" i="11"/>
  <c r="BE69" i="11"/>
  <c r="AY69" i="11"/>
  <c r="BQ141" i="11"/>
  <c r="BN141" i="11"/>
  <c r="CC141" i="11"/>
  <c r="AL68" i="11" s="1"/>
  <c r="BZ141" i="11"/>
  <c r="AI68" i="11" s="1"/>
  <c r="AI63" i="11"/>
  <c r="AR64" i="11" s="1"/>
  <c r="AI60" i="11"/>
  <c r="AI64" i="11" s="1"/>
  <c r="AI61" i="11"/>
  <c r="AR63" i="11" s="1"/>
  <c r="CB141" i="11"/>
  <c r="AK68" i="11" s="1"/>
  <c r="AJ61" i="11"/>
  <c r="AS63" i="11" s="1"/>
  <c r="BT118" i="11"/>
  <c r="BM141" i="11"/>
  <c r="AK61" i="11"/>
  <c r="AT63" i="11" s="1"/>
  <c r="AY22" i="11"/>
  <c r="AK60" i="11"/>
  <c r="AK64" i="11" s="1"/>
  <c r="AK63" i="11"/>
  <c r="AT64" i="11" s="1"/>
  <c r="BO141" i="11"/>
  <c r="CC175" i="11"/>
  <c r="BQ176" i="11"/>
  <c r="CC176" i="11" s="1"/>
  <c r="BN176" i="11"/>
  <c r="BZ176" i="11" s="1"/>
  <c r="BO176" i="11"/>
  <c r="CA176" i="11" s="1"/>
  <c r="BP176" i="11"/>
  <c r="CB176" i="11" s="1"/>
  <c r="BM176" i="11"/>
  <c r="BY176" i="11" s="1"/>
  <c r="BP151" i="11"/>
  <c r="CB151" i="11" s="1"/>
  <c r="BO151" i="11"/>
  <c r="CA151" i="11" s="1"/>
  <c r="BM151" i="11"/>
  <c r="BY151" i="11" s="1"/>
  <c r="BN151" i="11"/>
  <c r="BZ151" i="11" s="1"/>
  <c r="BQ151" i="11"/>
  <c r="CC151" i="11" s="1"/>
  <c r="BQ150" i="11"/>
  <c r="CC150" i="11" s="1"/>
  <c r="BO150" i="11"/>
  <c r="CA150" i="11" s="1"/>
  <c r="BM150" i="11"/>
  <c r="BY150" i="11" s="1"/>
  <c r="BP150" i="11"/>
  <c r="CB150" i="11" s="1"/>
  <c r="BN150" i="11"/>
  <c r="BZ150" i="11" s="1"/>
  <c r="BQ148" i="11"/>
  <c r="CC148" i="11" s="1"/>
  <c r="BO148" i="11"/>
  <c r="CA148" i="11" s="1"/>
  <c r="BP148" i="11"/>
  <c r="CB148" i="11" s="1"/>
  <c r="BN148" i="11"/>
  <c r="BZ148" i="11" s="1"/>
  <c r="BM148" i="11"/>
  <c r="BY148" i="11" s="1"/>
  <c r="BY68" i="11"/>
  <c r="BM67" i="11"/>
  <c r="BY67" i="11" s="1"/>
  <c r="BM66" i="11"/>
  <c r="BY66" i="11" s="1"/>
  <c r="BM65" i="11"/>
  <c r="BY65" i="11" s="1"/>
  <c r="P142" i="48" l="1"/>
  <c r="P145" i="48" s="1"/>
  <c r="M143" i="48"/>
  <c r="M145" i="48" s="1"/>
  <c r="D147" i="23"/>
  <c r="F147" i="23" s="1"/>
  <c r="H147" i="23" s="1"/>
  <c r="L78" i="30" s="1"/>
  <c r="CA154" i="11"/>
  <c r="AJ78" i="11" s="1"/>
  <c r="BE22" i="11"/>
  <c r="AY33" i="11"/>
  <c r="I218" i="23"/>
  <c r="H107" i="23"/>
  <c r="AR62" i="11"/>
  <c r="AT62" i="11"/>
  <c r="AS62" i="11"/>
  <c r="BH141" i="11"/>
  <c r="H106" i="23"/>
  <c r="I108" i="23"/>
  <c r="G105" i="23"/>
  <c r="AI35" i="11"/>
  <c r="AN35" i="11" s="1"/>
  <c r="AA69" i="11" s="1"/>
  <c r="H219" i="23"/>
  <c r="H220" i="23"/>
  <c r="H218" i="23"/>
  <c r="AI33" i="11"/>
  <c r="AR34" i="11" s="1"/>
  <c r="G251" i="23"/>
  <c r="I251" i="23" s="1"/>
  <c r="AK75" i="11"/>
  <c r="G249" i="23"/>
  <c r="AI75" i="11"/>
  <c r="G221" i="23"/>
  <c r="G222" i="23" s="1"/>
  <c r="AL65" i="11"/>
  <c r="AN65" i="11" s="1"/>
  <c r="AA118" i="11" s="1"/>
  <c r="G252" i="23"/>
  <c r="H252" i="23" s="1"/>
  <c r="AL75" i="11"/>
  <c r="G250" i="23"/>
  <c r="I250" i="23" s="1"/>
  <c r="AJ75" i="11"/>
  <c r="AI30" i="11"/>
  <c r="AI34" i="11" s="1"/>
  <c r="AY46" i="11"/>
  <c r="AJ30" i="11"/>
  <c r="AJ34" i="11" s="1"/>
  <c r="AK33" i="11"/>
  <c r="AT34" i="11" s="1"/>
  <c r="BE46" i="11"/>
  <c r="J85" i="26"/>
  <c r="BM22" i="11"/>
  <c r="BY22" i="11" s="1"/>
  <c r="BY33" i="11" s="1"/>
  <c r="AN39" i="11"/>
  <c r="AI70" i="11"/>
  <c r="AI74" i="11" s="1"/>
  <c r="AI73" i="11"/>
  <c r="AR74" i="11" s="1"/>
  <c r="BZ154" i="11"/>
  <c r="AI78" i="11" s="1"/>
  <c r="BN154" i="11"/>
  <c r="BT141" i="11"/>
  <c r="AN61" i="11"/>
  <c r="I118" i="11" s="1"/>
  <c r="AL71" i="11"/>
  <c r="AU73" i="11" s="1"/>
  <c r="CB154" i="11"/>
  <c r="AK78" i="11" s="1"/>
  <c r="BP154" i="11"/>
  <c r="AL60" i="11"/>
  <c r="AL64" i="11" s="1"/>
  <c r="AL63" i="11"/>
  <c r="AU64" i="11" s="1"/>
  <c r="AU62" i="11" s="1"/>
  <c r="AJ70" i="11"/>
  <c r="AJ74" i="11" s="1"/>
  <c r="AJ73" i="11"/>
  <c r="AS74" i="11" s="1"/>
  <c r="AK71" i="11"/>
  <c r="AT73" i="11" s="1"/>
  <c r="AK70" i="11"/>
  <c r="AK74" i="11" s="1"/>
  <c r="AK73" i="11"/>
  <c r="AT74" i="11" s="1"/>
  <c r="AJ71" i="11"/>
  <c r="AS73" i="11" s="1"/>
  <c r="BY154" i="11"/>
  <c r="BM154" i="11"/>
  <c r="BO154" i="11"/>
  <c r="AL30" i="11"/>
  <c r="AL34" i="11" s="1"/>
  <c r="AL33" i="11"/>
  <c r="AU34" i="11" s="1"/>
  <c r="BQ154" i="11"/>
  <c r="CC154" i="11"/>
  <c r="AN42" i="11"/>
  <c r="BY69" i="11"/>
  <c r="BM69" i="11"/>
  <c r="AI71" i="11"/>
  <c r="AR73" i="11" s="1"/>
  <c r="AN58" i="11"/>
  <c r="BM175" i="11"/>
  <c r="BY175" i="11" s="1"/>
  <c r="BO175" i="11"/>
  <c r="CA175" i="11" s="1"/>
  <c r="BN175" i="11"/>
  <c r="BZ175" i="11" s="1"/>
  <c r="BP175" i="11"/>
  <c r="CB175" i="11" s="1"/>
  <c r="BQ198" i="11"/>
  <c r="CC198" i="11" s="1"/>
  <c r="BO199" i="11"/>
  <c r="CA199" i="11" s="1"/>
  <c r="BN199" i="11"/>
  <c r="BZ199" i="11" s="1"/>
  <c r="BM199" i="11"/>
  <c r="BY199" i="11" s="1"/>
  <c r="BP199" i="11"/>
  <c r="CB199" i="11" s="1"/>
  <c r="BQ199" i="11"/>
  <c r="CC199" i="11" s="1"/>
  <c r="BQ174" i="11"/>
  <c r="CC174" i="11" s="1"/>
  <c r="BP174" i="11"/>
  <c r="CB174" i="11" s="1"/>
  <c r="BO174" i="11"/>
  <c r="CA174" i="11" s="1"/>
  <c r="BN174" i="11"/>
  <c r="BZ174" i="11" s="1"/>
  <c r="BM174" i="11"/>
  <c r="BY174" i="11" s="1"/>
  <c r="BP173" i="11"/>
  <c r="CB173" i="11" s="1"/>
  <c r="BQ173" i="11"/>
  <c r="CC173" i="11" s="1"/>
  <c r="BM173" i="11"/>
  <c r="BY173" i="11" s="1"/>
  <c r="BO173" i="11"/>
  <c r="CA173" i="11" s="1"/>
  <c r="BN173" i="11"/>
  <c r="BZ173" i="11" s="1"/>
  <c r="BO171" i="11"/>
  <c r="CA171" i="11" s="1"/>
  <c r="BN171" i="11"/>
  <c r="BZ171" i="11" s="1"/>
  <c r="BP171" i="11"/>
  <c r="CB171" i="11" s="1"/>
  <c r="BM171" i="11"/>
  <c r="BY171" i="11" s="1"/>
  <c r="BQ171" i="11"/>
  <c r="CC171" i="11" s="1"/>
  <c r="D148" i="23" l="1"/>
  <c r="F148" i="23" s="1"/>
  <c r="H148" i="23" s="1"/>
  <c r="L79" i="30" s="1"/>
  <c r="I79" i="30"/>
  <c r="Q142" i="48"/>
  <c r="Q143" i="48"/>
  <c r="G253" i="23"/>
  <c r="G286" i="23" s="1"/>
  <c r="CB177" i="11"/>
  <c r="AK88" i="11" s="1"/>
  <c r="J86" i="26"/>
  <c r="I80" i="30" s="1"/>
  <c r="AR72" i="11"/>
  <c r="H105" i="23"/>
  <c r="H109" i="23" s="1"/>
  <c r="G109" i="23"/>
  <c r="G132" i="23" s="1"/>
  <c r="G245" i="23"/>
  <c r="I249" i="23"/>
  <c r="AT72" i="11"/>
  <c r="AN75" i="11"/>
  <c r="AA141" i="11" s="1"/>
  <c r="AS72" i="11"/>
  <c r="BH154" i="11"/>
  <c r="I105" i="23"/>
  <c r="H249" i="23"/>
  <c r="H251" i="23"/>
  <c r="H221" i="23"/>
  <c r="H222" i="23" s="1"/>
  <c r="I221" i="23"/>
  <c r="I252" i="23"/>
  <c r="G290" i="23"/>
  <c r="AI85" i="11"/>
  <c r="H250" i="23"/>
  <c r="G291" i="23"/>
  <c r="I291" i="23" s="1"/>
  <c r="R142" i="48" s="1"/>
  <c r="AJ85" i="11"/>
  <c r="G292" i="23"/>
  <c r="H292" i="23" s="1"/>
  <c r="AK85" i="11"/>
  <c r="AN64" i="11"/>
  <c r="AN68" i="11"/>
  <c r="AN60" i="11"/>
  <c r="AI31" i="11"/>
  <c r="AR33" i="11" s="1"/>
  <c r="AR32" i="11" s="1"/>
  <c r="BN177" i="11"/>
  <c r="BP177" i="11"/>
  <c r="AI81" i="11"/>
  <c r="AR83" i="11" s="1"/>
  <c r="AL81" i="11"/>
  <c r="AU83" i="11" s="1"/>
  <c r="BZ177" i="11"/>
  <c r="AI88" i="11" s="1"/>
  <c r="AN28" i="11"/>
  <c r="AL78" i="11"/>
  <c r="BT154" i="11"/>
  <c r="BM177" i="11"/>
  <c r="AI80" i="11"/>
  <c r="AI84" i="11" s="1"/>
  <c r="AI83" i="11"/>
  <c r="AR84" i="11" s="1"/>
  <c r="AJ81" i="11"/>
  <c r="AS83" i="11" s="1"/>
  <c r="BY177" i="11"/>
  <c r="BO177" i="11"/>
  <c r="AK31" i="11"/>
  <c r="AT33" i="11" s="1"/>
  <c r="AT32" i="11" s="1"/>
  <c r="AJ31" i="11"/>
  <c r="AS33" i="11" s="1"/>
  <c r="AS32" i="11" s="1"/>
  <c r="AK81" i="11"/>
  <c r="AT83" i="11" s="1"/>
  <c r="CC177" i="11"/>
  <c r="AL88" i="11" s="1"/>
  <c r="CA177" i="11"/>
  <c r="AJ88" i="11" s="1"/>
  <c r="AL70" i="11"/>
  <c r="AL74" i="11" s="1"/>
  <c r="AL73" i="11"/>
  <c r="AU74" i="11" s="1"/>
  <c r="AU72" i="11" s="1"/>
  <c r="AL31" i="11"/>
  <c r="AU33" i="11" s="1"/>
  <c r="AU32" i="11" s="1"/>
  <c r="AN71" i="11"/>
  <c r="I141" i="11" s="1"/>
  <c r="BQ177" i="11"/>
  <c r="AJ80" i="11"/>
  <c r="AJ84" i="11" s="1"/>
  <c r="AJ83" i="11"/>
  <c r="AS84" i="11" s="1"/>
  <c r="AK80" i="11"/>
  <c r="AK84" i="11" s="1"/>
  <c r="AK83" i="11"/>
  <c r="AT84" i="11" s="1"/>
  <c r="AN63" i="11"/>
  <c r="BM198" i="11"/>
  <c r="BY198" i="11" s="1"/>
  <c r="BO198" i="11"/>
  <c r="CA198" i="11" s="1"/>
  <c r="BN198" i="11"/>
  <c r="BZ198" i="11" s="1"/>
  <c r="BP198" i="11"/>
  <c r="CB198" i="11" s="1"/>
  <c r="CA227" i="11"/>
  <c r="BP227" i="11"/>
  <c r="CB227" i="11" s="1"/>
  <c r="BZ227" i="11"/>
  <c r="BY227" i="11"/>
  <c r="BQ227" i="11"/>
  <c r="CC227" i="11" s="1"/>
  <c r="BN197" i="11"/>
  <c r="BZ197" i="11" s="1"/>
  <c r="BM197" i="11"/>
  <c r="BY197" i="11" s="1"/>
  <c r="BP197" i="11"/>
  <c r="CB197" i="11" s="1"/>
  <c r="BO197" i="11"/>
  <c r="CA197" i="11" s="1"/>
  <c r="BQ197" i="11"/>
  <c r="CC197" i="11" s="1"/>
  <c r="BN196" i="11"/>
  <c r="BZ196" i="11" s="1"/>
  <c r="BO196" i="11"/>
  <c r="CA196" i="11" s="1"/>
  <c r="BP196" i="11"/>
  <c r="CB196" i="11" s="1"/>
  <c r="BM196" i="11"/>
  <c r="BY196" i="11" s="1"/>
  <c r="BQ196" i="11"/>
  <c r="CC196" i="11" s="1"/>
  <c r="BM194" i="11"/>
  <c r="BY194" i="11" s="1"/>
  <c r="BP194" i="11"/>
  <c r="CB194" i="11" s="1"/>
  <c r="BO194" i="11"/>
  <c r="CA194" i="11" s="1"/>
  <c r="BN194" i="11"/>
  <c r="BZ194" i="11" s="1"/>
  <c r="BQ194" i="11"/>
  <c r="CC194" i="11" s="1"/>
  <c r="Q144" i="48" l="1"/>
  <c r="I253" i="23"/>
  <c r="I286" i="23" s="1"/>
  <c r="Q141" i="48"/>
  <c r="I222" i="23"/>
  <c r="I245" i="23" s="1"/>
  <c r="I109" i="23"/>
  <c r="I132" i="23" s="1"/>
  <c r="H253" i="23"/>
  <c r="F401" i="23"/>
  <c r="H401" i="23" s="1"/>
  <c r="F165" i="23"/>
  <c r="H165" i="23" s="1"/>
  <c r="F305" i="23"/>
  <c r="H305" i="23" s="1"/>
  <c r="H316" i="23" s="1"/>
  <c r="F96" i="23"/>
  <c r="H96" i="23" s="1"/>
  <c r="F279" i="23"/>
  <c r="H279" i="23" s="1"/>
  <c r="H285" i="23" s="1"/>
  <c r="F169" i="23"/>
  <c r="H169" i="23" s="1"/>
  <c r="F528" i="23"/>
  <c r="H528" i="23" s="1"/>
  <c r="H543" i="23" s="1"/>
  <c r="F233" i="23"/>
  <c r="H233" i="23" s="1"/>
  <c r="H244" i="23" s="1"/>
  <c r="H245" i="23" s="1"/>
  <c r="F116" i="23"/>
  <c r="H116" i="23" s="1"/>
  <c r="H131" i="23" s="1"/>
  <c r="H132" i="23" s="1"/>
  <c r="AT82" i="11"/>
  <c r="CB200" i="11"/>
  <c r="AK98" i="11" s="1"/>
  <c r="AN59" i="11"/>
  <c r="I290" i="23"/>
  <c r="R141" i="48" s="1"/>
  <c r="BH177" i="11"/>
  <c r="AS82" i="11"/>
  <c r="AR82" i="11"/>
  <c r="H290" i="23"/>
  <c r="I292" i="23"/>
  <c r="R143" i="48" s="1"/>
  <c r="H291" i="23"/>
  <c r="G322" i="23"/>
  <c r="H322" i="23" s="1"/>
  <c r="AJ95" i="11"/>
  <c r="G324" i="23"/>
  <c r="I324" i="23" s="1"/>
  <c r="S144" i="48" s="1"/>
  <c r="AL95" i="11"/>
  <c r="G323" i="23"/>
  <c r="I323" i="23" s="1"/>
  <c r="S143" i="48" s="1"/>
  <c r="AK95" i="11"/>
  <c r="AN34" i="11"/>
  <c r="G293" i="23"/>
  <c r="G294" i="23" s="1"/>
  <c r="AL85" i="11"/>
  <c r="AN85" i="11" s="1"/>
  <c r="AA154" i="11" s="1"/>
  <c r="G321" i="23"/>
  <c r="AI95" i="11"/>
  <c r="AN74" i="11"/>
  <c r="AN88" i="11"/>
  <c r="AN78" i="11"/>
  <c r="AN33" i="11"/>
  <c r="AN73" i="11"/>
  <c r="BY200" i="11"/>
  <c r="BM200" i="11"/>
  <c r="AI91" i="11"/>
  <c r="AR93" i="11" s="1"/>
  <c r="CC200" i="11"/>
  <c r="BQ200" i="11"/>
  <c r="AJ93" i="11"/>
  <c r="AS94" i="11" s="1"/>
  <c r="AJ90" i="11"/>
  <c r="AJ94" i="11" s="1"/>
  <c r="AK91" i="11"/>
  <c r="AT93" i="11" s="1"/>
  <c r="CA200" i="11"/>
  <c r="AJ98" i="11" s="1"/>
  <c r="BO200" i="11"/>
  <c r="AI93" i="11"/>
  <c r="AR94" i="11" s="1"/>
  <c r="AI90" i="11"/>
  <c r="AI94" i="11" s="1"/>
  <c r="AL91" i="11"/>
  <c r="AU93" i="11" s="1"/>
  <c r="BZ200" i="11"/>
  <c r="AI98" i="11" s="1"/>
  <c r="BN200" i="11"/>
  <c r="AJ91" i="11"/>
  <c r="AS93" i="11" s="1"/>
  <c r="BT177" i="11"/>
  <c r="AN62" i="11"/>
  <c r="AL83" i="11"/>
  <c r="AU84" i="11" s="1"/>
  <c r="AU82" i="11" s="1"/>
  <c r="AL80" i="11"/>
  <c r="AN31" i="11"/>
  <c r="I69" i="11" s="1"/>
  <c r="AN81" i="11"/>
  <c r="I154" i="11" s="1"/>
  <c r="AN70" i="11"/>
  <c r="BP200" i="11"/>
  <c r="AN30" i="11"/>
  <c r="AK90" i="11"/>
  <c r="AK94" i="11" s="1"/>
  <c r="AK93" i="11"/>
  <c r="AT94" i="11" s="1"/>
  <c r="BM245" i="11"/>
  <c r="BY245" i="11" s="1"/>
  <c r="BQ245" i="11"/>
  <c r="CC245" i="11" s="1"/>
  <c r="BP245" i="11"/>
  <c r="CB245" i="11" s="1"/>
  <c r="BO245" i="11"/>
  <c r="CA245" i="11" s="1"/>
  <c r="BN245" i="11"/>
  <c r="BZ245" i="11" s="1"/>
  <c r="BO226" i="11"/>
  <c r="CA226" i="11" s="1"/>
  <c r="BQ226" i="11"/>
  <c r="CC226" i="11" s="1"/>
  <c r="BP226" i="11"/>
  <c r="CB226" i="11" s="1"/>
  <c r="BM226" i="11"/>
  <c r="BY226" i="11" s="1"/>
  <c r="BN226" i="11"/>
  <c r="BZ226" i="11" s="1"/>
  <c r="BQ225" i="11"/>
  <c r="CC225" i="11" s="1"/>
  <c r="BM225" i="11"/>
  <c r="BY225" i="11" s="1"/>
  <c r="BP225" i="11"/>
  <c r="CB225" i="11" s="1"/>
  <c r="BN225" i="11"/>
  <c r="BZ225" i="11" s="1"/>
  <c r="BO225" i="11"/>
  <c r="CA225" i="11" s="1"/>
  <c r="BQ224" i="11"/>
  <c r="CC224" i="11" s="1"/>
  <c r="BN224" i="11"/>
  <c r="BZ224" i="11" s="1"/>
  <c r="BP224" i="11"/>
  <c r="CB224" i="11" s="1"/>
  <c r="BM224" i="11"/>
  <c r="BY224" i="11" s="1"/>
  <c r="BO224" i="11"/>
  <c r="CA224" i="11" s="1"/>
  <c r="BO222" i="11"/>
  <c r="CA222" i="11" s="1"/>
  <c r="BQ222" i="11"/>
  <c r="CC222" i="11" s="1"/>
  <c r="BN222" i="11"/>
  <c r="BZ222" i="11" s="1"/>
  <c r="BP222" i="11"/>
  <c r="CB222" i="11" s="1"/>
  <c r="BM222" i="11"/>
  <c r="BY222" i="11" s="1"/>
  <c r="H172" i="23" l="1"/>
  <c r="Q145" i="48"/>
  <c r="H419" i="23"/>
  <c r="L60" i="30"/>
  <c r="G325" i="23"/>
  <c r="G358" i="23" s="1"/>
  <c r="H286" i="23"/>
  <c r="L80" i="30"/>
  <c r="H100" i="23"/>
  <c r="CB228" i="11"/>
  <c r="AK108" i="11" s="1"/>
  <c r="AT92" i="11"/>
  <c r="AS92" i="11"/>
  <c r="AN69" i="11"/>
  <c r="H321" i="23"/>
  <c r="G317" i="23"/>
  <c r="AN95" i="11"/>
  <c r="AA177" i="11" s="1"/>
  <c r="BH200" i="11"/>
  <c r="AR92" i="11"/>
  <c r="AL84" i="11"/>
  <c r="AN84" i="11" s="1"/>
  <c r="I321" i="23"/>
  <c r="I322" i="23"/>
  <c r="S142" i="48" s="1"/>
  <c r="H324" i="23"/>
  <c r="G362" i="23"/>
  <c r="AI105" i="11"/>
  <c r="G363" i="23"/>
  <c r="H363" i="23" s="1"/>
  <c r="AJ105" i="11"/>
  <c r="I293" i="23"/>
  <c r="H323" i="23"/>
  <c r="G364" i="23"/>
  <c r="H364" i="23" s="1"/>
  <c r="AK105" i="11"/>
  <c r="H293" i="23"/>
  <c r="H294" i="23" s="1"/>
  <c r="I136" i="23"/>
  <c r="H136" i="23"/>
  <c r="I138" i="23"/>
  <c r="H138" i="23"/>
  <c r="H137" i="23"/>
  <c r="I137" i="23"/>
  <c r="N142" i="48" s="1"/>
  <c r="AN32" i="11"/>
  <c r="AN72" i="11"/>
  <c r="AN83" i="11"/>
  <c r="AN80" i="11"/>
  <c r="AJ101" i="11"/>
  <c r="AS103" i="11" s="1"/>
  <c r="AL101" i="11"/>
  <c r="AU103" i="11" s="1"/>
  <c r="AI100" i="11"/>
  <c r="AI104" i="11" s="1"/>
  <c r="AI103" i="11"/>
  <c r="AR104" i="11" s="1"/>
  <c r="AN91" i="11"/>
  <c r="I177" i="11" s="1"/>
  <c r="BZ228" i="11"/>
  <c r="AI108" i="11" s="1"/>
  <c r="BN228" i="11"/>
  <c r="AK103" i="11"/>
  <c r="AT104" i="11" s="1"/>
  <c r="AK100" i="11"/>
  <c r="AK104" i="11" s="1"/>
  <c r="AJ100" i="11"/>
  <c r="AJ104" i="11" s="1"/>
  <c r="AJ103" i="11"/>
  <c r="AS104" i="11" s="1"/>
  <c r="AK101" i="11"/>
  <c r="AT103" i="11" s="1"/>
  <c r="BM228" i="11"/>
  <c r="BY228" i="11"/>
  <c r="AN29" i="11"/>
  <c r="CA228" i="11"/>
  <c r="AJ108" i="11" s="1"/>
  <c r="AL98" i="11"/>
  <c r="BT200" i="11"/>
  <c r="AI101" i="11"/>
  <c r="AR103" i="11" s="1"/>
  <c r="BP228" i="11"/>
  <c r="AL90" i="11"/>
  <c r="AL94" i="11" s="1"/>
  <c r="AL93" i="11"/>
  <c r="AU94" i="11" s="1"/>
  <c r="AU92" i="11" s="1"/>
  <c r="BO228" i="11"/>
  <c r="BQ228" i="11"/>
  <c r="CC228" i="11"/>
  <c r="BM257" i="11"/>
  <c r="BY257" i="11" s="1"/>
  <c r="BN258" i="11"/>
  <c r="BZ258" i="11" s="1"/>
  <c r="BO258" i="11"/>
  <c r="CA258" i="11" s="1"/>
  <c r="BQ258" i="11"/>
  <c r="CC258" i="11" s="1"/>
  <c r="BP258" i="11"/>
  <c r="CB258" i="11" s="1"/>
  <c r="BM258" i="11"/>
  <c r="BY258" i="11" s="1"/>
  <c r="BP244" i="11"/>
  <c r="CB244" i="11" s="1"/>
  <c r="BM244" i="11"/>
  <c r="BY244" i="11" s="1"/>
  <c r="BQ244" i="11"/>
  <c r="CC244" i="11" s="1"/>
  <c r="BN244" i="11"/>
  <c r="BZ244" i="11" s="1"/>
  <c r="BO244" i="11"/>
  <c r="CA244" i="11" s="1"/>
  <c r="BQ233" i="11"/>
  <c r="CC233" i="11" s="1"/>
  <c r="BP233" i="11"/>
  <c r="CB233" i="11" s="1"/>
  <c r="BN233" i="11"/>
  <c r="BZ233" i="11" s="1"/>
  <c r="BO233" i="11"/>
  <c r="CA233" i="11" s="1"/>
  <c r="BM233" i="11"/>
  <c r="BY233" i="11" s="1"/>
  <c r="BQ232" i="11"/>
  <c r="CC232" i="11" s="1"/>
  <c r="BN232" i="11"/>
  <c r="BZ232" i="11" s="1"/>
  <c r="BP232" i="11"/>
  <c r="CB232" i="11" s="1"/>
  <c r="BM232" i="11"/>
  <c r="BY232" i="11" s="1"/>
  <c r="BO232" i="11"/>
  <c r="CA232" i="11" s="1"/>
  <c r="N143" i="48" l="1"/>
  <c r="N141" i="48"/>
  <c r="S141" i="48"/>
  <c r="S145" i="48" s="1"/>
  <c r="R144" i="48"/>
  <c r="R145" i="48" s="1"/>
  <c r="H325" i="23"/>
  <c r="H358" i="23" s="1"/>
  <c r="I325" i="23"/>
  <c r="I358" i="23" s="1"/>
  <c r="I294" i="23"/>
  <c r="I317" i="23" s="1"/>
  <c r="CA246" i="11"/>
  <c r="AJ118" i="11" s="1"/>
  <c r="AN79" i="11"/>
  <c r="I362" i="23"/>
  <c r="H317" i="23"/>
  <c r="AR102" i="11"/>
  <c r="AS102" i="11"/>
  <c r="AT102" i="11"/>
  <c r="BH228" i="11"/>
  <c r="H362" i="23"/>
  <c r="I364" i="23"/>
  <c r="I363" i="23"/>
  <c r="G394" i="23"/>
  <c r="H394" i="23" s="1"/>
  <c r="AJ115" i="11"/>
  <c r="G365" i="23"/>
  <c r="G366" i="23" s="1"/>
  <c r="AL105" i="11"/>
  <c r="AN105" i="11" s="1"/>
  <c r="AA200" i="11" s="1"/>
  <c r="G393" i="23"/>
  <c r="AI115" i="11"/>
  <c r="G395" i="23"/>
  <c r="H395" i="23" s="1"/>
  <c r="AK115" i="11"/>
  <c r="AN94" i="11"/>
  <c r="I139" i="23"/>
  <c r="H139" i="23"/>
  <c r="H140" i="23" s="1"/>
  <c r="H173" i="23" s="1"/>
  <c r="L24" i="30" s="1"/>
  <c r="L82" i="30" s="1"/>
  <c r="I82" i="30" s="1"/>
  <c r="AN82" i="11"/>
  <c r="AN90" i="11"/>
  <c r="AN98" i="11"/>
  <c r="AK111" i="11"/>
  <c r="AT113" i="11" s="1"/>
  <c r="BP246" i="11"/>
  <c r="CB246" i="11"/>
  <c r="AK118" i="11" s="1"/>
  <c r="AI111" i="11"/>
  <c r="AR113" i="11" s="1"/>
  <c r="BY246" i="11"/>
  <c r="BM246" i="11"/>
  <c r="AJ113" i="11"/>
  <c r="AS114" i="11" s="1"/>
  <c r="AJ110" i="11"/>
  <c r="AJ114" i="11" s="1"/>
  <c r="BO246" i="11"/>
  <c r="AN101" i="11"/>
  <c r="I200" i="11" s="1"/>
  <c r="BZ246" i="11"/>
  <c r="AI118" i="11" s="1"/>
  <c r="BN246" i="11"/>
  <c r="AL100" i="11"/>
  <c r="AL104" i="11" s="1"/>
  <c r="AL103" i="11"/>
  <c r="AU104" i="11" s="1"/>
  <c r="AU102" i="11" s="1"/>
  <c r="AL111" i="11"/>
  <c r="AU113" i="11" s="1"/>
  <c r="BQ246" i="11"/>
  <c r="CC246" i="11"/>
  <c r="AL118" i="11" s="1"/>
  <c r="AL108" i="11"/>
  <c r="BT228" i="11"/>
  <c r="AN93" i="11"/>
  <c r="AI110" i="11"/>
  <c r="AI114" i="11" s="1"/>
  <c r="AI113" i="11"/>
  <c r="AR114" i="11" s="1"/>
  <c r="AK113" i="11"/>
  <c r="AT114" i="11" s="1"/>
  <c r="AK110" i="11"/>
  <c r="AK114" i="11" s="1"/>
  <c r="AJ111" i="11"/>
  <c r="AS113" i="11" s="1"/>
  <c r="BN257" i="11"/>
  <c r="BZ257" i="11" s="1"/>
  <c r="BQ257" i="11"/>
  <c r="CC257" i="11" s="1"/>
  <c r="BP257" i="11"/>
  <c r="CB257" i="11" s="1"/>
  <c r="BO257" i="11"/>
  <c r="CA257" i="11" s="1"/>
  <c r="BQ271" i="11"/>
  <c r="CC271" i="11" s="1"/>
  <c r="BN271" i="11"/>
  <c r="BZ271" i="11" s="1"/>
  <c r="BP271" i="11"/>
  <c r="CB271" i="11" s="1"/>
  <c r="BM271" i="11"/>
  <c r="BY271" i="11" s="1"/>
  <c r="BO271" i="11"/>
  <c r="CA271" i="11" s="1"/>
  <c r="BO256" i="11"/>
  <c r="CA256" i="11" s="1"/>
  <c r="BQ256" i="11"/>
  <c r="CC256" i="11" s="1"/>
  <c r="BM256" i="11"/>
  <c r="BY256" i="11" s="1"/>
  <c r="BP256" i="11"/>
  <c r="CB256" i="11" s="1"/>
  <c r="BN256" i="11"/>
  <c r="BZ256" i="11" s="1"/>
  <c r="BM255" i="11"/>
  <c r="BY255" i="11" s="1"/>
  <c r="BN255" i="11"/>
  <c r="BZ255" i="11" s="1"/>
  <c r="BO255" i="11"/>
  <c r="CA255" i="11" s="1"/>
  <c r="BQ255" i="11"/>
  <c r="CC255" i="11" s="1"/>
  <c r="BP255" i="11"/>
  <c r="CB255" i="11" s="1"/>
  <c r="BQ253" i="11"/>
  <c r="CC253" i="11" s="1"/>
  <c r="BP253" i="11"/>
  <c r="CB253" i="11" s="1"/>
  <c r="BO253" i="11"/>
  <c r="CA253" i="11" s="1"/>
  <c r="BN253" i="11"/>
  <c r="BZ253" i="11" s="1"/>
  <c r="BM253" i="11"/>
  <c r="BY253" i="11" s="1"/>
  <c r="T142" i="48" l="1"/>
  <c r="T145" i="48" s="1"/>
  <c r="I140" i="23"/>
  <c r="I173" i="23" s="1"/>
  <c r="N144" i="48"/>
  <c r="N145" i="48" s="1"/>
  <c r="AR112" i="11"/>
  <c r="AN89" i="11"/>
  <c r="AS112" i="11"/>
  <c r="H393" i="23"/>
  <c r="G389" i="23"/>
  <c r="I365" i="23"/>
  <c r="BH246" i="11"/>
  <c r="AT112" i="11"/>
  <c r="H365" i="23"/>
  <c r="H366" i="23" s="1"/>
  <c r="I394" i="23"/>
  <c r="I395" i="23"/>
  <c r="I393" i="23"/>
  <c r="G427" i="23"/>
  <c r="I427" i="23" s="1"/>
  <c r="AL125" i="11"/>
  <c r="G424" i="23"/>
  <c r="AI125" i="11"/>
  <c r="G396" i="23"/>
  <c r="G397" i="23" s="1"/>
  <c r="AL115" i="11"/>
  <c r="AN115" i="11" s="1"/>
  <c r="AA228" i="11" s="1"/>
  <c r="G426" i="23"/>
  <c r="H426" i="23" s="1"/>
  <c r="AK125" i="11"/>
  <c r="G425" i="23"/>
  <c r="I425" i="23" s="1"/>
  <c r="V142" i="48" s="1"/>
  <c r="AJ125" i="11"/>
  <c r="AN104" i="11"/>
  <c r="AN103" i="11"/>
  <c r="CA259" i="11"/>
  <c r="AJ128" i="11" s="1"/>
  <c r="BO259" i="11"/>
  <c r="AN92" i="11"/>
  <c r="CB259" i="11"/>
  <c r="AK128" i="11" s="1"/>
  <c r="BP259" i="11"/>
  <c r="AJ121" i="11"/>
  <c r="AS123" i="11" s="1"/>
  <c r="BQ259" i="11"/>
  <c r="CC259" i="11"/>
  <c r="AL128" i="11" s="1"/>
  <c r="BT246" i="11"/>
  <c r="AK121" i="11"/>
  <c r="AT123" i="11" s="1"/>
  <c r="BY259" i="11"/>
  <c r="BM259" i="11"/>
  <c r="BN259" i="11"/>
  <c r="AJ123" i="11"/>
  <c r="AS124" i="11" s="1"/>
  <c r="AJ120" i="11"/>
  <c r="AJ124" i="11" s="1"/>
  <c r="AN111" i="11"/>
  <c r="I228" i="11" s="1"/>
  <c r="AL121" i="11"/>
  <c r="AU123" i="11" s="1"/>
  <c r="AI120" i="11"/>
  <c r="AI124" i="11" s="1"/>
  <c r="AI123" i="11"/>
  <c r="AR124" i="11" s="1"/>
  <c r="AK123" i="11"/>
  <c r="AT124" i="11" s="1"/>
  <c r="AK120" i="11"/>
  <c r="AK124" i="11" s="1"/>
  <c r="AL110" i="11"/>
  <c r="AL114" i="11" s="1"/>
  <c r="AL113" i="11"/>
  <c r="AU114" i="11" s="1"/>
  <c r="AU112" i="11" s="1"/>
  <c r="BZ259" i="11"/>
  <c r="AI128" i="11" s="1"/>
  <c r="AI121" i="11"/>
  <c r="AR123" i="11" s="1"/>
  <c r="AN100" i="11"/>
  <c r="AN108" i="11"/>
  <c r="BP299" i="11"/>
  <c r="CB299" i="11" s="1"/>
  <c r="BQ299" i="11"/>
  <c r="CC299" i="11" s="1"/>
  <c r="BO299" i="11"/>
  <c r="CA299" i="11" s="1"/>
  <c r="BN299" i="11"/>
  <c r="BZ299" i="11" s="1"/>
  <c r="BM299" i="11"/>
  <c r="BY299" i="11" s="1"/>
  <c r="BP270" i="11"/>
  <c r="CB270" i="11" s="1"/>
  <c r="BM270" i="11"/>
  <c r="BY270" i="11" s="1"/>
  <c r="BN270" i="11"/>
  <c r="BZ270" i="11" s="1"/>
  <c r="BO270" i="11"/>
  <c r="CA270" i="11" s="1"/>
  <c r="BQ270" i="11"/>
  <c r="CC270" i="11" s="1"/>
  <c r="BN269" i="11"/>
  <c r="BZ269" i="11" s="1"/>
  <c r="BM269" i="11"/>
  <c r="BY269" i="11" s="1"/>
  <c r="BP269" i="11"/>
  <c r="CB269" i="11" s="1"/>
  <c r="BQ269" i="11"/>
  <c r="CC269" i="11" s="1"/>
  <c r="BO269" i="11"/>
  <c r="CA269" i="11" s="1"/>
  <c r="BQ268" i="11"/>
  <c r="CC268" i="11" s="1"/>
  <c r="BP268" i="11"/>
  <c r="CB268" i="11" s="1"/>
  <c r="BO268" i="11"/>
  <c r="CA268" i="11" s="1"/>
  <c r="BM268" i="11"/>
  <c r="BY268" i="11" s="1"/>
  <c r="BN268" i="11"/>
  <c r="BZ268" i="11" s="1"/>
  <c r="BN266" i="11"/>
  <c r="BZ266" i="11" s="1"/>
  <c r="BQ266" i="11"/>
  <c r="CC266" i="11" s="1"/>
  <c r="BP266" i="11"/>
  <c r="CB266" i="11" s="1"/>
  <c r="BO266" i="11"/>
  <c r="CA266" i="11" s="1"/>
  <c r="BM266" i="11"/>
  <c r="BY266" i="11" s="1"/>
  <c r="I366" i="23" l="1"/>
  <c r="I389" i="23" s="1"/>
  <c r="V144" i="48"/>
  <c r="U143" i="48"/>
  <c r="U145" i="48" s="1"/>
  <c r="G428" i="23"/>
  <c r="G451" i="23" s="1"/>
  <c r="CA272" i="11"/>
  <c r="AJ138" i="11" s="1"/>
  <c r="H424" i="23"/>
  <c r="H389" i="23"/>
  <c r="G420" i="23"/>
  <c r="AN125" i="11"/>
  <c r="AA246" i="11" s="1"/>
  <c r="AT122" i="11"/>
  <c r="AS122" i="11"/>
  <c r="AR122" i="11"/>
  <c r="BH259" i="11"/>
  <c r="I424" i="23"/>
  <c r="V141" i="48" s="1"/>
  <c r="H427" i="23"/>
  <c r="I426" i="23"/>
  <c r="V143" i="48" s="1"/>
  <c r="H396" i="23"/>
  <c r="H397" i="23" s="1"/>
  <c r="G456" i="23"/>
  <c r="I456" i="23" s="1"/>
  <c r="W142" i="48" s="1"/>
  <c r="AJ135" i="11"/>
  <c r="G457" i="23"/>
  <c r="H457" i="23" s="1"/>
  <c r="AK135" i="11"/>
  <c r="I396" i="23"/>
  <c r="G455" i="23"/>
  <c r="AI135" i="11"/>
  <c r="H425" i="23"/>
  <c r="G458" i="23"/>
  <c r="I458" i="23" s="1"/>
  <c r="W144" i="48" s="1"/>
  <c r="AL135" i="11"/>
  <c r="AN114" i="11"/>
  <c r="I178" i="23"/>
  <c r="H178" i="23"/>
  <c r="I177" i="23"/>
  <c r="H177" i="23"/>
  <c r="I179" i="23"/>
  <c r="H179" i="23"/>
  <c r="AN118" i="11"/>
  <c r="AN102" i="11"/>
  <c r="AK130" i="11"/>
  <c r="AK134" i="11" s="1"/>
  <c r="AK133" i="11"/>
  <c r="AT134" i="11" s="1"/>
  <c r="AJ131" i="11"/>
  <c r="AS133" i="11" s="1"/>
  <c r="AI131" i="11"/>
  <c r="AR133" i="11" s="1"/>
  <c r="CC272" i="11"/>
  <c r="AL138" i="11" s="1"/>
  <c r="BQ272" i="11"/>
  <c r="BM272" i="11"/>
  <c r="AJ133" i="11"/>
  <c r="AS134" i="11" s="1"/>
  <c r="AJ130" i="11"/>
  <c r="AJ134" i="11" s="1"/>
  <c r="AN99" i="11"/>
  <c r="BO272" i="11"/>
  <c r="AK131" i="11"/>
  <c r="AT133" i="11" s="1"/>
  <c r="BY272" i="11"/>
  <c r="AL131" i="11"/>
  <c r="AU133" i="11" s="1"/>
  <c r="AN121" i="11"/>
  <c r="I246" i="11" s="1"/>
  <c r="CB272" i="11"/>
  <c r="AK138" i="11" s="1"/>
  <c r="BP272" i="11"/>
  <c r="AI133" i="11"/>
  <c r="AR134" i="11" s="1"/>
  <c r="AI130" i="11"/>
  <c r="AI134" i="11" s="1"/>
  <c r="BT259" i="11"/>
  <c r="BZ272" i="11"/>
  <c r="AI138" i="11" s="1"/>
  <c r="BN272" i="11"/>
  <c r="AN110" i="11"/>
  <c r="AN113" i="11"/>
  <c r="AL120" i="11"/>
  <c r="AL124" i="11" s="1"/>
  <c r="AL123" i="11"/>
  <c r="AU124" i="11" s="1"/>
  <c r="AU122" i="11" s="1"/>
  <c r="BO298" i="11"/>
  <c r="CA298" i="11" s="1"/>
  <c r="BQ298" i="11"/>
  <c r="CC298" i="11" s="1"/>
  <c r="BP298" i="11"/>
  <c r="CB298" i="11" s="1"/>
  <c r="BM298" i="11"/>
  <c r="BY298" i="11" s="1"/>
  <c r="BN298" i="11"/>
  <c r="BZ298" i="11" s="1"/>
  <c r="BN297" i="11"/>
  <c r="BZ297" i="11" s="1"/>
  <c r="BO297" i="11"/>
  <c r="CA297" i="11" s="1"/>
  <c r="BQ297" i="11"/>
  <c r="CC297" i="11" s="1"/>
  <c r="BP297" i="11"/>
  <c r="CB297" i="11" s="1"/>
  <c r="BM297" i="11"/>
  <c r="BY297" i="11" s="1"/>
  <c r="BP296" i="11"/>
  <c r="CB296" i="11" s="1"/>
  <c r="BM296" i="11"/>
  <c r="BY296" i="11" s="1"/>
  <c r="BO296" i="11"/>
  <c r="CA296" i="11" s="1"/>
  <c r="BN296" i="11"/>
  <c r="BZ296" i="11" s="1"/>
  <c r="BQ296" i="11"/>
  <c r="CC296" i="11" s="1"/>
  <c r="V145" i="48" l="1"/>
  <c r="I397" i="23"/>
  <c r="I420" i="23" s="1"/>
  <c r="O142" i="48"/>
  <c r="O143" i="48"/>
  <c r="O141" i="48"/>
  <c r="G459" i="23"/>
  <c r="G482" i="23" s="1"/>
  <c r="I428" i="23"/>
  <c r="I451" i="23" s="1"/>
  <c r="H428" i="23"/>
  <c r="H451" i="23" s="1"/>
  <c r="CB300" i="11"/>
  <c r="AT132" i="11"/>
  <c r="H455" i="23"/>
  <c r="H420" i="23"/>
  <c r="AN135" i="11"/>
  <c r="AA259" i="11" s="1"/>
  <c r="AR132" i="11"/>
  <c r="BH272" i="11"/>
  <c r="AS132" i="11"/>
  <c r="I457" i="23"/>
  <c r="W143" i="48" s="1"/>
  <c r="I455" i="23"/>
  <c r="H456" i="23"/>
  <c r="G487" i="23"/>
  <c r="AJ145" i="11"/>
  <c r="G488" i="23"/>
  <c r="I488" i="23" s="1"/>
  <c r="AK145" i="11"/>
  <c r="H458" i="23"/>
  <c r="G486" i="23"/>
  <c r="AI145" i="11"/>
  <c r="G489" i="23"/>
  <c r="H489" i="23" s="1"/>
  <c r="AL145" i="11"/>
  <c r="AN124" i="11"/>
  <c r="AN128" i="11"/>
  <c r="AI141" i="11"/>
  <c r="AR143" i="11" s="1"/>
  <c r="AN131" i="11"/>
  <c r="I259" i="11" s="1"/>
  <c r="AI143" i="11"/>
  <c r="AR144" i="11" s="1"/>
  <c r="AI140" i="11"/>
  <c r="AI144" i="11" s="1"/>
  <c r="AN123" i="11"/>
  <c r="AJ143" i="11"/>
  <c r="AS144" i="11" s="1"/>
  <c r="AJ140" i="11"/>
  <c r="AJ144" i="11" s="1"/>
  <c r="AL130" i="11"/>
  <c r="AL134" i="11" s="1"/>
  <c r="AL133" i="11"/>
  <c r="AU134" i="11" s="1"/>
  <c r="AU132" i="11" s="1"/>
  <c r="BT272" i="11"/>
  <c r="CA300" i="11"/>
  <c r="AJ148" i="11" s="1"/>
  <c r="BO300" i="11"/>
  <c r="AK141" i="11"/>
  <c r="AT143" i="11" s="1"/>
  <c r="BM300" i="11"/>
  <c r="BY300" i="11"/>
  <c r="AN112" i="11"/>
  <c r="BP300" i="11"/>
  <c r="AS143" i="11"/>
  <c r="BN300" i="11"/>
  <c r="BZ300" i="11"/>
  <c r="AK143" i="11"/>
  <c r="AT144" i="11" s="1"/>
  <c r="AK140" i="11"/>
  <c r="AK144" i="11" s="1"/>
  <c r="AL141" i="11"/>
  <c r="AU143" i="11" s="1"/>
  <c r="CC300" i="11"/>
  <c r="AL148" i="11" s="1"/>
  <c r="BQ300" i="11"/>
  <c r="AN109" i="11"/>
  <c r="AN120" i="11"/>
  <c r="W141" i="48" l="1"/>
  <c r="W145" i="48" s="1"/>
  <c r="H459" i="23"/>
  <c r="H482" i="23" s="1"/>
  <c r="G490" i="23"/>
  <c r="G513" i="23" s="1"/>
  <c r="I459" i="23"/>
  <c r="I482" i="23" s="1"/>
  <c r="AN145" i="11"/>
  <c r="AA272" i="11" s="1"/>
  <c r="I487" i="23"/>
  <c r="H487" i="23"/>
  <c r="AN119" i="11"/>
  <c r="AK148" i="11"/>
  <c r="AK150" i="11" s="1"/>
  <c r="AK154" i="11" s="1"/>
  <c r="AI148" i="11"/>
  <c r="AI150" i="11" s="1"/>
  <c r="AI154" i="11" s="1"/>
  <c r="AR142" i="11"/>
  <c r="AS142" i="11"/>
  <c r="H486" i="23"/>
  <c r="AT142" i="11"/>
  <c r="BH300" i="11"/>
  <c r="I486" i="23"/>
  <c r="I489" i="23"/>
  <c r="H488" i="23"/>
  <c r="G518" i="23"/>
  <c r="H518" i="23" s="1"/>
  <c r="AJ155" i="11"/>
  <c r="G520" i="23"/>
  <c r="I520" i="23" s="1"/>
  <c r="AL155" i="11"/>
  <c r="AN134" i="11"/>
  <c r="AN130" i="11"/>
  <c r="AN138" i="11"/>
  <c r="AK151" i="11"/>
  <c r="AT153" i="11" s="1"/>
  <c r="AJ153" i="11"/>
  <c r="AS154" i="11" s="1"/>
  <c r="AJ150" i="11"/>
  <c r="AJ154" i="11" s="1"/>
  <c r="AJ151" i="11"/>
  <c r="AS153" i="11" s="1"/>
  <c r="AL151" i="11"/>
  <c r="AU153" i="11" s="1"/>
  <c r="AL140" i="11"/>
  <c r="AL144" i="11" s="1"/>
  <c r="AL143" i="11"/>
  <c r="AU144" i="11" s="1"/>
  <c r="AU142" i="11" s="1"/>
  <c r="AN122" i="11"/>
  <c r="AN141" i="11"/>
  <c r="I272" i="11" s="1"/>
  <c r="BT300" i="11"/>
  <c r="AN133" i="11"/>
  <c r="H490" i="23" l="1"/>
  <c r="H513" i="23" s="1"/>
  <c r="X142" i="48"/>
  <c r="X145" i="48" s="1"/>
  <c r="I490" i="23"/>
  <c r="I513" i="23" s="1"/>
  <c r="G517" i="23"/>
  <c r="H517" i="23" s="1"/>
  <c r="AN148" i="11"/>
  <c r="AK155" i="11"/>
  <c r="G519" i="23"/>
  <c r="H519" i="23" s="1"/>
  <c r="AI153" i="11"/>
  <c r="AR154" i="11" s="1"/>
  <c r="AR152" i="11" s="1"/>
  <c r="AI155" i="11"/>
  <c r="AK153" i="11"/>
  <c r="AT154" i="11" s="1"/>
  <c r="AT152" i="11" s="1"/>
  <c r="AN129" i="11"/>
  <c r="AS152" i="11"/>
  <c r="H520" i="23"/>
  <c r="I518" i="23"/>
  <c r="AN140" i="11"/>
  <c r="AN144" i="11"/>
  <c r="AL153" i="11"/>
  <c r="AU154" i="11" s="1"/>
  <c r="AU152" i="11" s="1"/>
  <c r="AL150" i="11"/>
  <c r="AL154" i="11" s="1"/>
  <c r="AN143" i="11"/>
  <c r="AN132" i="11"/>
  <c r="AN151" i="11"/>
  <c r="I300" i="11" s="1"/>
  <c r="I517" i="23" l="1"/>
  <c r="AN155" i="11"/>
  <c r="AA300" i="11" s="1"/>
  <c r="H521" i="23"/>
  <c r="H544" i="23" s="1"/>
  <c r="G521" i="23"/>
  <c r="G544" i="23" s="1"/>
  <c r="I519" i="23"/>
  <c r="AN139" i="11"/>
  <c r="AN154" i="11"/>
  <c r="AN150" i="11"/>
  <c r="AN153" i="11"/>
  <c r="AN142" i="11"/>
  <c r="I521" i="23" l="1"/>
  <c r="I544" i="23" s="1"/>
  <c r="Y143" i="48"/>
  <c r="Y145" i="48" s="1"/>
  <c r="AN149" i="11"/>
  <c r="AN152" i="11"/>
  <c r="J302" i="11" l="1"/>
  <c r="BN39" i="11" l="1"/>
  <c r="BZ39" i="11" s="1"/>
  <c r="BO39" i="11"/>
  <c r="CA39" i="11" s="1"/>
  <c r="BQ39" i="11"/>
  <c r="CC39" i="11" s="1"/>
  <c r="BP39" i="11"/>
  <c r="CB39" i="11" s="1"/>
  <c r="BM39" i="11"/>
  <c r="BY39" i="11" s="1"/>
  <c r="BQ38" i="11"/>
  <c r="CC38" i="11" s="1"/>
  <c r="BO38" i="11"/>
  <c r="CA38" i="11" s="1"/>
  <c r="BN38" i="11"/>
  <c r="BZ38" i="11" s="1"/>
  <c r="BP38" i="11"/>
  <c r="CB38" i="11" s="1"/>
  <c r="BM38" i="11"/>
  <c r="BY38" i="11" s="1"/>
  <c r="BQ45" i="11"/>
  <c r="CC45" i="11" s="1"/>
  <c r="BP45" i="11"/>
  <c r="CB45" i="11" s="1"/>
  <c r="BO45" i="11"/>
  <c r="CA45" i="11" s="1"/>
  <c r="BN45" i="11"/>
  <c r="BZ45" i="11" s="1"/>
  <c r="BM45" i="11"/>
  <c r="BY45" i="11" s="1"/>
  <c r="BN44" i="11"/>
  <c r="BZ44" i="11" s="1"/>
  <c r="BP44" i="11"/>
  <c r="CB44" i="11" s="1"/>
  <c r="BO44" i="11"/>
  <c r="CA44" i="11" s="1"/>
  <c r="BQ44" i="11"/>
  <c r="CC44" i="11" s="1"/>
  <c r="BM44" i="11"/>
  <c r="BY44" i="11" s="1"/>
  <c r="BQ37" i="11"/>
  <c r="CC37" i="11" s="1"/>
  <c r="BN37" i="11"/>
  <c r="BZ37" i="11" s="1"/>
  <c r="BP37" i="11"/>
  <c r="CB37" i="11" s="1"/>
  <c r="BO37" i="11"/>
  <c r="CA37" i="11" s="1"/>
  <c r="BM37" i="11"/>
  <c r="BY37" i="11" s="1"/>
  <c r="BM46" i="11" l="1"/>
  <c r="CA46" i="11"/>
  <c r="AJ18" i="11" s="1"/>
  <c r="AJ25" i="11" s="1"/>
  <c r="BO46" i="11"/>
  <c r="BZ46" i="11"/>
  <c r="AI18" i="11" s="1"/>
  <c r="AI25" i="11" s="1"/>
  <c r="BN46" i="11"/>
  <c r="CB46" i="11"/>
  <c r="BP46" i="11"/>
  <c r="BQ46" i="11"/>
  <c r="CC46" i="11"/>
  <c r="AK18" i="11" l="1"/>
  <c r="AK25" i="11" s="1"/>
  <c r="CB303" i="11"/>
  <c r="BH46" i="11"/>
  <c r="G75" i="23"/>
  <c r="H75" i="23" s="1"/>
  <c r="G74" i="23"/>
  <c r="AI23" i="11"/>
  <c r="AR24" i="11" s="1"/>
  <c r="AI20" i="11"/>
  <c r="AI24" i="11" s="1"/>
  <c r="AL21" i="11"/>
  <c r="AU23" i="11" s="1"/>
  <c r="AI21" i="11"/>
  <c r="AR23" i="11" s="1"/>
  <c r="BT46" i="11"/>
  <c r="AL18" i="11"/>
  <c r="AL25" i="11" s="1"/>
  <c r="AJ23" i="11"/>
  <c r="AS24" i="11" s="1"/>
  <c r="AJ20" i="11"/>
  <c r="AJ24" i="11" s="1"/>
  <c r="AJ21" i="11"/>
  <c r="AS23" i="11" s="1"/>
  <c r="AK21" i="11"/>
  <c r="AT23" i="11" s="1"/>
  <c r="BY46" i="11"/>
  <c r="AK23" i="11" l="1"/>
  <c r="AT24" i="11" s="1"/>
  <c r="AT22" i="11" s="1"/>
  <c r="AK20" i="11"/>
  <c r="AK24" i="11" s="1"/>
  <c r="G76" i="23"/>
  <c r="I76" i="23" s="1"/>
  <c r="AN25" i="11"/>
  <c r="AA46" i="11" s="1"/>
  <c r="I75" i="23"/>
  <c r="AS22" i="11"/>
  <c r="I74" i="23"/>
  <c r="AR22" i="11"/>
  <c r="H74" i="23"/>
  <c r="G77" i="23"/>
  <c r="AN21" i="11"/>
  <c r="I46" i="11" s="1"/>
  <c r="AN18" i="11"/>
  <c r="AL20" i="11"/>
  <c r="AL24" i="11" s="1"/>
  <c r="AN24" i="11" s="1"/>
  <c r="AL23" i="11"/>
  <c r="AU24" i="11" s="1"/>
  <c r="AU22" i="11" s="1"/>
  <c r="G78" i="23" l="1"/>
  <c r="H76" i="23"/>
  <c r="L142" i="48"/>
  <c r="L145" i="48" s="1"/>
  <c r="G101" i="23"/>
  <c r="H77" i="23"/>
  <c r="I77" i="23"/>
  <c r="I78" i="23" s="1"/>
  <c r="I101" i="23" s="1"/>
  <c r="AN20" i="11"/>
  <c r="AN23" i="11"/>
  <c r="H78" i="23" l="1"/>
  <c r="H101" i="23" s="1"/>
  <c r="AN22" i="11"/>
  <c r="AN19" i="11"/>
  <c r="BC101" i="11" l="1"/>
  <c r="BC105" i="11" s="1"/>
  <c r="BQ101" i="11" l="1"/>
  <c r="CC101" i="11" s="1"/>
  <c r="CC105" i="11" s="1"/>
  <c r="AL48" i="11" s="1"/>
  <c r="BM101" i="11"/>
  <c r="AL51" i="11"/>
  <c r="AU53" i="11" s="1"/>
  <c r="AY101" i="11"/>
  <c r="BE101" i="11" s="1"/>
  <c r="G180" i="23" l="1"/>
  <c r="AL55" i="11"/>
  <c r="AN55" i="11" s="1"/>
  <c r="AA105" i="11" s="1"/>
  <c r="BQ105" i="11"/>
  <c r="BE105" i="11"/>
  <c r="AN51" i="11" s="1"/>
  <c r="I105" i="11" s="1"/>
  <c r="AY105" i="11"/>
  <c r="BM105" i="11"/>
  <c r="BY101" i="11"/>
  <c r="AL50" i="11"/>
  <c r="AL53" i="11"/>
  <c r="AU54" i="11" s="1"/>
  <c r="AU52" i="11" s="1"/>
  <c r="G181" i="23" l="1"/>
  <c r="G214" i="23" s="1"/>
  <c r="I180" i="23"/>
  <c r="H180" i="23"/>
  <c r="BT105" i="11"/>
  <c r="BH105" i="11"/>
  <c r="AL54" i="11"/>
  <c r="AN54" i="11" s="1"/>
  <c r="BY105" i="11"/>
  <c r="O144" i="48" l="1"/>
  <c r="O145" i="48" s="1"/>
  <c r="H181" i="23"/>
  <c r="H214" i="23" s="1"/>
  <c r="I181" i="23"/>
  <c r="I214" i="23" s="1"/>
  <c r="AN48" i="11"/>
  <c r="AN53" i="11" l="1"/>
  <c r="AN50" i="11"/>
  <c r="AN49" i="11" l="1"/>
  <c r="AN52" i="11"/>
  <c r="BA33" i="11" l="1"/>
  <c r="BA303" i="11" s="1"/>
  <c r="BB33" i="11"/>
  <c r="BB303" i="11" s="1"/>
  <c r="V33" i="11"/>
  <c r="AK16" i="11" l="1"/>
  <c r="BC303" i="11"/>
  <c r="V304" i="11"/>
  <c r="V305" i="11" s="1"/>
  <c r="AK163" i="11" l="1"/>
  <c r="V307" i="11" s="1"/>
  <c r="AL16" i="11"/>
  <c r="T33" i="11"/>
  <c r="AI16" i="11" s="1"/>
  <c r="S304" i="11"/>
  <c r="S305" i="11" s="1"/>
  <c r="W304" i="11"/>
  <c r="W305" i="11" s="1"/>
  <c r="AK11" i="11"/>
  <c r="AT13" i="11" s="1"/>
  <c r="BP33" i="11"/>
  <c r="BP303" i="11" s="1"/>
  <c r="S306" i="11" l="1"/>
  <c r="AT162" i="11"/>
  <c r="AL163" i="11"/>
  <c r="AU162" i="11" s="1"/>
  <c r="AJ16" i="11"/>
  <c r="W306" i="11"/>
  <c r="AK8" i="11"/>
  <c r="V306" i="11"/>
  <c r="U304" i="11"/>
  <c r="U305" i="11" s="1"/>
  <c r="AJ11" i="11"/>
  <c r="AS13" i="11" s="1"/>
  <c r="BO33" i="11"/>
  <c r="BO303" i="11" s="1"/>
  <c r="AJ8" i="11"/>
  <c r="G44" i="23" s="1"/>
  <c r="AL11" i="11"/>
  <c r="AU13" i="11" s="1"/>
  <c r="BQ303" i="11"/>
  <c r="CC303" i="11"/>
  <c r="AK13" i="11" l="1"/>
  <c r="AK165" i="11" s="1"/>
  <c r="AK158" i="11"/>
  <c r="G45" i="23"/>
  <c r="H45" i="23" s="1"/>
  <c r="W307" i="11"/>
  <c r="AJ163" i="11"/>
  <c r="AK15" i="11"/>
  <c r="AK10" i="11"/>
  <c r="AK161" i="11" s="1"/>
  <c r="G9" i="35" s="1"/>
  <c r="Q9" i="35" s="1"/>
  <c r="AJ15" i="11"/>
  <c r="CA303" i="11"/>
  <c r="U306" i="11"/>
  <c r="AL8" i="11"/>
  <c r="AL15" i="11" s="1"/>
  <c r="H8" i="42"/>
  <c r="AT14" i="11" l="1"/>
  <c r="AT12" i="11" s="1"/>
  <c r="I45" i="23"/>
  <c r="K143" i="48" s="1"/>
  <c r="J143" i="48" s="1"/>
  <c r="AT163" i="11"/>
  <c r="AT161" i="11" s="1"/>
  <c r="F9" i="35"/>
  <c r="E143" i="48"/>
  <c r="AS162" i="11"/>
  <c r="U307" i="11"/>
  <c r="H7" i="42" s="1"/>
  <c r="AK14" i="11"/>
  <c r="AK166" i="11"/>
  <c r="AJ158" i="11"/>
  <c r="H44" i="23"/>
  <c r="AJ13" i="11"/>
  <c r="AJ10" i="11"/>
  <c r="AL13" i="11"/>
  <c r="AL158" i="11"/>
  <c r="G46" i="23"/>
  <c r="AL10" i="11"/>
  <c r="AL161" i="11" s="1"/>
  <c r="G10" i="35" s="1"/>
  <c r="Q10" i="35" s="1"/>
  <c r="H9" i="42"/>
  <c r="J8" i="42" l="1"/>
  <c r="E144" i="48"/>
  <c r="I44" i="23"/>
  <c r="K142" i="48" s="1"/>
  <c r="AU14" i="11"/>
  <c r="AU12" i="11" s="1"/>
  <c r="AL165" i="11"/>
  <c r="AJ165" i="11"/>
  <c r="AS14" i="11"/>
  <c r="AS12" i="11" s="1"/>
  <c r="AL14" i="11"/>
  <c r="AJ161" i="11"/>
  <c r="G8" i="35" s="1"/>
  <c r="Q8" i="35" s="1"/>
  <c r="AJ14" i="11"/>
  <c r="I46" i="23"/>
  <c r="K144" i="48" s="1"/>
  <c r="H46" i="23"/>
  <c r="AS163" i="11" l="1"/>
  <c r="AS161" i="11" s="1"/>
  <c r="F8" i="35"/>
  <c r="AU163" i="11"/>
  <c r="AU161" i="11" s="1"/>
  <c r="F10" i="35"/>
  <c r="J144" i="48"/>
  <c r="J142" i="48"/>
  <c r="E142" i="48"/>
  <c r="AL166" i="11"/>
  <c r="AJ166" i="11"/>
  <c r="J7" i="42" l="1"/>
  <c r="J9" i="42"/>
  <c r="BE33" i="11"/>
  <c r="BE303" i="11" s="1"/>
  <c r="I302" i="11" s="1"/>
  <c r="AY304" i="11"/>
  <c r="BN33" i="11"/>
  <c r="BN303" i="11" s="1"/>
  <c r="AZ33" i="11"/>
  <c r="AZ303" i="11" s="1"/>
  <c r="T304" i="11"/>
  <c r="T305" i="11" s="1"/>
  <c r="AI8" i="11" l="1"/>
  <c r="AI15" i="11" s="1"/>
  <c r="AN15" i="11" s="1"/>
  <c r="AA33" i="11" s="1"/>
  <c r="AN163" i="11"/>
  <c r="AI163" i="11"/>
  <c r="T307" i="11" s="1"/>
  <c r="AN4" i="11"/>
  <c r="Y306" i="11"/>
  <c r="G2" i="35" s="1"/>
  <c r="AY303" i="11"/>
  <c r="AG163" i="11" s="1"/>
  <c r="BZ303" i="11"/>
  <c r="C5" i="42"/>
  <c r="AN11" i="11"/>
  <c r="AI11" i="11"/>
  <c r="AR13" i="11" s="1"/>
  <c r="BH33" i="11"/>
  <c r="BM33" i="11"/>
  <c r="BM303" i="11" s="1"/>
  <c r="BM304" i="11"/>
  <c r="G34" i="35" l="1"/>
  <c r="G29" i="35"/>
  <c r="Q29" i="35" s="1"/>
  <c r="E163" i="48" s="1"/>
  <c r="D8" i="56"/>
  <c r="D7" i="56"/>
  <c r="D6" i="56"/>
  <c r="D5" i="56"/>
  <c r="D9" i="56"/>
  <c r="Y307" i="11"/>
  <c r="H11" i="42" s="1"/>
  <c r="G23" i="35"/>
  <c r="BT33" i="11"/>
  <c r="S307" i="11"/>
  <c r="AR162" i="11"/>
  <c r="M2" i="30"/>
  <c r="AN8" i="11"/>
  <c r="AI158" i="11"/>
  <c r="C8" i="42"/>
  <c r="C10" i="42"/>
  <c r="D10" i="42" s="1"/>
  <c r="C6" i="42"/>
  <c r="D5" i="42" s="1"/>
  <c r="I33" i="11"/>
  <c r="AI10" i="11"/>
  <c r="AI14" i="11" s="1"/>
  <c r="AN14" i="11" s="1"/>
  <c r="AI13" i="11"/>
  <c r="G43" i="23"/>
  <c r="G47" i="23" s="1"/>
  <c r="BY303" i="11"/>
  <c r="AH171" i="11" s="1"/>
  <c r="BY304" i="11"/>
  <c r="BS304" i="11" s="1"/>
  <c r="C7" i="42"/>
  <c r="C9" i="42"/>
  <c r="BG304" i="11"/>
  <c r="T306" i="11"/>
  <c r="AH179" i="11" l="1"/>
  <c r="G18" i="35"/>
  <c r="G14" i="35"/>
  <c r="G20" i="35"/>
  <c r="G22" i="35"/>
  <c r="Q22" i="35" s="1"/>
  <c r="E156" i="48" s="1"/>
  <c r="G21" i="35"/>
  <c r="Q21" i="35" s="1"/>
  <c r="G28" i="35"/>
  <c r="Q28" i="35" s="1"/>
  <c r="AH174" i="11"/>
  <c r="Q23" i="35"/>
  <c r="E157" i="48" s="1"/>
  <c r="AH172" i="11"/>
  <c r="D7" i="42"/>
  <c r="C11" i="42"/>
  <c r="AH180" i="11"/>
  <c r="AH178" i="11"/>
  <c r="AH177" i="11"/>
  <c r="AH176" i="11"/>
  <c r="AH175" i="11"/>
  <c r="AH173" i="11"/>
  <c r="G70" i="23"/>
  <c r="AI165" i="11"/>
  <c r="AR14" i="11"/>
  <c r="AR12" i="11" s="1"/>
  <c r="AI161" i="11"/>
  <c r="G7" i="35" s="1"/>
  <c r="G11" i="35" s="1"/>
  <c r="AN10" i="11"/>
  <c r="H10" i="42"/>
  <c r="F44" i="42"/>
  <c r="C44" i="42" s="1"/>
  <c r="I44" i="42" s="1"/>
  <c r="H5" i="42"/>
  <c r="H6" i="42"/>
  <c r="H43" i="23"/>
  <c r="H47" i="23" s="1"/>
  <c r="H70" i="23" s="1"/>
  <c r="I43" i="23"/>
  <c r="G26" i="35" l="1"/>
  <c r="G27" i="35"/>
  <c r="Q27" i="35" s="1"/>
  <c r="E161" i="48" s="1"/>
  <c r="G47" i="45"/>
  <c r="G17" i="45"/>
  <c r="AO165" i="11"/>
  <c r="F7" i="35"/>
  <c r="F11" i="35" s="1"/>
  <c r="AH169" i="11"/>
  <c r="AG169" i="11" s="1"/>
  <c r="AG158" i="11" s="1"/>
  <c r="K141" i="48"/>
  <c r="K145" i="48" s="1"/>
  <c r="G19" i="35"/>
  <c r="Q18" i="35"/>
  <c r="Q19" i="35" s="1"/>
  <c r="G24" i="35"/>
  <c r="Q20" i="35"/>
  <c r="Q24" i="35" s="1"/>
  <c r="Q7" i="35"/>
  <c r="Q11" i="35" s="1"/>
  <c r="E145" i="48" s="1"/>
  <c r="G17" i="35"/>
  <c r="Q14" i="35"/>
  <c r="Q17" i="35" s="1"/>
  <c r="I47" i="23"/>
  <c r="G109" i="45"/>
  <c r="G108" i="45"/>
  <c r="E155" i="48"/>
  <c r="E162" i="48"/>
  <c r="O11" i="35"/>
  <c r="O19" i="35"/>
  <c r="D11" i="42"/>
  <c r="AI166" i="11"/>
  <c r="AO161" i="11"/>
  <c r="AR163" i="11"/>
  <c r="AN9" i="11"/>
  <c r="F45" i="42"/>
  <c r="E109" i="45" l="1"/>
  <c r="D109" i="45" s="1"/>
  <c r="E108" i="45"/>
  <c r="D108" i="45" s="1"/>
  <c r="I70" i="23"/>
  <c r="D6" i="23"/>
  <c r="G6" i="23" s="1"/>
  <c r="E152" i="48"/>
  <c r="Q26" i="35"/>
  <c r="E160" i="48" s="1"/>
  <c r="E141" i="48"/>
  <c r="E154" i="48"/>
  <c r="J141" i="48"/>
  <c r="J145" i="48" s="1"/>
  <c r="E158" i="48"/>
  <c r="G107" i="45"/>
  <c r="E107" i="45" s="1"/>
  <c r="D107" i="45" s="1"/>
  <c r="E153" i="48"/>
  <c r="AR161" i="11"/>
  <c r="J6" i="42"/>
  <c r="AN13" i="11"/>
  <c r="G79" i="45" l="1"/>
  <c r="G102" i="45" s="1"/>
  <c r="AN12" i="11"/>
  <c r="G48" i="45"/>
  <c r="G71" i="45" s="1"/>
  <c r="D7" i="45" l="1"/>
  <c r="G7" i="45" s="1"/>
  <c r="D6" i="45" l="1"/>
  <c r="G6" i="45" s="1"/>
  <c r="M172" i="30" l="1"/>
  <c r="M173" i="30"/>
  <c r="E9" i="46" s="1"/>
  <c r="M158" i="30"/>
  <c r="L173" i="30" l="1"/>
  <c r="J173" i="30"/>
  <c r="L172" i="30"/>
  <c r="J172" i="30"/>
  <c r="E8" i="46"/>
  <c r="L158" i="30"/>
  <c r="J158" i="30"/>
  <c r="G65" i="46"/>
  <c r="E7" i="46"/>
  <c r="E6" i="46"/>
  <c r="E5" i="46" l="1"/>
  <c r="M176" i="30"/>
  <c r="M178" i="30" s="1"/>
  <c r="E10" i="46" l="1"/>
  <c r="AH158" i="11" l="1"/>
  <c r="AH181" i="11"/>
  <c r="AH165" i="11" l="1"/>
  <c r="AN158" i="11"/>
  <c r="AG165" i="11"/>
  <c r="AG181" i="11"/>
  <c r="AG161" i="11"/>
  <c r="AH161" i="11"/>
  <c r="G5" i="35" l="1"/>
  <c r="F5" i="35"/>
  <c r="F6" i="35" s="1"/>
  <c r="AQ163" i="11"/>
  <c r="J5" i="42" s="1"/>
  <c r="AN165" i="11"/>
  <c r="AN164" i="11" s="1"/>
  <c r="AN161" i="11"/>
  <c r="AG162" i="11"/>
  <c r="G14" i="23" l="1"/>
  <c r="I14" i="23" s="1"/>
  <c r="G15" i="23"/>
  <c r="H15" i="23" s="1"/>
  <c r="AN169" i="11"/>
  <c r="AN159" i="11"/>
  <c r="AN160" i="11" s="1"/>
  <c r="J11" i="42"/>
  <c r="AG166" i="11"/>
  <c r="AN166" i="11" s="1"/>
  <c r="AG160" i="11"/>
  <c r="AG167" i="11" s="1"/>
  <c r="AG168" i="11" s="1"/>
  <c r="AQ162" i="11" l="1"/>
  <c r="AQ161" i="11" s="1"/>
  <c r="H14" i="23"/>
  <c r="G16" i="23"/>
  <c r="G39" i="23" s="1"/>
  <c r="I15" i="23"/>
  <c r="G6" i="35"/>
  <c r="G25" i="35" s="1"/>
  <c r="Q5" i="35"/>
  <c r="Q6" i="35" s="1"/>
  <c r="Q12" i="35" s="1"/>
  <c r="E146" i="48" s="1"/>
  <c r="O6" i="35"/>
  <c r="E139" i="48" l="1"/>
  <c r="G12" i="35"/>
  <c r="G30" i="35"/>
  <c r="G31" i="35" s="1"/>
  <c r="E140" i="48"/>
  <c r="O30" i="35"/>
  <c r="O12" i="35"/>
  <c r="D5" i="23"/>
  <c r="G33" i="35" l="1"/>
  <c r="I36" i="42"/>
  <c r="G35" i="35"/>
  <c r="G36" i="35"/>
  <c r="G37" i="35"/>
  <c r="C37" i="42"/>
  <c r="G5" i="23"/>
  <c r="I16" i="23"/>
  <c r="C36" i="42"/>
  <c r="H23" i="42" s="1"/>
  <c r="G32" i="35"/>
  <c r="Q25" i="35"/>
  <c r="J23" i="42"/>
  <c r="I42" i="42"/>
  <c r="D7" i="23"/>
  <c r="G7" i="23" s="1"/>
  <c r="G111" i="45"/>
  <c r="G134" i="45" s="1"/>
  <c r="Q35" i="35" l="1"/>
  <c r="Q34" i="35"/>
  <c r="Q36" i="35"/>
  <c r="C42" i="42"/>
  <c r="E16" i="23"/>
  <c r="I39" i="23"/>
  <c r="Q30" i="35"/>
  <c r="E159" i="48"/>
  <c r="K40" i="35"/>
  <c r="D8" i="45"/>
  <c r="G8" i="45" s="1"/>
  <c r="G38" i="35" l="1"/>
  <c r="Q37" i="35"/>
  <c r="Q31" i="35"/>
  <c r="Q32" i="35" s="1"/>
  <c r="E164" i="48"/>
  <c r="G20" i="45"/>
  <c r="G40" i="35" l="1"/>
  <c r="C38" i="42"/>
  <c r="C39" i="42" s="1"/>
  <c r="H16" i="23"/>
  <c r="O17" i="35"/>
  <c r="E148" i="48"/>
  <c r="F16" i="23" l="1"/>
  <c r="H39" i="23"/>
  <c r="O31" i="35"/>
  <c r="G7" i="46"/>
  <c r="G8" i="46"/>
  <c r="G9" i="46"/>
  <c r="H24" i="42"/>
  <c r="G43" i="45"/>
  <c r="I37" i="42" l="1"/>
  <c r="J24" i="42" s="1"/>
  <c r="O32" i="35"/>
  <c r="G6" i="46"/>
  <c r="D5" i="45"/>
  <c r="E151" i="48"/>
  <c r="Q38" i="35" l="1"/>
  <c r="E174" i="48" s="1"/>
  <c r="D37" i="42"/>
  <c r="D36" i="42"/>
  <c r="D9" i="45"/>
  <c r="G9" i="45" s="1"/>
  <c r="G5" i="45"/>
  <c r="H25" i="42"/>
  <c r="E167" i="48"/>
  <c r="D38" i="42"/>
  <c r="D39" i="42"/>
  <c r="C43" i="42"/>
  <c r="C45" i="42" s="1"/>
  <c r="E166" i="48"/>
  <c r="E165" i="48"/>
  <c r="E172" i="48" l="1"/>
  <c r="O38" i="35" l="1"/>
  <c r="D5" i="46"/>
  <c r="G5" i="46" s="1"/>
  <c r="I38" i="42" l="1"/>
  <c r="O40" i="35"/>
  <c r="I39" i="42"/>
  <c r="J38" i="42" s="1"/>
  <c r="J25" i="42"/>
  <c r="D10" i="46"/>
  <c r="J36" i="42" l="1"/>
  <c r="J37" i="42"/>
  <c r="G10" i="46"/>
  <c r="G66" i="46"/>
  <c r="I43" i="42"/>
  <c r="I45" i="42" s="1"/>
  <c r="J39" i="42"/>
  <c r="K23" i="26"/>
  <c r="K24" i="26" s="1"/>
  <c r="K25" i="26" s="1"/>
  <c r="K26" i="26" s="1"/>
  <c r="K27" i="26" s="1"/>
  <c r="K28" i="26" s="1"/>
  <c r="K29" i="26" s="1"/>
  <c r="K30"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5" authorId="0" shapeId="0" xr:uid="{36F5331C-C38F-FD4B-9596-CEF45A1B4BD2}">
      <text>
        <r>
          <rPr>
            <b/>
            <sz val="10"/>
            <color rgb="FF000000"/>
            <rFont val="Tahoma"/>
            <family val="2"/>
          </rPr>
          <t>Microsoft Office User:</t>
        </r>
        <r>
          <rPr>
            <sz val="10"/>
            <color rgb="FF000000"/>
            <rFont val="Tahoma"/>
            <family val="2"/>
          </rPr>
          <t xml:space="preserve">
</t>
        </r>
        <r>
          <rPr>
            <sz val="10"/>
            <color rgb="FF000000"/>
            <rFont val="Tahoma"/>
            <family val="2"/>
          </rPr>
          <t>Most General FE Colleges will exceed 80% here.</t>
        </r>
      </text>
    </comment>
    <comment ref="C45" authorId="0" shapeId="0" xr:uid="{2E478C34-4434-6640-8FB4-0F1C60279210}">
      <text>
        <r>
          <rPr>
            <b/>
            <sz val="10"/>
            <color rgb="FF000000"/>
            <rFont val="Tahoma"/>
            <family val="2"/>
          </rPr>
          <t>Microsoft Office User:</t>
        </r>
        <r>
          <rPr>
            <sz val="10"/>
            <color rgb="FF000000"/>
            <rFont val="Tahoma"/>
            <family val="2"/>
          </rPr>
          <t xml:space="preserve">
</t>
        </r>
        <r>
          <rPr>
            <sz val="10"/>
            <color rgb="FF000000"/>
            <rFont val="Tahoma"/>
            <family val="2"/>
          </rPr>
          <t xml:space="preserve">Most General FE Colleges recommendation will be less than 14.50m2/PAA.
</t>
        </r>
        <r>
          <rPr>
            <sz val="10"/>
            <color rgb="FF000000"/>
            <rFont val="Tahoma"/>
            <family val="2"/>
          </rPr>
          <t xml:space="preserve">Most Sixth Form Colleges recommendation will be less than 13.00m2/PAA.
</t>
        </r>
      </text>
    </comment>
  </commentList>
</comments>
</file>

<file path=xl/sharedStrings.xml><?xml version="1.0" encoding="utf-8"?>
<sst xmlns="http://schemas.openxmlformats.org/spreadsheetml/2006/main" count="2604" uniqueCount="1048">
  <si>
    <t>Further Education Colleges:  
Schedule of Accommodation template version 2.2</t>
  </si>
  <si>
    <t>November 2022</t>
  </si>
  <si>
    <t>DOCUMENT CONTROL</t>
  </si>
  <si>
    <t>Template Version</t>
  </si>
  <si>
    <r>
      <t xml:space="preserve">Comments and Amendments </t>
    </r>
    <r>
      <rPr>
        <i/>
        <sz val="12"/>
        <rFont val="Arial"/>
        <family val="2"/>
      </rPr>
      <t>(details to be included where relevant)</t>
    </r>
  </si>
  <si>
    <t>Date</t>
  </si>
  <si>
    <t>Author</t>
  </si>
  <si>
    <t xml:space="preserve">Initial issue </t>
  </si>
  <si>
    <t>SH</t>
  </si>
  <si>
    <t xml:space="preserve">QA and amendment to guideline for storage m2/PAA </t>
  </si>
  <si>
    <t>BW</t>
  </si>
  <si>
    <t>Project details table amended</t>
  </si>
  <si>
    <t>DJ</t>
  </si>
  <si>
    <t>Further detailed instructions on the Provisional SoA and Estate Area data worksheets. Adjustments to formulae calculating support and non-net areas. 
Automated formulae introduced to the support and non-net area calculations within the Estate Area Data worksheet.</t>
  </si>
  <si>
    <t>Formula on provisional SoA worksheet, cell O40 'proposed total' amended</t>
  </si>
  <si>
    <t>Provisional SoA worksheet Existing area, column (O), unlocked to allow data override</t>
  </si>
  <si>
    <t>Curriculum data worksheet unlocked to allow access to grouped information</t>
  </si>
  <si>
    <t>First issue on gov.uk including previous version. Cell O6 input updated.</t>
  </si>
  <si>
    <t>AD</t>
  </si>
  <si>
    <t>Curriculum Data Tab, Cell L137 input updated, formula correction. Provisional SoA worksheet cells in column I and K unlocked to allow manual override as described in 1. Instructions.</t>
  </si>
  <si>
    <t>Project SoA worksheet columns J to M. Missing formulae added to the following rows; 39, 40, 103,104,105,108,109,110,119 and 162.</t>
  </si>
  <si>
    <t xml:space="preserve">College-specific Document </t>
  </si>
  <si>
    <t>[Insert Project Code and Scheme Name here in title sheet]</t>
  </si>
  <si>
    <t>Revision</t>
  </si>
  <si>
    <t>Amendments</t>
  </si>
  <si>
    <t>Status</t>
  </si>
  <si>
    <t>P01</t>
  </si>
  <si>
    <t>Employer's Representative to add amendments made to document here and rename file to make project specific.</t>
  </si>
  <si>
    <t>Sn</t>
  </si>
  <si>
    <t>YYYY-MM-DD</t>
  </si>
  <si>
    <t>ABC</t>
  </si>
  <si>
    <r>
      <t>PROJECT DETAILS</t>
    </r>
    <r>
      <rPr>
        <b/>
        <i/>
        <sz val="12"/>
        <color theme="1"/>
        <rFont val="Arial"/>
        <family val="2"/>
      </rPr>
      <t xml:space="preserve"> </t>
    </r>
    <r>
      <rPr>
        <i/>
        <sz val="12"/>
        <color theme="1"/>
        <rFont val="Arial"/>
        <family val="2"/>
      </rPr>
      <t>(to be completed by user)</t>
    </r>
  </si>
  <si>
    <t>Provider</t>
  </si>
  <si>
    <t>UKPRN</t>
  </si>
  <si>
    <r>
      <rPr>
        <b/>
        <sz val="12"/>
        <rFont val="Arial"/>
        <family val="2"/>
      </rPr>
      <t>College</t>
    </r>
    <r>
      <rPr>
        <b/>
        <sz val="12"/>
        <color rgb="FF000000"/>
        <rFont val="Arial"/>
        <family val="2"/>
      </rPr>
      <t xml:space="preserve"> </t>
    </r>
  </si>
  <si>
    <t xml:space="preserve">Campus </t>
  </si>
  <si>
    <t xml:space="preserve">Address </t>
  </si>
  <si>
    <t>Postcode</t>
  </si>
  <si>
    <t>Note</t>
  </si>
  <si>
    <t>Use rows 19 to 33 to insert the name of the project and start a version log. Row 21 is prepopulated for the first version P01. More rows can be inserted below if needed.</t>
  </si>
  <si>
    <t>What is a Schedule of Accommodation template?</t>
  </si>
  <si>
    <t xml:space="preserve">This template is used to develop a Schedule of Accommodation (SOA) for a project. A SOA is a list of spaces required in a building project, including their size and type. It will determine how big a project needs to be based on user information (Guided Learning Hours [GLH], the curriculum, grouping sizes) which can then be matched with data around the site and existing accommodation. The SOA should form part of a wider Brief and feasibility study to inform the development of a project proposal based on programme objectives which may be a new building, refurbishment, an extension or a mixture of the two. </t>
  </si>
  <si>
    <t>How does this template work?</t>
  </si>
  <si>
    <t>How the SOA template is used depends the use of of the targeted block(s):</t>
  </si>
  <si>
    <t>1. Standalone function</t>
  </si>
  <si>
    <r>
      <t xml:space="preserve">Where the function of the targeted block is exclusive to that block the template generates an efficient SoA based on the GLH for the relevant cohort. 
</t>
    </r>
    <r>
      <rPr>
        <b/>
        <sz val="12"/>
        <color theme="1"/>
        <rFont val="Arial"/>
        <family val="2"/>
      </rPr>
      <t>Example:</t>
    </r>
    <r>
      <rPr>
        <sz val="12"/>
        <color theme="1"/>
        <rFont val="Arial"/>
        <family val="2"/>
      </rPr>
      <t xml:space="preserve"> a block containing specialist/vocational space</t>
    </r>
  </si>
  <si>
    <t xml:space="preserve">2. Shared function </t>
  </si>
  <si>
    <r>
      <t xml:space="preserve">Where the function of a targeted block occurs in other blocks on the campus, the template generates an efficient SoA based on the GLH for the relevant courses taking into account the spaces across the existing estate.
</t>
    </r>
    <r>
      <rPr>
        <b/>
        <sz val="12"/>
        <color theme="1"/>
        <rFont val="Arial"/>
        <family val="2"/>
      </rPr>
      <t>Example</t>
    </r>
    <r>
      <rPr>
        <sz val="12"/>
        <color theme="1"/>
        <rFont val="Arial"/>
        <family val="2"/>
      </rPr>
      <t xml:space="preserve">: a general teaching block where general teaching spaces also occur in other blocks
</t>
    </r>
  </si>
  <si>
    <t xml:space="preserve">Refer to the flowchart  and diagrams below for guidance or whether to use '1' or '2' </t>
  </si>
  <si>
    <t> </t>
  </si>
  <si>
    <t>Where the function of the targeted block is split over multiple blocks on the campus, the template generates an efficient SOA based on the GLH for the relevant courses taking in to account the existing estate.</t>
  </si>
  <si>
    <t>Example: a general teaching block where there are also classrooms in retained blocks</t>
  </si>
  <si>
    <t xml:space="preserve">Standalone Function.  Refer to '1. Instructions' </t>
  </si>
  <si>
    <t xml:space="preserve">Shared Function.  Refer to '2. Instructions' </t>
  </si>
  <si>
    <t>Glossary</t>
  </si>
  <si>
    <t>Guided Learning Hour -</t>
  </si>
  <si>
    <t>An hour of learning delivered to a student by a member of staff.
There are two types of GLH used in the templates.</t>
  </si>
  <si>
    <t>Annual Guided Learning Hours (AGLH) on site daytime -</t>
  </si>
  <si>
    <t xml:space="preserve">This is the sum of all guided hours delivered on site during an academic year between the hours of 9am and 5pm, Monday to Friday (a member of staff must be present).  Note that a single guided learning hour is one student receiving one hour of guidance.
Therefore a class of 20 students being taught for 15 hours per week, and for 36 weeks of the year, will contribute 10,800 hours to the college’s AGLH (20 x 15 x 36). It is recognised that 2019-20 and 2020-21 have not been a typical years for modelling on site AGLH due to Covid resulting in more distant/ blended learning and allowances will therefore need to be made for this so as to identify what AGLH would normally be expected to be delivered on site. However, in estimating future AGLH it is anticipated that many colleges may want to continue delivering some curriculum in this way and should therefore make appropriate adjustments (i.e. reduction) for this in the onsite AGLH data provided. </t>
  </si>
  <si>
    <t>Weekly Guided Learning Hours (WGLH ) on site daytime hours -</t>
  </si>
  <si>
    <t>This is the guided learning hours delivered in a week. It is calculated by dividing the Annual Guided Learning Hours (AGLH) by the number of teaching weeks (typically 36 weeks) in the year for all the students on the relevant courses.</t>
  </si>
  <si>
    <t>FECDC -</t>
  </si>
  <si>
    <t>Further Education Condition Data Collection</t>
  </si>
  <si>
    <t>FE -</t>
  </si>
  <si>
    <t>Further Education</t>
  </si>
  <si>
    <t>Gross Internal Floor Area (GIFA) -</t>
  </si>
  <si>
    <t xml:space="preserve">The Gross Internal Floor Area (GIFA) of a building (or series of buildings making up the estate) is the internal area (in square metres) measured at each level, taken to the internal face of external walls and measured over internal walls (structural walls or partitions) and columns.  (Gross Internal Area by Royal Institution of Chartered Surveyors). This includes plant area for boiler rooms and a server room, as well as hub rooms and vertical ducts, but further area will be needed if ventilation plant, chimneys or sprinkler tanks are included in the final gross area of the designed building. Small voids within the floor structure itself (found within stairwells, lift-wells, vertical ducts) are included in the GIFA at every relevant level. Larger voids, such as atria, are normally counted only at their lowest floor level. GIFA typically excludes roof terraces, external open-sided spaces, glasshouses and, for this purpose, spaces regarded as ‘unheated’ (such as garages or barns and stables at ‘land-based’ based institutions). </t>
  </si>
  <si>
    <t>HE -</t>
  </si>
  <si>
    <t>Higher Education</t>
  </si>
  <si>
    <t xml:space="preserve">Planned Average Attendance (PAA) - </t>
  </si>
  <si>
    <r>
      <t>Planned Average Attendance (PAA) can be assessed over a typical college week (using weekly GLH and hours) or a whole year. Colleges typically operate a 40 hour week over 36 weeks a year giving a yearly figure of 1440 hours (36 x 40) available for curriculum delivery. This is an average, attendance will most likely vary significantly over the course of each week, and again, this can be calculated using both present and anticipated future AGLH data. 
Planned Average Attendance (PAA) = 	Planned Hours (AGLH)/ Available Hours (1440)
The PAA and overall college area (excluding the fixed core allowance) are used to calculate the overall space per PAA which should normally be in the range of 11.5m</t>
    </r>
    <r>
      <rPr>
        <vertAlign val="superscript"/>
        <sz val="12"/>
        <color theme="1"/>
        <rFont val="Arial"/>
        <family val="2"/>
      </rPr>
      <t>2</t>
    </r>
    <r>
      <rPr>
        <sz val="12"/>
        <color theme="1"/>
        <rFont val="Arial"/>
        <family val="2"/>
      </rPr>
      <t xml:space="preserve"> – 14.5m</t>
    </r>
    <r>
      <rPr>
        <vertAlign val="superscript"/>
        <sz val="12"/>
        <color theme="1"/>
        <rFont val="Arial"/>
        <family val="2"/>
      </rPr>
      <t>2</t>
    </r>
    <r>
      <rPr>
        <sz val="12"/>
        <color theme="1"/>
        <rFont val="Arial"/>
        <family val="2"/>
      </rPr>
      <t xml:space="preserve"> for an efficiently space college. Colleges delivering a higher amount of vocational curriculum, that requires more space, are expected to be closer to 14.5m</t>
    </r>
    <r>
      <rPr>
        <vertAlign val="superscript"/>
        <sz val="12"/>
        <color theme="1"/>
        <rFont val="Arial"/>
        <family val="2"/>
      </rPr>
      <t>2</t>
    </r>
    <r>
      <rPr>
        <sz val="12"/>
        <color theme="1"/>
        <rFont val="Arial"/>
        <family val="2"/>
      </rPr>
      <t xml:space="preserve">.  </t>
    </r>
  </si>
  <si>
    <t>Schedule of Accommodation (SoA) -</t>
  </si>
  <si>
    <t xml:space="preserve">A schedule of all spaces required, the size of each space and (for teaching spaces) and the maximum group size they will accommodate. </t>
  </si>
  <si>
    <t>Travel to learn area -</t>
  </si>
  <si>
    <t xml:space="preserve">This is the student catchment area and will vary from college to college. To some extent it will depend upon the curriculum being delivered at the campus where the project is to be undertaken. You should determine what is a reasonable public transport travel time and include all those campuses within the EUT analysis.  </t>
  </si>
  <si>
    <t>Workplace -</t>
  </si>
  <si>
    <r>
      <t>A workplace (wp) within a teaching space is the area required for each student attending a class.  Recommended workplace area standards are expressed as m</t>
    </r>
    <r>
      <rPr>
        <vertAlign val="superscript"/>
        <sz val="12"/>
        <color theme="1"/>
        <rFont val="Arial"/>
        <family val="2"/>
      </rPr>
      <t>2</t>
    </r>
    <r>
      <rPr>
        <sz val="12"/>
        <color theme="1"/>
        <rFont val="Arial"/>
        <family val="2"/>
      </rPr>
      <t xml:space="preserve">/wp. In the context of a regular classroom this will mean a seat with accompanying desk space.  However, within the context of many specialist/vocational teaching spaces, a workplace is harder to define (for example a dance studio or construction workshop). </t>
    </r>
  </si>
  <si>
    <t>Utilisation Factors -</t>
  </si>
  <si>
    <t xml:space="preserve">Workplace Utilisation Factors (expressed as a percentage) are defined as that proportion of workplaces that are in use (at an average) throughout the annual 1440-hour period (essentially the ratio of demand for workplaces versus the supply of workplaces). This may be calculated as:
Workplace Utilisation Factor (UF) % =	Demand (PAA)/ Supply (number of workplaces)
</t>
  </si>
  <si>
    <t>Space types</t>
  </si>
  <si>
    <t xml:space="preserve">This comprises all college workspaces. Further education colleges fundamentally require two ‘families’ of teaching space, and four 'families' of support space, as well as non-net or balance area:
</t>
  </si>
  <si>
    <t>Flexible/Shared Spaces (category A) -</t>
  </si>
  <si>
    <t xml:space="preserve">Classroom and ICT-rich teaching spaces that can, with no or little adjustment, be used by a variety of different curriculum groups.  The timetable for these spaces is often managed centrally allowing for relatively high utilisation.
</t>
  </si>
  <si>
    <t>Specialist/Vocational Spaces (categories Small, Medium, Large and X-Large) -</t>
  </si>
  <si>
    <t>Each configured to support the delivery of specific courses, these spaces are normally dedicated to a particular curriculum area and less likely to be shared. They can be further split into four broad groups according to their typical floor area per workplace: Small-Scale (B); Medium-Scale (C); Large-Scale (D) and Extra-Large-Scale (E).
The split between Guided learning hours  flexible/ shared teaching spaces and small scale vocational spaces and more specialist vocational space  is typically around 80%(A,B) / 20%(C,D,E).</t>
  </si>
  <si>
    <t>Support Space  (Fixed and Variable, depending on PAA) -</t>
  </si>
  <si>
    <r>
      <t>There are four ‘families’ of support space, which use both fixed area, where the guideline is the same for any size of college, and variable area, that is relative to the PAA:
•  Shared Spaces: used by any student or staff member and includes fixed area on each campus for an auditorium or lecture theatre, fixed area for a sports hall and other indoor sports facilities (typically in one campus only), as well as variable area for  meeting spaces, dining/social spaces and atria. The guideline area for this type of space is 200m</t>
    </r>
    <r>
      <rPr>
        <vertAlign val="superscript"/>
        <sz val="12"/>
        <rFont val="Arial"/>
        <family val="2"/>
      </rPr>
      <t>2</t>
    </r>
    <r>
      <rPr>
        <sz val="12"/>
        <rFont val="Arial"/>
        <family val="2"/>
      </rPr>
      <t xml:space="preserve"> of fixed area for an auditorium or lecture theatre, 750m</t>
    </r>
    <r>
      <rPr>
        <vertAlign val="superscript"/>
        <sz val="12"/>
        <rFont val="Arial"/>
        <family val="2"/>
      </rPr>
      <t>2</t>
    </r>
    <r>
      <rPr>
        <sz val="12"/>
        <rFont val="Arial"/>
        <family val="2"/>
      </rPr>
      <t xml:space="preserve"> of fixed area for indoor sports facilities where required, plus 0.6m</t>
    </r>
    <r>
      <rPr>
        <vertAlign val="superscript"/>
        <sz val="12"/>
        <rFont val="Arial"/>
        <family val="2"/>
      </rPr>
      <t>2</t>
    </r>
    <r>
      <rPr>
        <sz val="12"/>
        <rFont val="Arial"/>
        <family val="2"/>
      </rPr>
      <t xml:space="preserve"> per PAA.
•  Learning Resource Spaces: library/study spaces. The guideline area for this type of space is 0.6m</t>
    </r>
    <r>
      <rPr>
        <vertAlign val="superscript"/>
        <sz val="12"/>
        <rFont val="Arial"/>
        <family val="2"/>
      </rPr>
      <t>2</t>
    </r>
    <r>
      <rPr>
        <sz val="12"/>
        <rFont val="Arial"/>
        <family val="2"/>
      </rPr>
      <t xml:space="preserve"> per PAA.
•  Staff/Ancillary Spaces: including fixed area for central facilities, such as the main entrance/ reception, faith room and medical room, and variable area for workspaces for teaching staff, administrative staff and meeting rooms and other ancillary spaces. The guideline area for this type of space is 100m</t>
    </r>
    <r>
      <rPr>
        <vertAlign val="superscript"/>
        <sz val="12"/>
        <rFont val="Arial"/>
        <family val="2"/>
      </rPr>
      <t>2</t>
    </r>
    <r>
      <rPr>
        <sz val="12"/>
        <rFont val="Arial"/>
        <family val="2"/>
      </rPr>
      <t xml:space="preserve"> of fixed area plus 1.3m</t>
    </r>
    <r>
      <rPr>
        <vertAlign val="superscript"/>
        <sz val="12"/>
        <rFont val="Arial"/>
        <family val="2"/>
      </rPr>
      <t>2</t>
    </r>
    <r>
      <rPr>
        <sz val="12"/>
        <rFont val="Arial"/>
        <family val="2"/>
      </rPr>
      <t xml:space="preserve"> per PAA.
•  Storage Spaces: for teaching spaces (both Flexible/Shared and Specialist/Vocational), staff (teaching staff and administrative staff) and maintenance. The guideline area for this type of space is 15m</t>
    </r>
    <r>
      <rPr>
        <vertAlign val="superscript"/>
        <sz val="12"/>
        <rFont val="Arial"/>
        <family val="2"/>
      </rPr>
      <t>2</t>
    </r>
    <r>
      <rPr>
        <sz val="12"/>
        <rFont val="Arial"/>
        <family val="2"/>
      </rPr>
      <t xml:space="preserve"> of fixed area, or 100m</t>
    </r>
    <r>
      <rPr>
        <vertAlign val="superscript"/>
        <sz val="12"/>
        <rFont val="Arial"/>
        <family val="2"/>
      </rPr>
      <t>2</t>
    </r>
    <r>
      <rPr>
        <sz val="12"/>
        <rFont val="Arial"/>
        <family val="2"/>
      </rPr>
      <t xml:space="preserve"> if the campus/ site has indoor sports facilities, plus 0.5m</t>
    </r>
    <r>
      <rPr>
        <vertAlign val="superscript"/>
        <sz val="12"/>
        <rFont val="Arial"/>
        <family val="2"/>
      </rPr>
      <t>2</t>
    </r>
    <r>
      <rPr>
        <sz val="12"/>
        <rFont val="Arial"/>
        <family val="2"/>
      </rPr>
      <t xml:space="preserve"> per PAA.
The overall guideline fixed area allowance for support space is 1,150m</t>
    </r>
    <r>
      <rPr>
        <vertAlign val="superscript"/>
        <sz val="12"/>
        <rFont val="Arial"/>
        <family val="2"/>
      </rPr>
      <t>2</t>
    </r>
    <r>
      <rPr>
        <sz val="12"/>
        <rFont val="Arial"/>
        <family val="2"/>
      </rPr>
      <t xml:space="preserve"> net (1,650m</t>
    </r>
    <r>
      <rPr>
        <vertAlign val="superscript"/>
        <sz val="12"/>
        <rFont val="Arial"/>
        <family val="2"/>
      </rPr>
      <t>2</t>
    </r>
    <r>
      <rPr>
        <sz val="12"/>
        <rFont val="Arial"/>
        <family val="2"/>
      </rPr>
      <t xml:space="preserve"> GIFA) including indoor sport. Where colleges have several campuses within the travel to learn area there will be a need to make some additional allowances for this (the guideline area is 450m</t>
    </r>
    <r>
      <rPr>
        <vertAlign val="superscript"/>
        <sz val="12"/>
        <rFont val="Arial"/>
        <family val="2"/>
      </rPr>
      <t>2</t>
    </r>
    <r>
      <rPr>
        <sz val="12"/>
        <rFont val="Arial"/>
        <family val="2"/>
      </rPr>
      <t xml:space="preserve"> for each additional campus) but the need for this additional space will vary according to the circumstances of each campus and should be explained.  </t>
    </r>
  </si>
  <si>
    <t>Non-net/ Balance Space -</t>
  </si>
  <si>
    <t xml:space="preserve">These include changing spaces, toilets and hygiene rooms, cleaners’ stations, plant space, internal partitions and columns and all forms of circulation.  
</t>
  </si>
  <si>
    <t xml:space="preserve">Other Space Types - </t>
  </si>
  <si>
    <t xml:space="preserve">Colleges may have space that does not fit into any of the above categories, for example a conference facility, a nursery, a business let, non-teaching agricultural buildings or business incubation space.
</t>
  </si>
  <si>
    <t>Instructions 1</t>
  </si>
  <si>
    <t>Overview of the Colour Coded Worksheets/Tabs</t>
  </si>
  <si>
    <t>Title/Instructions</t>
  </si>
  <si>
    <t>No User Input.</t>
  </si>
  <si>
    <t xml:space="preserve">Curriculum Data
</t>
  </si>
  <si>
    <r>
      <rPr>
        <b/>
        <sz val="11"/>
        <rFont val="Arial"/>
        <family val="2"/>
      </rPr>
      <t>User Input:</t>
    </r>
    <r>
      <rPr>
        <b/>
        <sz val="11"/>
        <color rgb="FF102575"/>
        <rFont val="Arial"/>
        <family val="2"/>
      </rPr>
      <t xml:space="preserve"> </t>
    </r>
    <r>
      <rPr>
        <sz val="11"/>
        <rFont val="Arial"/>
        <family val="2"/>
      </rPr>
      <t xml:space="preserve">
Curriculum Data
</t>
    </r>
  </si>
  <si>
    <t>Provisional SoA</t>
  </si>
  <si>
    <r>
      <rPr>
        <b/>
        <sz val="11"/>
        <rFont val="Arial"/>
        <family val="2"/>
      </rPr>
      <t xml:space="preserve">User Input: </t>
    </r>
    <r>
      <rPr>
        <sz val="11"/>
        <rFont val="Arial"/>
        <family val="2"/>
      </rPr>
      <t xml:space="preserve">
Recommendations/Proposals (adjusted by user)</t>
    </r>
  </si>
  <si>
    <t>Estate Area Data</t>
  </si>
  <si>
    <r>
      <rPr>
        <b/>
        <sz val="11"/>
        <rFont val="Arial"/>
        <family val="2"/>
      </rPr>
      <t xml:space="preserve">User Input: </t>
    </r>
    <r>
      <rPr>
        <sz val="11"/>
        <rFont val="Arial"/>
        <family val="2"/>
      </rPr>
      <t xml:space="preserve">
Estate Area Data
</t>
    </r>
  </si>
  <si>
    <t xml:space="preserve">Teaching 
</t>
  </si>
  <si>
    <r>
      <rPr>
        <b/>
        <sz val="11"/>
        <rFont val="Arial"/>
        <family val="2"/>
      </rPr>
      <t>User Input</t>
    </r>
    <r>
      <rPr>
        <sz val="11"/>
        <rFont val="Arial"/>
        <family val="2"/>
      </rPr>
      <t>: 
User Inputs: Project Briefing (identifying individual spaces within a project).</t>
    </r>
  </si>
  <si>
    <t xml:space="preserve">
Support
</t>
  </si>
  <si>
    <r>
      <rPr>
        <b/>
        <sz val="11"/>
        <rFont val="Arial"/>
        <family val="2"/>
      </rPr>
      <t>User Input</t>
    </r>
    <r>
      <rPr>
        <sz val="11"/>
        <rFont val="Arial"/>
        <family val="2"/>
      </rPr>
      <t>: 
User Inputs: Project Briefing  (identifying individual spaces within a project).</t>
    </r>
  </si>
  <si>
    <t>Non-net</t>
  </si>
  <si>
    <t>Project SoA</t>
  </si>
  <si>
    <r>
      <rPr>
        <b/>
        <sz val="11"/>
        <color theme="8" tint="-0.499984740745262"/>
        <rFont val="Arial"/>
        <family val="2"/>
      </rPr>
      <t>No User Input.</t>
    </r>
    <r>
      <rPr>
        <sz val="11"/>
        <rFont val="Arial"/>
        <family val="2"/>
      </rPr>
      <t xml:space="preserve">
Full Summary of spaces within the Project.</t>
    </r>
  </si>
  <si>
    <t>External Areas</t>
  </si>
  <si>
    <r>
      <rPr>
        <b/>
        <sz val="11"/>
        <rFont val="Arial"/>
        <family val="2"/>
      </rPr>
      <t>User Input:</t>
    </r>
    <r>
      <rPr>
        <b/>
        <sz val="11"/>
        <color rgb="FFC00000"/>
        <rFont val="Arial"/>
        <family val="2"/>
      </rPr>
      <t xml:space="preserve"> </t>
    </r>
    <r>
      <rPr>
        <sz val="11"/>
        <rFont val="Arial"/>
        <family val="2"/>
      </rPr>
      <t xml:space="preserve">
Existing and recommended external area data
</t>
    </r>
  </si>
  <si>
    <t>Dashboard</t>
  </si>
  <si>
    <r>
      <rPr>
        <b/>
        <sz val="11"/>
        <color theme="8" tint="-0.499984740745262"/>
        <rFont val="Arial"/>
        <family val="2"/>
      </rPr>
      <t>No User Input.</t>
    </r>
    <r>
      <rPr>
        <sz val="11"/>
        <rFont val="Arial"/>
        <family val="2"/>
      </rPr>
      <t xml:space="preserve">
Key Performance Indicators/Review.</t>
    </r>
  </si>
  <si>
    <t>Library Volume 1</t>
  </si>
  <si>
    <r>
      <rPr>
        <b/>
        <sz val="11"/>
        <color rgb="FF102575"/>
        <rFont val="Arial"/>
        <family val="2"/>
      </rPr>
      <t>No User Input.</t>
    </r>
    <r>
      <rPr>
        <sz val="11"/>
        <color rgb="FF102575"/>
        <rFont val="Arial"/>
        <family val="2"/>
      </rPr>
      <t xml:space="preserve"> </t>
    </r>
    <r>
      <rPr>
        <sz val="11"/>
        <rFont val="Arial"/>
        <family val="2"/>
      </rPr>
      <t xml:space="preserve">
Area workplace standards and utilisation targets for teaching spaces, and variable and fixed area allowances for support space.</t>
    </r>
  </si>
  <si>
    <t>Library Volume 2</t>
  </si>
  <si>
    <r>
      <rPr>
        <b/>
        <sz val="11"/>
        <color rgb="FF102575"/>
        <rFont val="Arial"/>
        <family val="2"/>
      </rPr>
      <t>No User Input.</t>
    </r>
    <r>
      <rPr>
        <sz val="11"/>
        <rFont val="Arial"/>
        <family val="2"/>
      </rPr>
      <t xml:space="preserve">
This sheet contains a list of common spaces found within Further Education Colleges.  Note that teaching spaces are sorted (according to likely relative scale) into five groups.</t>
    </r>
  </si>
  <si>
    <r>
      <rPr>
        <sz val="14"/>
        <color theme="1"/>
        <rFont val="Arial"/>
        <family val="2"/>
      </rPr>
      <t xml:space="preserve">These instructions are used for:
 </t>
    </r>
    <r>
      <rPr>
        <b/>
        <sz val="14"/>
        <color theme="1"/>
        <rFont val="Arial"/>
        <family val="2"/>
      </rPr>
      <t xml:space="preserve">1. Standalone function
</t>
    </r>
    <r>
      <rPr>
        <sz val="12"/>
        <color theme="1"/>
        <rFont val="Arial"/>
        <family val="2"/>
      </rPr>
      <t xml:space="preserve">
</t>
    </r>
    <r>
      <rPr>
        <b/>
        <sz val="12"/>
        <color theme="1"/>
        <rFont val="Arial"/>
        <family val="2"/>
      </rPr>
      <t xml:space="preserve">
</t>
    </r>
    <r>
      <rPr>
        <b/>
        <sz val="14"/>
        <color theme="1"/>
        <rFont val="Arial"/>
        <family val="2"/>
      </rPr>
      <t xml:space="preserve">
</t>
    </r>
  </si>
  <si>
    <t xml:space="preserve">
</t>
  </si>
  <si>
    <r>
      <rPr>
        <sz val="12"/>
        <color theme="1"/>
        <rFont val="Arial"/>
        <family val="2"/>
      </rPr>
      <t xml:space="preserve">Where the use of a block is exclusive to the block, produce a Schedule of Accommodation for new and/ or refurbished accommodation, or to reorganise existing accommodation. This provides an efficient schedule of accommodation based on the curriculum to be delivered. </t>
    </r>
    <r>
      <rPr>
        <b/>
        <sz val="12"/>
        <color theme="1"/>
        <rFont val="Arial"/>
        <family val="2"/>
      </rPr>
      <t xml:space="preserve">
Example: </t>
    </r>
    <r>
      <rPr>
        <sz val="12"/>
        <color theme="1"/>
        <rFont val="Arial"/>
        <family val="2"/>
      </rPr>
      <t>a block containing specialist/vocational space</t>
    </r>
    <r>
      <rPr>
        <b/>
        <sz val="12"/>
        <color theme="1"/>
        <rFont val="Arial"/>
        <family val="2"/>
      </rPr>
      <t xml:space="preserve"> </t>
    </r>
    <r>
      <rPr>
        <sz val="12"/>
        <color theme="1"/>
        <rFont val="Arial"/>
        <family val="2"/>
      </rPr>
      <t>used by a</t>
    </r>
    <r>
      <rPr>
        <b/>
        <sz val="12"/>
        <color theme="1"/>
        <rFont val="Arial"/>
        <family val="2"/>
      </rPr>
      <t xml:space="preserve"> </t>
    </r>
    <r>
      <rPr>
        <sz val="12"/>
        <color theme="1"/>
        <rFont val="Arial"/>
        <family val="2"/>
      </rPr>
      <t>specific cohort the GLH of which is spent in the block can be separately identified</t>
    </r>
    <r>
      <rPr>
        <b/>
        <sz val="12"/>
        <color theme="1"/>
        <rFont val="Arial"/>
        <family val="2"/>
      </rPr>
      <t xml:space="preserve">
</t>
    </r>
  </si>
  <si>
    <r>
      <rPr>
        <b/>
        <sz val="12"/>
        <rFont val="Arial"/>
        <family val="2"/>
      </rPr>
      <t>User Input:</t>
    </r>
    <r>
      <rPr>
        <sz val="12"/>
        <rFont val="Arial"/>
        <family val="2"/>
      </rPr>
      <t xml:space="preserve"> tan coloured cells only.
For each subject and qualification level enter the following information on the ‘curriculum’ worksheet:
column F Weekly Guided Learning Hours (WGLH ) on site daytime hours - this is the annual guided learning hours divided by the number of teaching weeks in the year for all the students on the relevant courses
column G The number of students on the course(s) in the relevant academic year of operation
column H The number of groups
The template will automatically calculate the average group size (column I)
</t>
    </r>
  </si>
  <si>
    <t>Subjects</t>
  </si>
  <si>
    <t xml:space="preserve">The worksheet allows the curriculum data to be input under fifteen different subject areas. These subject areas are further sub-divided into 'Tier 2' subjects within the main category.
</t>
  </si>
  <si>
    <t>Qualification level</t>
  </si>
  <si>
    <t xml:space="preserve">Enter the data by qualification level. There is also an opportunity to distinguish, on separate rows, between FE (excluding Apprenticeship), HE, Apprenticeship, and Commercial (full cost) courses. Different courses within the same subject and same qualification level should be combined for inputting into the spreadsheet.
</t>
  </si>
  <si>
    <t>Entering the data</t>
  </si>
  <si>
    <t xml:space="preserve">To access the rows, and to enter the data, click on the + sign, adjacent to the subject row, in column 1, on the extreme left of the tab. This will open the rows into which the data can be entered. 
</t>
  </si>
  <si>
    <t xml:space="preserve">Average hours week/student
</t>
  </si>
  <si>
    <r>
      <t xml:space="preserve">Once the above data is entered into columns </t>
    </r>
    <r>
      <rPr>
        <b/>
        <sz val="12"/>
        <rFont val="Arial"/>
        <family val="2"/>
      </rPr>
      <t>F,G &amp; H</t>
    </r>
    <r>
      <rPr>
        <sz val="12"/>
        <rFont val="Arial"/>
        <family val="2"/>
      </rPr>
      <t xml:space="preserve"> this will generate the</t>
    </r>
    <r>
      <rPr>
        <b/>
        <sz val="12"/>
        <rFont val="Arial"/>
        <family val="2"/>
      </rPr>
      <t xml:space="preserve"> average number of guided learning hours delivered to each student during the week (column J)</t>
    </r>
    <r>
      <rPr>
        <sz val="12"/>
        <rFont val="Arial"/>
        <family val="2"/>
      </rPr>
      <t xml:space="preserve">. </t>
    </r>
  </si>
  <si>
    <t>Types of teaching space</t>
  </si>
  <si>
    <r>
      <t xml:space="preserve">There are two types of teaching space. The average hours week/student needs to be split across these. 
</t>
    </r>
    <r>
      <rPr>
        <b/>
        <sz val="12"/>
        <rFont val="Arial"/>
        <family val="2"/>
      </rPr>
      <t xml:space="preserve">
Flexible/Shared Spaces</t>
    </r>
    <r>
      <rPr>
        <sz val="12"/>
        <rFont val="Arial"/>
        <family val="2"/>
      </rPr>
      <t xml:space="preserve">: classrooms and ICT-rich classrooms, that can (with no or little adjustment) be used by a variety of different curriculum areas.  The timetable for these spaces is often managed centrally allowing for relatively high utilisation.  
</t>
    </r>
    <r>
      <rPr>
        <b/>
        <sz val="12"/>
        <rFont val="Arial"/>
        <family val="2"/>
      </rPr>
      <t>Specialist/Vocational Spaces</t>
    </r>
    <r>
      <rPr>
        <sz val="12"/>
        <rFont val="Arial"/>
        <family val="2"/>
      </rPr>
      <t xml:space="preserve">: each equipped to support the delivery of specific vocational courses; these spaces are normally dedicated to a particular activities and are less likely to be shared across courses.  They are split into four broad groups according to their typical floor area are requirements per workplace. 
Users should next consider the split of this time between Flexible and Vocational teaching spaces.
</t>
    </r>
  </si>
  <si>
    <r>
      <rPr>
        <b/>
        <sz val="12"/>
        <rFont val="Arial"/>
        <family val="2"/>
      </rPr>
      <t>Category</t>
    </r>
    <r>
      <rPr>
        <sz val="12"/>
        <rFont val="Arial"/>
        <family val="2"/>
      </rPr>
      <t xml:space="preserve">	                                                             </t>
    </r>
    <r>
      <rPr>
        <b/>
        <sz val="12"/>
        <rFont val="Arial"/>
        <family val="2"/>
      </rPr>
      <t xml:space="preserve"> m2/workplace</t>
    </r>
    <r>
      <rPr>
        <sz val="12"/>
        <rFont val="Arial"/>
        <family val="2"/>
      </rPr>
      <t xml:space="preserve">
</t>
    </r>
  </si>
  <si>
    <t>Flexible: Classrooms/ICT-rich Classrooms:                 2.2</t>
  </si>
  <si>
    <t>Specialist/Vocational: Small-Scale:                            3.2</t>
  </si>
  <si>
    <t>Specialist/Vocational: Medium-Scale:                         4.9</t>
  </si>
  <si>
    <t>Specialist/Vocational: Large-Scale                             6.5</t>
  </si>
  <si>
    <t>Specialist/Vocational: Extra-Large-Scale:                   7.5</t>
  </si>
  <si>
    <t>Typical vocational space sizes</t>
  </si>
  <si>
    <r>
      <t>These space sizes correspond to common types of teaching spaces found in FE colleges. These are listed on the tab "Library Volume 2". 
To complete the curriculum sheet the amount of hours per week spent in vocational space should be entered under the space size category which best matches required type of space to be used. Initially all  the teaching  time is automatically placed in the flexible teaching category</t>
    </r>
    <r>
      <rPr>
        <b/>
        <sz val="12"/>
        <rFont val="Arial"/>
        <family val="2"/>
      </rPr>
      <t xml:space="preserve"> (column L). </t>
    </r>
    <r>
      <rPr>
        <sz val="12"/>
        <rFont val="Arial"/>
        <family val="2"/>
      </rPr>
      <t xml:space="preserve">As space is allocated to the vocational spaces types, on the spreadsheet, the amount of time in the flexible category automatically reduces.
</t>
    </r>
  </si>
  <si>
    <t>Demand level for vocational spaces</t>
  </si>
  <si>
    <t>The pattern of demand in the model will need to reflect anticipated changes in student numbers and future course delivery methods.  However, the demand for space in the larger Specialist/Vocational Teaching groups can be overestimated and a comparison using current register data for a typical week (or similar 'headcount' survey) is recommended.  This check will reveal the current percentage allocation of hours for each group of spaces/activities (compare the results of any register data analysis to the percentages in the summary of curriculum data at rows 302 to 308).</t>
  </si>
  <si>
    <t>External Space</t>
  </si>
  <si>
    <r>
      <rPr>
        <b/>
        <sz val="12"/>
        <rFont val="Arial"/>
        <family val="2"/>
      </rPr>
      <t>column Q</t>
    </r>
    <r>
      <rPr>
        <sz val="12"/>
        <rFont val="Arial"/>
        <family val="2"/>
      </rPr>
      <t xml:space="preserve">,   Where guided learning hours are likely to be delivered outdoors on a consistent basis, or in outbuildings considered supplementary to regular internal teaching space (outbuildings/glasshouses), they may be allocated to External Space (Ext).  Any hours consistently delivered in a Sports Hall should also be recorded here. 
The template generates the required space for teaching that is delivered in enclosed heated spaces. Outbuildings that are required for the delivery of teaching e.g. glass houses, equine facilities, agricultural buildings and the like, should be recorded separately.
</t>
    </r>
  </si>
  <si>
    <t>Summary table</t>
  </si>
  <si>
    <r>
      <t xml:space="preserve">The template now has sufficient data to calculate: 
• </t>
    </r>
    <r>
      <rPr>
        <b/>
        <sz val="12"/>
        <rFont val="Arial"/>
        <family val="2"/>
      </rPr>
      <t>Demand for Classroom space and the four Specialist/ Vocational Teaching groups</t>
    </r>
    <r>
      <rPr>
        <sz val="12"/>
        <rFont val="Arial"/>
        <family val="2"/>
      </rPr>
      <t xml:space="preserve">.
• </t>
    </r>
    <r>
      <rPr>
        <b/>
        <sz val="12"/>
        <rFont val="Arial"/>
        <family val="2"/>
      </rPr>
      <t>An assessment of the overall 'Planned Average Attendance</t>
    </r>
    <r>
      <rPr>
        <sz val="12"/>
        <rFont val="Arial"/>
        <family val="2"/>
      </rPr>
      <t xml:space="preserve">' over the 40-hour Monday to Friday daytime period; this is an assessment of the overall scale of activity (and hence preferred scale of support facilities such as social/dining space and learning resource/study spaces etc.)
This output is summarised on the table at the foot of the worksheet, (rows 302 to 308, columns L to Y)
 </t>
    </r>
  </si>
  <si>
    <r>
      <rPr>
        <b/>
        <sz val="12"/>
        <rFont val="Arial"/>
        <family val="2"/>
      </rPr>
      <t>User Input:</t>
    </r>
    <r>
      <rPr>
        <sz val="12"/>
        <color rgb="FF102575"/>
        <rFont val="Arial"/>
        <family val="2"/>
      </rPr>
      <t xml:space="preserve"> </t>
    </r>
    <r>
      <rPr>
        <sz val="12"/>
        <rFont val="Arial"/>
        <family val="2"/>
      </rPr>
      <t xml:space="preserve">pale yellow coloured cells only.
The information from the Curriculum worksheet is automatically transferred to the Provisional SoA worksheet.
Using the Parameters in Library Volumes 1 &amp; 2, and the Curriculum Data provided, the tool recommends a Provisional Schedule of Areas (SoA)  at column F (first blue column).  There are three broad classifications of space: Core Teaching, Support, and Non-net which together make up the GIFA.
</t>
    </r>
  </si>
  <si>
    <t xml:space="preserve">Core Teaching </t>
  </si>
  <si>
    <r>
      <t xml:space="preserve">Areas are automatically calculated based on the data entered in the curriculum worksheet.
</t>
    </r>
    <r>
      <rPr>
        <sz val="12"/>
        <rFont val="Arial"/>
        <family val="2"/>
      </rPr>
      <t>Teaching space is divided between flexible teaching and each c\category of vocational teaching based on allocation of the time to 'types of space' in the curriculum instructions above.</t>
    </r>
    <r>
      <rPr>
        <b/>
        <sz val="12"/>
        <rFont val="Arial"/>
        <family val="2"/>
      </rPr>
      <t xml:space="preserve">
</t>
    </r>
  </si>
  <si>
    <t>Support Space</t>
  </si>
  <si>
    <r>
      <t xml:space="preserve">This guidance identifies four types of support space:
</t>
    </r>
    <r>
      <rPr>
        <b/>
        <sz val="12"/>
        <rFont val="Arial"/>
        <family val="2"/>
      </rPr>
      <t>Shared Spaces:</t>
    </r>
    <r>
      <rPr>
        <sz val="12"/>
        <rFont val="Arial"/>
        <family val="2"/>
      </rPr>
      <t xml:space="preserve">
that might be used by any student or staff member, including auditoria; dining/social spaces; sports halls and other sports spaces.
</t>
    </r>
    <r>
      <rPr>
        <b/>
        <sz val="12"/>
        <rFont val="Arial"/>
        <family val="2"/>
      </rPr>
      <t>Learning Resource Spaces:</t>
    </r>
    <r>
      <rPr>
        <sz val="12"/>
        <rFont val="Arial"/>
        <family val="2"/>
      </rPr>
      <t xml:space="preserve"> 
library/learning resource/study spaces (these maybe either centralised or distributed, according to college's policy). 
</t>
    </r>
    <r>
      <rPr>
        <b/>
        <sz val="12"/>
        <rFont val="Arial"/>
        <family val="2"/>
      </rPr>
      <t>Staff/Ancillary Spaces:</t>
    </r>
    <r>
      <rPr>
        <sz val="12"/>
        <rFont val="Arial"/>
        <family val="2"/>
      </rPr>
      <t xml:space="preserve">
including workspaces for teaching staff, administrative staff and other, mostly centralised, ‘ancillary’ spaces.
</t>
    </r>
    <r>
      <rPr>
        <b/>
        <sz val="12"/>
        <rFont val="Arial"/>
        <family val="2"/>
      </rPr>
      <t>Storage Spaces:</t>
    </r>
    <r>
      <rPr>
        <sz val="12"/>
        <rFont val="Arial"/>
        <family val="2"/>
      </rPr>
      <t xml:space="preserve"> 
related to teaching spaces, staff spaces, and sports.
 </t>
    </r>
  </si>
  <si>
    <r>
      <rPr>
        <b/>
        <sz val="12"/>
        <rFont val="Arial"/>
        <family val="2"/>
      </rPr>
      <t>Column F</t>
    </r>
    <r>
      <rPr>
        <sz val="12"/>
        <rFont val="Arial"/>
        <family val="2"/>
      </rPr>
      <t xml:space="preserve">
Required? </t>
    </r>
  </si>
  <si>
    <t xml:space="preserve">Whether a particular type of support space is required needs to be confirmed in column F. In many cases the allocations will be relevant; however for individual projects some allocations may not be not required. The fixed central facility allowances preceded by an 'f' column D (as opposed to variable allowances) may be less relevant for small student cohorts. 
Where a space type does not form part of the project is 'no' should be entered in column F. If the allocation is required then 'yes' should be indicated.
 </t>
  </si>
  <si>
    <t>Non-net (balance)</t>
  </si>
  <si>
    <t>These include changing spaces, toilets and hygiene rooms, cleaners’ stations, plant space, internal partitions and columns, and all forms of circulation.  
This guidance also places commercial kitchens supporting dining areas and associated stores etc. within the non-net space allowance.</t>
  </si>
  <si>
    <r>
      <rPr>
        <b/>
        <sz val="12"/>
        <rFont val="Arial"/>
        <family val="2"/>
      </rPr>
      <t>Column G</t>
    </r>
    <r>
      <rPr>
        <sz val="12"/>
        <rFont val="Arial"/>
        <family val="2"/>
      </rPr>
      <t xml:space="preserve">
Recommended area</t>
    </r>
  </si>
  <si>
    <r>
      <t xml:space="preserve">The provisional schedule indicates the required area in </t>
    </r>
    <r>
      <rPr>
        <b/>
        <sz val="12"/>
        <rFont val="Arial"/>
        <family val="2"/>
      </rPr>
      <t>column G</t>
    </r>
  </si>
  <si>
    <r>
      <rPr>
        <b/>
        <sz val="12"/>
        <rFont val="Arial"/>
        <family val="2"/>
      </rPr>
      <t>Column I</t>
    </r>
    <r>
      <rPr>
        <sz val="12"/>
        <rFont val="Arial"/>
        <family val="2"/>
      </rPr>
      <t xml:space="preserve">
Using existing space</t>
    </r>
  </si>
  <si>
    <t xml:space="preserve">If the project is intending to use existing spaces to accommodate any of the required space in existing facilities this area should be indicated under "existing" column I.
Note: This column contains a formula relating back to the Estate Area Data worksheet. However, in the case of an individual project this can be manually overwritten.
Where existing accommodation will require remodelling or refurbishment notes on  this should be included in the "commentary" under column S.
 </t>
  </si>
  <si>
    <r>
      <rPr>
        <b/>
        <sz val="12"/>
        <rFont val="Arial"/>
        <family val="2"/>
      </rPr>
      <t>Column M</t>
    </r>
    <r>
      <rPr>
        <sz val="12"/>
        <rFont val="Arial"/>
        <family val="2"/>
      </rPr>
      <t xml:space="preserve">
New buildings</t>
    </r>
  </si>
  <si>
    <r>
      <rPr>
        <i/>
        <sz val="12"/>
        <rFont val="Arial"/>
        <family val="2"/>
      </rPr>
      <t xml:space="preserve">Note: This column contains a formula relating back to the Estate Area Data worksheet. However, in the case of a single project this can be manually overwritten.
</t>
    </r>
    <r>
      <rPr>
        <sz val="12"/>
        <rFont val="Arial"/>
        <family val="2"/>
      </rPr>
      <t xml:space="preserve">
Enter the area of new build in </t>
    </r>
    <r>
      <rPr>
        <b/>
        <sz val="12"/>
        <rFont val="Arial"/>
        <family val="2"/>
      </rPr>
      <t>column M</t>
    </r>
    <r>
      <rPr>
        <sz val="12"/>
        <rFont val="Arial"/>
        <family val="2"/>
      </rPr>
      <t xml:space="preserve">. If no existing accommodation is to be used this should be the same as the recommended figure in </t>
    </r>
    <r>
      <rPr>
        <b/>
        <sz val="12"/>
        <rFont val="Arial"/>
        <family val="2"/>
      </rPr>
      <t xml:space="preserve">column O.
</t>
    </r>
    <r>
      <rPr>
        <sz val="12"/>
        <rFont val="Arial"/>
        <family val="2"/>
      </rPr>
      <t xml:space="preserve">Where existing area is to be used enter the new build figure </t>
    </r>
    <r>
      <rPr>
        <b/>
        <sz val="12"/>
        <rFont val="Arial"/>
        <family val="2"/>
      </rPr>
      <t>column</t>
    </r>
    <r>
      <rPr>
        <sz val="12"/>
        <rFont val="Arial"/>
        <family val="2"/>
      </rPr>
      <t xml:space="preserve"> </t>
    </r>
    <r>
      <rPr>
        <b/>
        <sz val="12"/>
        <rFont val="Arial"/>
        <family val="2"/>
      </rPr>
      <t xml:space="preserve">M </t>
    </r>
    <r>
      <rPr>
        <sz val="12"/>
        <rFont val="Arial"/>
        <family val="2"/>
      </rPr>
      <t xml:space="preserve">deducting the area of any existing space to be used from the recommended area </t>
    </r>
    <r>
      <rPr>
        <b/>
        <sz val="12"/>
        <rFont val="Arial"/>
        <family val="2"/>
      </rPr>
      <t>(column O).</t>
    </r>
    <r>
      <rPr>
        <sz val="12"/>
        <rFont val="Arial"/>
        <family val="2"/>
      </rPr>
      <t xml:space="preserve">
</t>
    </r>
  </si>
  <si>
    <t>Recommended Space budget</t>
  </si>
  <si>
    <t xml:space="preserve">A sub-total for each space type category  an overall existing and new space budget for the proposed project is provided. 
</t>
  </si>
  <si>
    <t xml:space="preserve">Ancillary spaces and outbuildings
</t>
  </si>
  <si>
    <r>
      <t>Spaces that are used for teaching but are not heated internal spaces e.g. outhouses,agricultural buildings should not be included in the Provisional SoA table but should be enetred separately in the</t>
    </r>
    <r>
      <rPr>
        <b/>
        <sz val="12"/>
        <rFont val="Arial"/>
        <family val="2"/>
      </rPr>
      <t xml:space="preserve"> 'Outbuildings and ancillary uses'</t>
    </r>
    <r>
      <rPr>
        <sz val="12"/>
        <rFont val="Arial"/>
        <family val="2"/>
      </rPr>
      <t xml:space="preserve"> table at the bottom of the worksheet.
Similarly any space that is used for commercial purposes, nurserys and specialist facilities for assisted learning (ALS) should also be record in this table.
 </t>
    </r>
  </si>
  <si>
    <t xml:space="preserve">Reviewing the allowances </t>
  </si>
  <si>
    <r>
      <t xml:space="preserve">To complete the worksheet a review should be carried out to decide whether the allowances represent what is required.
The automatically generated provisions can be manually adjusted. The rationale for such changes should be outlined in the comments area under column S. It may be that the whole provisional area for a particular space type is not required because there is  provision in a shared facility elsewhere in the college. In this instance a reduced figure can be entered in the "new" column.
</t>
    </r>
    <r>
      <rPr>
        <b/>
        <sz val="12"/>
        <rFont val="Arial"/>
        <family val="2"/>
      </rPr>
      <t xml:space="preserve">The provisional SoA provides an overall area allocation for each type of space. It does not sub-divide this into a individual spaces. This more detailed scheduling will be carried out using  the worksheets for; teaching, support and non-net, at the next stage of the process.
 </t>
    </r>
  </si>
  <si>
    <t>Developing the Project Schedule of Accommodation</t>
  </si>
  <si>
    <r>
      <t xml:space="preserve">The next stage of the process is to develop the details of the individual spaces required. The following worksheets suggest a provisional schedule of spaces based on the data already input. The user, using drop down menus, enters, under 'detailed project proposal' </t>
    </r>
    <r>
      <rPr>
        <b/>
        <sz val="12"/>
        <rFont val="Arial"/>
        <family val="2"/>
      </rPr>
      <t>column C</t>
    </r>
    <r>
      <rPr>
        <sz val="12"/>
        <rFont val="Arial"/>
        <family val="2"/>
      </rPr>
      <t>, the required spaces. This can either accept the provisional suggestions, by duplicating them, or choose a different combination of spaces sizes and types to meet its specific requirements. 
A running tally of the area allocated against the overall allowance for the category is provided. It is recommended that these areas are not exceeded.</t>
    </r>
  </si>
  <si>
    <t xml:space="preserve">Teaching </t>
  </si>
  <si>
    <r>
      <rPr>
        <b/>
        <sz val="12"/>
        <rFont val="Arial"/>
        <family val="2"/>
      </rPr>
      <t>User Input:</t>
    </r>
    <r>
      <rPr>
        <sz val="12"/>
        <rFont val="Arial"/>
        <family val="2"/>
      </rPr>
      <t xml:space="preserve"> tan coloured cells only.</t>
    </r>
  </si>
  <si>
    <r>
      <t xml:space="preserve">Review the Teaching Space 'Provisional Recommendations' provided for Flexible/Shared Teaching Space: Classrooms (towards the top of the sheet) and, under each relevant Tier 1 Subject Area, for Specialist/Vocational Space.
</t>
    </r>
    <r>
      <rPr>
        <b/>
        <sz val="12"/>
        <rFont val="Arial"/>
        <family val="2"/>
      </rPr>
      <t>Classrooms/ICT Rich Classrooms:</t>
    </r>
    <r>
      <rPr>
        <sz val="12"/>
        <rFont val="Arial"/>
        <family val="2"/>
      </rPr>
      <t xml:space="preserve"> each Specialist/Vocational group of spaces are supplied with a single standard m2/workplace standard as a starting assumption.  Although a standard 2.2m2/workplace is recommended for classrooms, the group also contains a second option of 1.5m2/workplace for Lecture Theatre style environments (the exact m2/workplace requirement will vary according to layout/specification of seats).  A cautious approach to the widespread use of Lecture Theatres.
</t>
    </r>
  </si>
  <si>
    <r>
      <rPr>
        <b/>
        <sz val="12"/>
        <rFont val="Arial"/>
        <family val="2"/>
      </rPr>
      <t>Specialist/Vocational Space</t>
    </r>
    <r>
      <rPr>
        <sz val="12"/>
        <rFont val="Arial"/>
        <family val="2"/>
      </rPr>
      <t xml:space="preserve">: unlike other allocations, Specialist/Vocational Space is allocated according to the  Provisional SoA's Recommendation Column (rather than the Proposal Column). Spaces entered in the ‘Detailed Project Proposal’ under each subject area 01-15 should correspond to the proposed new area build area and any space in retained buildings that is to be refurbished. A note should be included identifying the extent of existing accommodation, included in the Provisional SoA's Recommendation Column O, but that does not form part of the project works. 
For both Classrooms and Specialist Accommodation, keeping in mind the Provisional recommendations on the sheet, </t>
    </r>
    <r>
      <rPr>
        <b/>
        <sz val="12"/>
        <rFont val="Arial"/>
        <family val="2"/>
      </rPr>
      <t xml:space="preserve">develop a preferred/detailed space brief </t>
    </r>
    <r>
      <rPr>
        <sz val="12"/>
        <rFont val="Arial"/>
        <family val="2"/>
      </rPr>
      <t xml:space="preserve">using the pull down menus in </t>
    </r>
    <r>
      <rPr>
        <b/>
        <sz val="12"/>
        <rFont val="Arial"/>
        <family val="2"/>
      </rPr>
      <t>column C</t>
    </r>
    <r>
      <rPr>
        <sz val="12"/>
        <rFont val="Arial"/>
        <family val="2"/>
      </rPr>
      <t xml:space="preserve">.  Note that as an alternative to the activities specifically listed on the pull down lists, a suitable space standard can be selected and the activity described in the Notes column (for reference there is a long list of common teaching activities/spaces within Library Volume 2).
The size of the space is entered in </t>
    </r>
    <r>
      <rPr>
        <b/>
        <sz val="12"/>
        <rFont val="Arial"/>
        <family val="2"/>
      </rPr>
      <t>column E</t>
    </r>
    <r>
      <rPr>
        <sz val="12"/>
        <rFont val="Arial"/>
        <family val="2"/>
      </rPr>
      <t xml:space="preserve"> and the number of spaces required under </t>
    </r>
    <r>
      <rPr>
        <b/>
        <sz val="12"/>
        <rFont val="Arial"/>
        <family val="2"/>
      </rPr>
      <t xml:space="preserve">column G. 
</t>
    </r>
  </si>
  <si>
    <t xml:space="preserve">It is recommended that where possible that the standard space sizes in the provisional proposal are used. These are sized to match the modular sizes used in the DfE's MMC framework and so will allow the adoption of modular solutions.
</t>
  </si>
  <si>
    <t>Support</t>
  </si>
  <si>
    <t xml:space="preserve">There is no need to follow the provisional recommendations precisely.  However the overall amounts of space are set according to Curriculum Data inputs.  Variations are summarised at the top of the sheet.
</t>
  </si>
  <si>
    <t xml:space="preserve">Non-net </t>
  </si>
  <si>
    <r>
      <rPr>
        <b/>
        <sz val="12"/>
        <rFont val="Arial"/>
        <family val="2"/>
      </rPr>
      <t>User Input</t>
    </r>
    <r>
      <rPr>
        <sz val="12"/>
        <rFont val="Arial"/>
        <family val="2"/>
      </rPr>
      <t>: tan coloured cells only.</t>
    </r>
  </si>
  <si>
    <t>Review the Non-net space 'Provisional Recommendations' provided by the tool. 
Keeping in mind the overall recommendations, develop a list of spaces using the pull down menus in column C and entering the average size and number of spaces within columns D and E respectively.  The tool will calculate the overall floor area allocation in column G.
Note that the precise quantities of the different types non-net space will be a partly a product of physical context and design response (and therefore subject to design development).  If preferred, at the pre-design stage, list the entire allocation under: "Internal partitions (footprint) + Undefined".</t>
  </si>
  <si>
    <t>No User Inputs.</t>
  </si>
  <si>
    <r>
      <t xml:space="preserve">Once the data under the </t>
    </r>
    <r>
      <rPr>
        <b/>
        <sz val="12"/>
        <rFont val="Arial"/>
        <family val="2"/>
      </rPr>
      <t xml:space="preserve">'detailed project proposals' </t>
    </r>
    <r>
      <rPr>
        <sz val="12"/>
        <rFont val="Arial"/>
        <family val="2"/>
      </rPr>
      <t>is entered</t>
    </r>
    <r>
      <rPr>
        <b/>
        <sz val="12"/>
        <rFont val="Arial"/>
        <family val="2"/>
      </rPr>
      <t xml:space="preserve"> </t>
    </r>
    <r>
      <rPr>
        <sz val="12"/>
        <rFont val="Arial"/>
        <family val="2"/>
      </rPr>
      <t xml:space="preserve">on the preceding worksheets, the information is automatically transferred to the Proposed SoA worksheet.   The Project Schedule of Areas provides a summary list of proposed spaces identified on the Teaching, Support and Non-net worksheets.
</t>
    </r>
  </si>
  <si>
    <t xml:space="preserve">Required spaces that are not part of the core teaching function e.g. on site commercial functions and those that are used for teaching but are not heated internal spaces e.g outhouses, should be entered  on to the worksheet manually a the base of the worksheet to provide a comprehensive view of the proposed project.
</t>
  </si>
  <si>
    <t>Transferring data to College Specific Annex CS1</t>
  </si>
  <si>
    <t xml:space="preserve">Once the Project SoA worksheet is completed the data can be transferred to the College Specific Annex CS1 to generate the Area Data Sheet (ADS) for each individual space in the project. 
This requires the Project SoA data to be manually expanded so that each individual space is a separate row item on the spreadsheet so that its individual characteristics, rather than averages, can be represented. 
Where the project includes ancillary spaces for a nursery or specialist facilities for assisted learning (ALS) these should be included on the room by room schedule. The list of SEN spaces is provided on Annex 1B Definition of Spaces SEND.
  </t>
  </si>
  <si>
    <r>
      <rPr>
        <b/>
        <sz val="12"/>
        <rFont val="Arial"/>
        <family val="2"/>
      </rPr>
      <t>User Input</t>
    </r>
    <r>
      <rPr>
        <sz val="12"/>
        <rFont val="Arial"/>
        <family val="2"/>
      </rPr>
      <t>: green coloured cells only.</t>
    </r>
  </si>
  <si>
    <t>Review the existing areas against the recommended and complete the commentary</t>
  </si>
  <si>
    <t>Instructions 2</t>
  </si>
  <si>
    <r>
      <rPr>
        <b/>
        <sz val="11"/>
        <rFont val="Arial"/>
        <family val="2"/>
      </rPr>
      <t xml:space="preserve">User Input: </t>
    </r>
    <r>
      <rPr>
        <sz val="11"/>
        <rFont val="Arial"/>
        <family val="2"/>
      </rPr>
      <t xml:space="preserve">
Curriculum Data
</t>
    </r>
  </si>
  <si>
    <r>
      <rPr>
        <b/>
        <sz val="11"/>
        <rFont val="Arial"/>
        <family val="2"/>
      </rPr>
      <t>User Input</t>
    </r>
    <r>
      <rPr>
        <sz val="11"/>
        <rFont val="Arial"/>
        <family val="2"/>
      </rPr>
      <t>:</t>
    </r>
    <r>
      <rPr>
        <sz val="11"/>
        <color rgb="FFC00000"/>
        <rFont val="Arial"/>
        <family val="2"/>
      </rPr>
      <t xml:space="preserve"> </t>
    </r>
    <r>
      <rPr>
        <sz val="11"/>
        <rFont val="Arial"/>
        <family val="2"/>
      </rPr>
      <t xml:space="preserve">
User Inputs: Project Briefing (identifying individual spaces within a project).</t>
    </r>
  </si>
  <si>
    <r>
      <rPr>
        <b/>
        <sz val="11"/>
        <rFont val="Arial"/>
        <family val="2"/>
      </rPr>
      <t xml:space="preserve">User Input: </t>
    </r>
    <r>
      <rPr>
        <sz val="11"/>
        <rFont val="Arial"/>
        <family val="2"/>
      </rPr>
      <t xml:space="preserve">
Existing and recommended external area data
</t>
    </r>
  </si>
  <si>
    <r>
      <rPr>
        <b/>
        <sz val="11"/>
        <color theme="4" tint="-0.249977111117893"/>
        <rFont val="Arial"/>
        <family val="2"/>
      </rPr>
      <t>No User Input.</t>
    </r>
    <r>
      <rPr>
        <sz val="11"/>
        <rFont val="Arial"/>
        <family val="2"/>
      </rPr>
      <t xml:space="preserve"> 
Area workplace standards and utilisation targets for teaching spaces, and variable and fixed area allowances for support space.</t>
    </r>
  </si>
  <si>
    <r>
      <rPr>
        <b/>
        <sz val="11"/>
        <color theme="8" tint="-0.499984740745262"/>
        <rFont val="Arial"/>
        <family val="2"/>
      </rPr>
      <t>No User Input.</t>
    </r>
    <r>
      <rPr>
        <sz val="11"/>
        <rFont val="Arial"/>
        <family val="2"/>
      </rPr>
      <t xml:space="preserve">
This sheet contains a list of common spaces found within Further Education Colleges.  Note that teaching spaces are sorted (according to likely relative scale) into five groups.</t>
    </r>
  </si>
  <si>
    <r>
      <rPr>
        <sz val="14"/>
        <color theme="1"/>
        <rFont val="Arial"/>
        <family val="2"/>
      </rPr>
      <t>These instructions are used for:</t>
    </r>
    <r>
      <rPr>
        <b/>
        <sz val="14"/>
        <color theme="1"/>
        <rFont val="Arial"/>
        <family val="2"/>
      </rPr>
      <t xml:space="preserve">
2. Shared function </t>
    </r>
    <r>
      <rPr>
        <b/>
        <sz val="11"/>
        <color theme="1"/>
        <rFont val="Arial"/>
        <family val="2"/>
      </rPr>
      <t xml:space="preserve">
</t>
    </r>
  </si>
  <si>
    <r>
      <t xml:space="preserve">Where the proposed block(s) serves students that also receive GLH in other blocks on the campus. The template generates an efficient SoA based on the GLH for the relevant courses taking into account the spaces across the existing estate.
</t>
    </r>
    <r>
      <rPr>
        <b/>
        <sz val="12"/>
        <color theme="1"/>
        <rFont val="Arial"/>
        <family val="2"/>
      </rPr>
      <t>Example:</t>
    </r>
    <r>
      <rPr>
        <sz val="12"/>
        <color theme="1"/>
        <rFont val="Arial"/>
        <family val="2"/>
      </rPr>
      <t xml:space="preserve"> a general teaching block where the users of this project also receive part of their GLH in other existing spaces 
</t>
    </r>
  </si>
  <si>
    <t>This is a three stage process as described below.</t>
  </si>
  <si>
    <t>Part One</t>
  </si>
  <si>
    <r>
      <rPr>
        <b/>
        <sz val="12"/>
        <color theme="1"/>
        <rFont val="Arial"/>
        <family val="2"/>
      </rPr>
      <t>Curriculum and Estates Data</t>
    </r>
    <r>
      <rPr>
        <b/>
        <sz val="11"/>
        <color theme="1"/>
        <rFont val="Arial"/>
        <family val="2"/>
      </rPr>
      <t xml:space="preserve">
</t>
    </r>
  </si>
  <si>
    <t>Part Two</t>
  </si>
  <si>
    <r>
      <rPr>
        <b/>
        <sz val="12"/>
        <color theme="1"/>
        <rFont val="Arial"/>
        <family val="2"/>
      </rPr>
      <t>Strategic Proposal</t>
    </r>
    <r>
      <rPr>
        <b/>
        <sz val="11"/>
        <color theme="1"/>
        <rFont val="Arial"/>
        <family val="2"/>
      </rPr>
      <t xml:space="preserve">
</t>
    </r>
  </si>
  <si>
    <t>Part Three</t>
  </si>
  <si>
    <r>
      <rPr>
        <b/>
        <sz val="12"/>
        <color theme="1"/>
        <rFont val="Arial"/>
        <family val="2"/>
      </rPr>
      <t>Project Proposal</t>
    </r>
    <r>
      <rPr>
        <b/>
        <sz val="11"/>
        <color theme="1"/>
        <rFont val="Arial"/>
        <family val="2"/>
      </rPr>
      <t xml:space="preserve">
</t>
    </r>
  </si>
  <si>
    <t xml:space="preserve">Part One </t>
  </si>
  <si>
    <t xml:space="preserve">Is used for consideration of the Whole College or Student Cohort.  Taking into account planned curriculum activity, it develops a Provisional Schedule of Areas (recommendation) allowing comparison with the Existing Estate. </t>
  </si>
  <si>
    <r>
      <rPr>
        <b/>
        <sz val="12"/>
        <rFont val="Arial"/>
        <family val="2"/>
      </rPr>
      <t>User Input:</t>
    </r>
    <r>
      <rPr>
        <b/>
        <sz val="12"/>
        <color rgb="FFC00000"/>
        <rFont val="Arial"/>
        <family val="2"/>
      </rPr>
      <t xml:space="preserve"> </t>
    </r>
    <r>
      <rPr>
        <sz val="12"/>
        <rFont val="Arial"/>
        <family val="2"/>
      </rPr>
      <t xml:space="preserve">tan coloured cells only.
For each subject and qualification level enter the following information on the ‘curriculum’ worksheet:
</t>
    </r>
    <r>
      <rPr>
        <b/>
        <sz val="12"/>
        <rFont val="Arial"/>
        <family val="2"/>
      </rPr>
      <t>column F</t>
    </r>
    <r>
      <rPr>
        <sz val="12"/>
        <rFont val="Arial"/>
        <family val="2"/>
      </rPr>
      <t xml:space="preserve"> Weekly Guided Learning Hours (WGLH ) on site daytime hours - this is the annual guided learning hours divided by the number of teaching weeks in the year for all the students on the relevant courses
</t>
    </r>
    <r>
      <rPr>
        <b/>
        <sz val="12"/>
        <rFont val="Arial"/>
        <family val="2"/>
      </rPr>
      <t xml:space="preserve">column G </t>
    </r>
    <r>
      <rPr>
        <sz val="12"/>
        <rFont val="Arial"/>
        <family val="2"/>
      </rPr>
      <t xml:space="preserve">The number of students on the course(s) in the relevant academic year of operation
</t>
    </r>
    <r>
      <rPr>
        <b/>
        <sz val="12"/>
        <rFont val="Arial"/>
        <family val="2"/>
      </rPr>
      <t>column H</t>
    </r>
    <r>
      <rPr>
        <sz val="12"/>
        <rFont val="Arial"/>
        <family val="2"/>
      </rPr>
      <t xml:space="preserve"> The number of groups
The template will automatically calculate the average group size </t>
    </r>
    <r>
      <rPr>
        <b/>
        <sz val="12"/>
        <rFont val="Arial"/>
        <family val="2"/>
      </rPr>
      <t>(column I)</t>
    </r>
    <r>
      <rPr>
        <sz val="12"/>
        <rFont val="Arial"/>
        <family val="2"/>
      </rPr>
      <t xml:space="preserve">
</t>
    </r>
    <r>
      <rPr>
        <b/>
        <sz val="12"/>
        <rFont val="Arial"/>
        <family val="2"/>
      </rPr>
      <t xml:space="preserve">
</t>
    </r>
    <r>
      <rPr>
        <sz val="12"/>
        <rFont val="Arial"/>
        <family val="2"/>
      </rPr>
      <t xml:space="preserve">
</t>
    </r>
  </si>
  <si>
    <r>
      <t xml:space="preserve">The worksheet allows the curriculum data to be input under fifteen different subject areas. These subject areas are further sub-divided into 'Tier 2' subjects within the main category.
</t>
    </r>
    <r>
      <rPr>
        <b/>
        <sz val="12"/>
        <rFont val="Arial"/>
        <family val="2"/>
      </rPr>
      <t xml:space="preserve">
</t>
    </r>
    <r>
      <rPr>
        <sz val="12"/>
        <rFont val="Arial"/>
        <family val="2"/>
      </rPr>
      <t>.</t>
    </r>
  </si>
  <si>
    <t xml:space="preserve">Enter the data by qualification level. There is also an opportunity to distinguish, on separate rows, between FE (excluding Apprenticeship), HE, Apprenticeship, and Commercial (full cost) courses. Different courses within the same subject and same qualification level should be combined for inputting into the spreadsheet.
</t>
  </si>
  <si>
    <t xml:space="preserve">To access the rows, to enter the data, click on the + sign, adjacent to the subject row, in column 1, on the extreme left of the tab. This will open the rows into which the data can be entered.
</t>
  </si>
  <si>
    <r>
      <t xml:space="preserve">Once the above data is entered into columns </t>
    </r>
    <r>
      <rPr>
        <b/>
        <sz val="12"/>
        <rFont val="Arial"/>
        <family val="2"/>
      </rPr>
      <t>F,G&amp;H</t>
    </r>
    <r>
      <rPr>
        <sz val="12"/>
        <rFont val="Arial"/>
        <family val="2"/>
      </rPr>
      <t xml:space="preserve"> this will generate the</t>
    </r>
    <r>
      <rPr>
        <b/>
        <sz val="12"/>
        <rFont val="Arial"/>
        <family val="2"/>
      </rPr>
      <t xml:space="preserve"> average number of guided learning hours delivered to each student during the week (column J)</t>
    </r>
    <r>
      <rPr>
        <sz val="12"/>
        <rFont val="Arial"/>
        <family val="2"/>
      </rPr>
      <t xml:space="preserve">. </t>
    </r>
  </si>
  <si>
    <t xml:space="preserve">There are two types of teaching space. The average hours week/student needs to be split across these. 
Flexible/Shared Spaces: classrooms and ICT-rich classrooms, that can (with no or little adjustment) be used by a variety of different curriculum areas.  The timetable for these spaces is often managed centrally allowing for relatively high utilisation.  
Specialist/Vocational Spaces: each equipped to support the delivery of specific vocational courses; these spaces are normally dedicated to a particular activities and are less likely to be shared across courses.  They are split into four broad groups according to their typical floor area are requirements per workplace. 
Users should next consider the split of this time between Flexible and Vocational teaching spaces.
</t>
  </si>
  <si>
    <t>Flexible: Classrooms/ICT-rich Classrooms:                2.2</t>
  </si>
  <si>
    <t>Specialist/Vocational: Medium-Scale:                        4.9</t>
  </si>
  <si>
    <t>Specialist/Vocational: Large-Scale:                           6.5</t>
  </si>
  <si>
    <t>Specialist/Vocational: Extra-Large-Scale:                 7.5</t>
  </si>
  <si>
    <t>These space sizes correspond to common types of teaching spaces found in FE colleges. These are listed on the tab "Library Volume 2". 
To complete the curriculum sheet the amount of hours per week spent in vocational space should be entered under the space size category which best matches required type of space to be used. As space is allocated to the vocational spaces types, on the spreadsheet, the amount of time in the flexible category automatically reduces.</t>
  </si>
  <si>
    <t>The pattern of demand in the model will need to reflect anticipated changes in student numbers and future course delivery methods. However, the demand for space in the larger Specialist/Vocational Teaching groups can be overestimated and a comparison using current register data for a typical week (or similar 'headcount' survey) is recommended. This check will reveal the current percentage allocation of hours for each group of spaces/activities (compare the results of any register data analysis to the percentages in the summary of curriculum data at rows 302 to 308).</t>
  </si>
  <si>
    <r>
      <rPr>
        <b/>
        <sz val="12"/>
        <rFont val="Arial"/>
        <family val="2"/>
      </rPr>
      <t>column Q</t>
    </r>
    <r>
      <rPr>
        <sz val="12"/>
        <rFont val="Arial"/>
        <family val="2"/>
      </rPr>
      <t xml:space="preserve">,   Where guided learning hours are likely to be delivered outdoors on a consistent basis, or in outbuildings considered supplementary to regular internal teaching space (outbuildings/glasshouses), they may be allocated to External Space (Ext).  Any hours consistently delivered in a Sports Hall should also be recorded here. 
</t>
    </r>
  </si>
  <si>
    <r>
      <rPr>
        <b/>
        <sz val="12"/>
        <rFont val="Arial"/>
        <family val="2"/>
      </rPr>
      <t>User Input:</t>
    </r>
    <r>
      <rPr>
        <b/>
        <sz val="12"/>
        <color rgb="FFC00000"/>
        <rFont val="Arial"/>
        <family val="2"/>
      </rPr>
      <t xml:space="preserve"> </t>
    </r>
    <r>
      <rPr>
        <sz val="12"/>
        <rFont val="Arial"/>
        <family val="2"/>
      </rPr>
      <t>tan coloured cells only.</t>
    </r>
    <r>
      <rPr>
        <b/>
        <sz val="12"/>
        <rFont val="Arial"/>
        <family val="2"/>
      </rPr>
      <t xml:space="preserve">
Note: for 'standalone' new build projects, where there is an understanding at the outset that the Student Cohort will require replacement accommodation, there is no need to enter data in table 1. Refer to instructions under 'Standalone function' .
1.3 </t>
    </r>
    <r>
      <rPr>
        <sz val="12"/>
        <rFont val="Arial"/>
        <family val="2"/>
      </rPr>
      <t xml:space="preserve">Using </t>
    </r>
    <r>
      <rPr>
        <b/>
        <sz val="12"/>
        <rFont val="Arial"/>
        <family val="2"/>
      </rPr>
      <t xml:space="preserve">Table 1 (Existing Estate) </t>
    </r>
    <r>
      <rPr>
        <sz val="12"/>
        <rFont val="Arial"/>
        <family val="2"/>
      </rPr>
      <t>create a summary schedule of Existing floor areas for all parts of the estate that will relate to the student cohort.  There are thirty columns; it is recommended that, wherever possible, each floor/level for each building is recorded under a separate column. If there are too many buildings then the they can be recorded as whole buildings rather than floor by floor.
Use the best data available to complete table 1.  Non-net space is often the least well defined.  If the overall GIFA is known (or can be estimated with reasonable accuracy) then total Non-net space can be assumed to be the difference between the GIFA and the sum of all Net space (Core Teaching and Support).  In the absence of detailed information, a single sum for Non-net space can be entered at row 41 against 'Other + Undefined' (leave rows 37 - 40 blank).
Note that Table 1 (Existing Estate) is summarised at the left hand side under column C.
The template generates the required space for teaching that is delivered in enclosed heated spaces. 
The template generates the required space for teaching that is delivered in enclosed heated spaces. Outbuildings that are required for the delivery of teaching e.g. glass houses, equine facilities, agricultural buildings and the like, should not be included in the exisiting estates data on this worksheet.</t>
    </r>
  </si>
  <si>
    <r>
      <rPr>
        <b/>
        <sz val="12"/>
        <rFont val="Arial"/>
        <family val="2"/>
      </rPr>
      <t>User Input:</t>
    </r>
    <r>
      <rPr>
        <sz val="12"/>
        <rFont val="Arial"/>
        <family val="2"/>
      </rPr>
      <t xml:space="preserve"> pale yellow coloured cells only.
The information from the Curriculum worksheet is automatically transferred to the Provisional SoA worksheet.
Using the Parameters in Library Volumes 1 &amp; 2, and the Curriculum Data provided, the tool recommends a Provisional Schedule of Areas (SoA)  at column F (first blue column).  There are three broad classifications of space: Core Teaching, Support, and Non-net which together make up the GIFA.
</t>
    </r>
  </si>
  <si>
    <r>
      <rPr>
        <b/>
        <sz val="12"/>
        <rFont val="Arial"/>
        <family val="2"/>
      </rPr>
      <t>Areas are automatically calculated based on the data entered in the curriculum worksheet.</t>
    </r>
    <r>
      <rPr>
        <sz val="12"/>
        <rFont val="Arial"/>
        <family val="2"/>
      </rPr>
      <t xml:space="preserve"> Teaching space is divided between flexible teaching and specialst/ vocational teaching based on allocation of the time to 'types of space' in the curriculum instructions above.
</t>
    </r>
  </si>
  <si>
    <r>
      <t xml:space="preserve">This guidance identifies four types of support space:
</t>
    </r>
    <r>
      <rPr>
        <b/>
        <sz val="12"/>
        <rFont val="Arial"/>
        <family val="2"/>
      </rPr>
      <t>Shared Spaces:</t>
    </r>
    <r>
      <rPr>
        <sz val="12"/>
        <rFont val="Arial"/>
        <family val="2"/>
      </rPr>
      <t xml:space="preserve">
that might be used by any student or staff member, including auditoria; dining/social spaces; sports halls and other sports spaces.
</t>
    </r>
    <r>
      <rPr>
        <b/>
        <sz val="12"/>
        <rFont val="Arial"/>
        <family val="2"/>
      </rPr>
      <t>Learning Resource Spaces:</t>
    </r>
    <r>
      <rPr>
        <sz val="12"/>
        <rFont val="Arial"/>
        <family val="2"/>
      </rPr>
      <t xml:space="preserve"> 
library/learning resource/study spaces (these maybe either centralised or distributed, according to college's policy). 
</t>
    </r>
    <r>
      <rPr>
        <b/>
        <sz val="12"/>
        <rFont val="Arial"/>
        <family val="2"/>
      </rPr>
      <t>Staff/Ancillary Spaces:</t>
    </r>
    <r>
      <rPr>
        <sz val="12"/>
        <rFont val="Arial"/>
        <family val="2"/>
      </rPr>
      <t xml:space="preserve">
including workspaces for teaching staff, administrative staff and other, mostly centralised, ‘ancillary’ spaces.
</t>
    </r>
    <r>
      <rPr>
        <b/>
        <sz val="12"/>
        <rFont val="Arial"/>
        <family val="2"/>
      </rPr>
      <t>Storage Spaces:</t>
    </r>
    <r>
      <rPr>
        <sz val="12"/>
        <rFont val="Arial"/>
        <family val="2"/>
      </rPr>
      <t xml:space="preserve"> 
related to teaching spaces, staff spaces, and sports. </t>
    </r>
  </si>
  <si>
    <r>
      <t xml:space="preserve">Whether a particular type of support space is required needs to be confirmed in column F. In many cases the allocations will be relevant; however for individual projects some allocations may not be not required. The fixed central facility allowances preceded by an 'f' </t>
    </r>
    <r>
      <rPr>
        <b/>
        <sz val="12"/>
        <rFont val="Arial"/>
        <family val="2"/>
      </rPr>
      <t>column d</t>
    </r>
    <r>
      <rPr>
        <sz val="12"/>
        <rFont val="Arial"/>
        <family val="2"/>
      </rPr>
      <t xml:space="preserve"> (as opposed to variable allowances) may be less relevant for small student cohorts. 
Where a space type does not form part of the project 'no' should be entered in </t>
    </r>
    <r>
      <rPr>
        <b/>
        <sz val="12"/>
        <rFont val="Arial"/>
        <family val="2"/>
      </rPr>
      <t>column F</t>
    </r>
    <r>
      <rPr>
        <sz val="12"/>
        <rFont val="Arial"/>
        <family val="2"/>
      </rPr>
      <t xml:space="preserve">. If the allocation is required then 'yes' should be indicated. 
EXAMPLE: with a relatively small cohort, the Sports Hall may not be required.
Column I now provides a summary of Existing Floorspace; this can be compared to the recommendation.  Shortfall/surpluses of existing space (against the recommendation) are calculated at column Q.
</t>
    </r>
  </si>
  <si>
    <t xml:space="preserve">Spaces that are used for teaching but are not heated internal spaces e.g. outhouses,agricultural buildings should not be included in the Provisional SoA table but should be enetred separately in the 'Outbuildings and ancillary uses' table at the bottom of the worksheet.
Similarly any space that is used for commercial purposes, nurserys and specialist facilities for assisted learning (ALS) should also be record in this table.
</t>
  </si>
  <si>
    <t xml:space="preserve">No User Inputs. </t>
  </si>
  <si>
    <t>The Dashboard will provide an assessment against known Key Performance Indicators (KPIs); there is then an opportunity to adjust data entries to date in the light of theses KPIs.
At this stage the Bar Chart (and GIFA table beneath) will allow high-level comparison between the Recommended and Existing Floorspace. Note that, as proposals for change are not yet developed, data under 'Proposal' will match Existing Floorspace.
An additional Key Performance Indicator: A previously published 'top-down' rule of thumb method for whole colleges/cohorts calculates the following m2/PAA ratio: 
m2/PAA = (GIFA m2 - a core allowance of 1650m2) / Planned Average Attendance 
This ratio is calculated for both the Recommendation and (where data has been entered) the Existing Estate.</t>
  </si>
  <si>
    <r>
      <t xml:space="preserve">For General Further Education Colleges, the majority of institutions will be able to Recommend less than 14.5m2/PAA on their Provisional SoA (and less than 13.0m2/PAA in most Sixth Form Environments).  Where the recommendation is above these levels, it is likely that the Cohort is small but the majority of fixed allowances are set to yes, or that there is particular emphasis on delivery within the larger Specialist/Vocational Teaching spaces (see Pie Chart).
</t>
    </r>
    <r>
      <rPr>
        <b/>
        <sz val="12"/>
        <rFont val="Arial"/>
        <family val="2"/>
      </rPr>
      <t>Pie Chart</t>
    </r>
    <r>
      <rPr>
        <sz val="12"/>
        <rFont val="Arial"/>
        <family val="2"/>
      </rPr>
      <t>: Indicates the split of spaces based on the provisional SoA. The majority of General Further Education Colleges, with broadly based curriculum, deliver more than 80% of guided learning hours within the two smallest teaching groups of spaces: Flexible/Shared Spaces (classrooms) and Small-Scale Specialist/Vocational spaces (respectively light green and dark green on the pie-chart (and table above).  
Extensive use of the larger teaching spaces can increase floorspace requirements significantly.  As noted earlier, demand for space in the larger Specialist/Vocational Teaching groups is easily overestimated.  Whilst there will be justifiable exceptions, in the event of less than 80% of guided learning hours being delivered within the two smallest teaching groups of spaces, it's recommended that the assumptions on the Curriculum Data sheet be reviewed carefully before proceeding further.</t>
    </r>
  </si>
  <si>
    <r>
      <rPr>
        <b/>
        <sz val="12"/>
        <color rgb="FFC00000"/>
        <rFont val="Arial"/>
        <family val="2"/>
      </rPr>
      <t>User Input</t>
    </r>
    <r>
      <rPr>
        <sz val="12"/>
        <color rgb="FFC00000"/>
        <rFont val="Arial"/>
        <family val="2"/>
      </rPr>
      <t>:</t>
    </r>
    <r>
      <rPr>
        <sz val="12"/>
        <rFont val="Arial"/>
        <family val="2"/>
      </rPr>
      <t xml:space="preserve"> green coloured cells only.</t>
    </r>
  </si>
  <si>
    <t>Part One is now complete</t>
  </si>
  <si>
    <r>
      <t xml:space="preserve">Before using the spreadsheet for part two, it is recommended that a </t>
    </r>
    <r>
      <rPr>
        <b/>
        <sz val="14"/>
        <color theme="1"/>
        <rFont val="Arial"/>
        <family val="2"/>
      </rPr>
      <t xml:space="preserve">duplicate copy </t>
    </r>
    <r>
      <rPr>
        <sz val="14"/>
        <color theme="1"/>
        <rFont val="Arial"/>
        <family val="2"/>
      </rPr>
      <t>of the spreadsheet is made as a record of Part One.</t>
    </r>
  </si>
  <si>
    <t>Taking into account the results in Part One, Part Two develops a high-level proposal for the future development of the estate.</t>
  </si>
  <si>
    <r>
      <t xml:space="preserve">
The tool can now be used to develop a </t>
    </r>
    <r>
      <rPr>
        <b/>
        <sz val="12"/>
        <rFont val="Arial"/>
        <family val="2"/>
      </rPr>
      <t xml:space="preserve">strategic proposal </t>
    </r>
    <r>
      <rPr>
        <sz val="12"/>
        <rFont val="Arial"/>
        <family val="2"/>
      </rPr>
      <t xml:space="preserve">for the development of the Estate (over the short or long-term).  Note that </t>
    </r>
    <r>
      <rPr>
        <b/>
        <sz val="12"/>
        <rFont val="Arial"/>
        <family val="2"/>
      </rPr>
      <t xml:space="preserve">multiple copies </t>
    </r>
    <r>
      <rPr>
        <sz val="12"/>
        <rFont val="Arial"/>
        <family val="2"/>
      </rPr>
      <t>of the tool can be used to prepare multiple strategic proposals.  As part of the development of an Estates Strategy, it is good-practice to look at alternative strategic solutions (options).  Other than a  strategy focussed on repair of the existing fabric, solutions may involve: 
• reconfiguration of space to achieve better or more equitable arrangements, 
• demolition of certain structures (which may be unsuitable and/or in poor condition), 
• new construction, 
or a combination of the above.</t>
    </r>
    <r>
      <rPr>
        <b/>
        <sz val="12"/>
        <rFont val="Arial"/>
        <family val="2"/>
      </rPr>
      <t xml:space="preserve">
</t>
    </r>
    <r>
      <rPr>
        <sz val="12"/>
        <rFont val="Arial"/>
        <family val="2"/>
      </rPr>
      <t xml:space="preserve">
The Provisional Schedule of Areas sheet looks to recommend an 'efficient' solution, and variation to the current position is likely.  The recommendation might be relatively easily achieved in the event of total reconstruction.  However, in many cases, a substantial portion of the existing estate will be retained.  Without extensive (often multi-phased) alteration this will make the task of matching the whole recommendation challenging.
The response should be pragmatic.   As part of the development of its Estates Strategy, the college should consider the capital costs of changes, versus any anticipated running-cost savings, or other financial or qualitative benefits arising from the proposals.
</t>
    </r>
  </si>
  <si>
    <r>
      <rPr>
        <b/>
        <sz val="12"/>
        <color rgb="FF102575"/>
        <rFont val="Arial"/>
        <family val="2"/>
      </rPr>
      <t>No User Inputs.</t>
    </r>
    <r>
      <rPr>
        <b/>
        <sz val="12"/>
        <color theme="4" tint="-0.249977111117893"/>
        <rFont val="Arial"/>
        <family val="2"/>
      </rPr>
      <t xml:space="preserve"> </t>
    </r>
    <r>
      <rPr>
        <sz val="12"/>
        <rFont val="Arial"/>
        <family val="2"/>
      </rPr>
      <t xml:space="preserve">
The next steps build upon the work completed under Part One. Note that in order to complete the next tasks it will be important to have a reasonable working knowledge of the key components and layout of the existing estate.   
</t>
    </r>
    <r>
      <rPr>
        <b/>
        <sz val="12"/>
        <rFont val="Arial"/>
        <family val="2"/>
      </rPr>
      <t>2.1 Review the 'Shortfall/Surplus' amounts of space noted on the Provisional SoA (column Q), and consider what suitable changes to the Estate could be modelled and tested</t>
    </r>
    <r>
      <rPr>
        <sz val="12"/>
        <rFont val="Arial"/>
        <family val="2"/>
      </rPr>
      <t xml:space="preserve">.
Although red text indicates a theoretical surplus against the recommendation, this might be small by comparison to the overall allocation, and chasing perfection against a provisional recommendation is not always advised.
The response should not be driven entirely by the specific recommendations of the template but particular requirements of the institution.  As part of the Estates Strategy there should be a review of current spaces and their value in supporting the mission of the college.  This will include an assessment of both the inherent suitability of sites/structures as well as their present condition (and cost of upgrade).
While it is not always practical to address all inefficiencies, it's recommended that solutions reducing significant surpluses (noted under Column Q) be given proper consideration.  Similarly, significant shortfalls in types of accommodation should be reviewed and, where considered necessary, proposals devised to address the shortfalls. 
</t>
    </r>
  </si>
  <si>
    <r>
      <rPr>
        <b/>
        <sz val="12"/>
        <rFont val="Arial"/>
        <family val="2"/>
      </rPr>
      <t>User Input:</t>
    </r>
    <r>
      <rPr>
        <sz val="12"/>
        <color theme="1"/>
        <rFont val="Arial"/>
        <family val="2"/>
      </rPr>
      <t xml:space="preserve"> tan coloured cells only.</t>
    </r>
    <r>
      <rPr>
        <b/>
        <sz val="12"/>
        <color rgb="FFC00000"/>
        <rFont val="Arial"/>
        <family val="2"/>
      </rPr>
      <t xml:space="preserve">
</t>
    </r>
    <r>
      <rPr>
        <sz val="12"/>
        <color theme="1"/>
        <rFont val="Arial"/>
        <family val="2"/>
      </rPr>
      <t xml:space="preserve">Following Part One, Table 1 provides a record of relevant space within the existing Estate. 
</t>
    </r>
    <r>
      <rPr>
        <b/>
        <sz val="12"/>
        <color theme="1"/>
        <rFont val="Arial"/>
        <family val="2"/>
      </rPr>
      <t>2.2</t>
    </r>
    <r>
      <rPr>
        <sz val="12"/>
        <color theme="1"/>
        <rFont val="Arial"/>
        <family val="2"/>
      </rPr>
      <t xml:space="preserve"> </t>
    </r>
    <r>
      <rPr>
        <b/>
        <sz val="12"/>
        <color theme="1"/>
        <rFont val="Arial"/>
        <family val="2"/>
      </rPr>
      <t>Use Table 2 Proposed Estate to model proposed changes to existing buildings</t>
    </r>
    <r>
      <rPr>
        <sz val="12"/>
        <color theme="1"/>
        <rFont val="Arial"/>
        <family val="2"/>
      </rPr>
      <t xml:space="preserve">.  The table is pre-populated with the same data as Table 1 (the estate as existing); however this may be overwritten so as to develop proposed alternative allocations within the same overall GIFA.
Retained structures that are not affected by the proposal will not need adjustment.  Demolished/ decommissioned structures should have all data entries set to zero (so that the entire GIFA is removed).  Reconfigured structures' data should be amended so as to reflect the proposed internal changes.  The tool automatically shades a reduction in a space allocation pink, and green for an increase.
</t>
    </r>
    <r>
      <rPr>
        <b/>
        <sz val="12"/>
        <color theme="1"/>
        <rFont val="Arial"/>
        <family val="2"/>
      </rPr>
      <t>Important:</t>
    </r>
    <r>
      <rPr>
        <sz val="12"/>
        <color theme="1"/>
        <rFont val="Arial"/>
        <family val="2"/>
      </rPr>
      <t xml:space="preserve"> Reconfigured structures would normally retain the same overall GIFA as noted in Table 1. It is also recommended that the data assumes the amount of Non-net space will be at least equivalent to Table 1.
Note that the entire Table 2 is summarised at its left hand side under column C.
</t>
    </r>
  </si>
  <si>
    <r>
      <rPr>
        <b/>
        <sz val="12"/>
        <rFont val="Arial"/>
        <family val="2"/>
      </rPr>
      <t>2.3  Table 3 Proposed Estate: New Buildings</t>
    </r>
    <r>
      <rPr>
        <b/>
        <sz val="12"/>
        <color rgb="FFC00000"/>
        <rFont val="Arial"/>
        <family val="2"/>
      </rPr>
      <t xml:space="preserve">
</t>
    </r>
    <r>
      <rPr>
        <sz val="12"/>
        <rFont val="Arial"/>
        <family val="2"/>
      </rPr>
      <t>Use this table to model space allocation within proposed new structures (these maybe new buildings, or to be acquired by the college and new to the Estate).The purpose of this exercise is to address any shortfalls in the accommodation that already exist or have arisen due to the proposal removal in blocks in the previous step. 
As noted, under 2.1 above, shortfalls are identified in column Q of the provisional SoA. These areas can be entered into the proposed new blocks in Table 3. (note: as the figures are entered the related shortfall in column Q of the Provisional SoA, becomes 0).
As the Teaching and Support spaces are populated in Table 3 proposed Estate: All Buildings,  the template automatically generates areas,based upon the libraries, for the office spaces and storage spaces. These are intended to provide an appropriate level of support space in each category as if the new block were operationally independent. However, it may well be the college already has a surplus of space in some of these categories. The automatically generated figures should be adjusted where appropriate to avoid providing unnecessary space. Again entries in Table 3 are summarised under column C.</t>
    </r>
    <r>
      <rPr>
        <b/>
        <sz val="12"/>
        <color rgb="FFC00000"/>
        <rFont val="Arial"/>
        <family val="2"/>
      </rPr>
      <t xml:space="preserve">
</t>
    </r>
  </si>
  <si>
    <r>
      <rPr>
        <b/>
        <sz val="12"/>
        <rFont val="Arial"/>
        <family val="2"/>
      </rPr>
      <t>2.4 Table 4: Proposed Estate: All Buildings</t>
    </r>
    <r>
      <rPr>
        <sz val="12"/>
        <rFont val="Arial"/>
        <family val="2"/>
      </rPr>
      <t xml:space="preserve"> combines Tables 2 and 3 to display a complete proposal for the whole estate.  This is then compared against the recommendation for the cohort under column E (Shortfall/Surplus).  Reference to this summary of Shortfall/Surplus will be helpful when formulating proposals within Tables 2 and 3.
</t>
    </r>
    <r>
      <rPr>
        <b/>
        <sz val="12"/>
        <rFont val="Arial"/>
        <family val="2"/>
      </rPr>
      <t xml:space="preserve">2.5 Table 5: Quick Reference: Tier 1 Subjects </t>
    </r>
    <r>
      <rPr>
        <sz val="12"/>
        <rFont val="Arial"/>
        <family val="2"/>
      </rPr>
      <t xml:space="preserve">
When developing proposals it is helpful to understand the provisional space recommendations for only the Specialist/Vocational Teaching Space in the 15 Tier 1 Subject Areas that are to be accommodated in the new building(s).  This allows the user to consider the specific space requirements of those subjects affected by proposed changes ('Project Specific Subject Areas').  There is a facility to turn each Subject Area on or off at the base of the table. The total requirement in row J for each vocational space category is then only that required for the selected subjects. This figure can then be adjusted within table 3 if required.
</t>
    </r>
  </si>
  <si>
    <r>
      <rPr>
        <b/>
        <sz val="12"/>
        <color rgb="FF102575"/>
        <rFont val="Arial"/>
        <family val="2"/>
      </rPr>
      <t>No User Inputs</t>
    </r>
    <r>
      <rPr>
        <sz val="12"/>
        <color rgb="FF102575"/>
        <rFont val="Arial"/>
        <family val="2"/>
      </rPr>
      <t xml:space="preserve">. </t>
    </r>
    <r>
      <rPr>
        <sz val="12"/>
        <rFont val="Arial"/>
        <family val="2"/>
      </rPr>
      <t xml:space="preserve">
Upon completion of the above, the Provisional SoA now provides a summary: 
• </t>
    </r>
    <r>
      <rPr>
        <b/>
        <sz val="12"/>
        <rFont val="Arial"/>
        <family val="2"/>
      </rPr>
      <t>Recommendation</t>
    </r>
    <r>
      <rPr>
        <sz val="12"/>
        <rFont val="Arial"/>
        <family val="2"/>
      </rPr>
      <t xml:space="preserve"> (for the whole Cohort)	
• </t>
    </r>
    <r>
      <rPr>
        <b/>
        <sz val="12"/>
        <rFont val="Arial"/>
        <family val="2"/>
      </rPr>
      <t>Existing</t>
    </r>
    <r>
      <rPr>
        <sz val="12"/>
        <rFont val="Arial"/>
        <family val="2"/>
      </rPr>
      <t xml:space="preserve"> (the Existing Estate)		
• </t>
    </r>
    <r>
      <rPr>
        <b/>
        <sz val="12"/>
        <rFont val="Arial"/>
        <family val="2"/>
      </rPr>
      <t>Adjustments</t>
    </r>
    <r>
      <rPr>
        <sz val="12"/>
        <rFont val="Arial"/>
        <family val="2"/>
      </rPr>
      <t xml:space="preserve"> to the Existing (demolitions/decommissions and alterations combined)
• </t>
    </r>
    <r>
      <rPr>
        <b/>
        <sz val="12"/>
        <rFont val="Arial"/>
        <family val="2"/>
      </rPr>
      <t>New Buildings</t>
    </r>
    <r>
      <rPr>
        <sz val="12"/>
        <rFont val="Arial"/>
        <family val="2"/>
      </rPr>
      <t xml:space="preserve">		
•</t>
    </r>
    <r>
      <rPr>
        <b/>
        <sz val="12"/>
        <rFont val="Arial"/>
        <family val="2"/>
      </rPr>
      <t xml:space="preserve"> Proposal</t>
    </r>
    <r>
      <rPr>
        <sz val="12"/>
        <rFont val="Arial"/>
        <family val="2"/>
      </rPr>
      <t xml:space="preserve"> (Existing + Adjustments + New Buildings) 		
• </t>
    </r>
    <r>
      <rPr>
        <b/>
        <sz val="12"/>
        <rFont val="Arial"/>
        <family val="2"/>
      </rPr>
      <t>Shortfall/Surplus</t>
    </r>
    <r>
      <rPr>
        <sz val="12"/>
        <rFont val="Arial"/>
        <family val="2"/>
      </rPr>
      <t xml:space="preserve"> (comparison of the Proposed Estate to the Recommendation) 
Discrepancies will always persist, but Shortfall/Surplus (column Q) should now identify fewer significant discrepancies than may have been the case under Part One.
</t>
    </r>
  </si>
  <si>
    <r>
      <rPr>
        <b/>
        <sz val="12"/>
        <color rgb="FF102575"/>
        <rFont val="Arial"/>
        <family val="2"/>
      </rPr>
      <t xml:space="preserve">No User Inputs. </t>
    </r>
    <r>
      <rPr>
        <sz val="12"/>
        <rFont val="Arial"/>
        <family val="2"/>
      </rPr>
      <t xml:space="preserve">
The same analysis as per Part 1, with the addition that the 'Proposed' estate data is now active.
Note: In the event of surplus space identified under Part 1, not all inefficiencies will be addressed by all strategic proposals, whereas the </t>
    </r>
    <r>
      <rPr>
        <b/>
        <sz val="12"/>
        <rFont val="Arial"/>
        <family val="2"/>
      </rPr>
      <t>m2/PAA</t>
    </r>
    <r>
      <rPr>
        <sz val="12"/>
        <rFont val="Arial"/>
        <family val="2"/>
      </rPr>
      <t xml:space="preserve"> ratio recommendation for the entire estate may have fallen below the specified target, some proposals may be above this target.
</t>
    </r>
  </si>
  <si>
    <t>Part Two is now complete.</t>
  </si>
  <si>
    <r>
      <t xml:space="preserve">Before using the spreadsheet for part three. It is recommended that a </t>
    </r>
    <r>
      <rPr>
        <b/>
        <sz val="14"/>
        <color theme="1"/>
        <rFont val="Arial"/>
        <family val="2"/>
      </rPr>
      <t>duplicate copy</t>
    </r>
    <r>
      <rPr>
        <sz val="14"/>
        <color theme="1"/>
        <rFont val="Arial"/>
        <family val="2"/>
      </rPr>
      <t xml:space="preserve"> of the spreadsheet is made as a record of Part Two.</t>
    </r>
  </si>
  <si>
    <t xml:space="preserve"> is to develop a more detailed area brief and test the feasibility of a specific project.</t>
  </si>
  <si>
    <r>
      <t xml:space="preserve">The following technique assumes that Part Two has identified a potential suitable project (or series of projects) and that this has been done in the context of an Estates Strategy, with due regard to the floorspace recommendations provided by Part One.
Part Three looks to develop a detailed floor area schedule as part of a brief or output specification.  This can support a design Feasibility study, paving the way for a capital project.
Parts One and Two considered the whole of the Student Cohort and the Estate that supports it.  </t>
    </r>
    <r>
      <rPr>
        <b/>
        <sz val="12"/>
        <rFont val="Arial"/>
        <family val="2"/>
      </rPr>
      <t>Part Three looks to reuse this data but delete any inputs not strictly relevant to the project.</t>
    </r>
    <r>
      <rPr>
        <sz val="12"/>
        <rFont val="Arial"/>
        <family val="2"/>
      </rPr>
      <t xml:space="preserve">  This includes:
</t>
    </r>
    <r>
      <rPr>
        <b/>
        <sz val="12"/>
        <rFont val="Arial"/>
        <family val="2"/>
      </rPr>
      <t xml:space="preserve">
</t>
    </r>
    <r>
      <rPr>
        <sz val="12"/>
        <rFont val="Arial"/>
        <family val="2"/>
      </rPr>
      <t xml:space="preserve">• curriculum data not directly related to the project 
• existing floorspace not materially altered by the project (and floorspace demolished/decommissioned)
• new buildings within the Part 2 model but not in this project: later phase(s)
Where the need to phase projects is unclear, they can all be included in Part Three (and split into phases later).
</t>
    </r>
  </si>
  <si>
    <t>Curriculum Data</t>
  </si>
  <si>
    <r>
      <rPr>
        <b/>
        <sz val="12"/>
        <rFont val="Arial"/>
        <family val="2"/>
      </rPr>
      <t>User Input:</t>
    </r>
    <r>
      <rPr>
        <b/>
        <sz val="12"/>
        <color rgb="FFC00000"/>
        <rFont val="Arial"/>
        <family val="2"/>
      </rPr>
      <t xml:space="preserve"> </t>
    </r>
    <r>
      <rPr>
        <sz val="12"/>
        <rFont val="Arial"/>
        <family val="2"/>
      </rPr>
      <t xml:space="preserve">tan coloured cells only.
</t>
    </r>
    <r>
      <rPr>
        <b/>
        <sz val="12"/>
        <rFont val="Arial"/>
        <family val="2"/>
      </rPr>
      <t xml:space="preserve">
3.1</t>
    </r>
    <r>
      <rPr>
        <sz val="12"/>
        <rFont val="Arial"/>
        <family val="2"/>
      </rPr>
      <t xml:space="preserve"> </t>
    </r>
    <r>
      <rPr>
        <b/>
        <sz val="12"/>
        <rFont val="Arial"/>
        <family val="2"/>
      </rPr>
      <t xml:space="preserve"> Adjusting the curriculum data to include only project specific subject areas: </t>
    </r>
    <r>
      <rPr>
        <sz val="12"/>
        <rFont val="Arial"/>
        <family val="2"/>
      </rPr>
      <t xml:space="preserve">  Adjust the data to exclude curriculum not directly related to the identified project; ensure that the Weekly Guided Learning Hours (column F), not to be accommodated in the project, are made zero.  If the project involves the entire identified student cohort them no adjustment is necessary.
NB: it is important to </t>
    </r>
    <r>
      <rPr>
        <b/>
        <sz val="12"/>
        <rFont val="Arial"/>
        <family val="2"/>
      </rPr>
      <t>exclude any activity requiring Specialist Teaching/Vocational teaching facilities that will not be provided by the project.</t>
    </r>
    <r>
      <rPr>
        <sz val="12"/>
        <rFont val="Arial"/>
        <family val="2"/>
      </rPr>
      <t xml:space="preserve">
</t>
    </r>
  </si>
  <si>
    <r>
      <rPr>
        <b/>
        <sz val="12"/>
        <rFont val="Arial"/>
        <family val="2"/>
      </rPr>
      <t>User Input:</t>
    </r>
    <r>
      <rPr>
        <b/>
        <sz val="12"/>
        <color rgb="FFC00000"/>
        <rFont val="Arial"/>
        <family val="2"/>
      </rPr>
      <t xml:space="preserve"> </t>
    </r>
    <r>
      <rPr>
        <sz val="12"/>
        <rFont val="Arial"/>
        <family val="2"/>
      </rPr>
      <t xml:space="preserve">tan coloured cells only.
</t>
    </r>
    <r>
      <rPr>
        <b/>
        <sz val="12"/>
        <rFont val="Arial"/>
        <family val="2"/>
      </rPr>
      <t xml:space="preserve">
3.2 Adjust the data to exclude existing buildings unaffected by the identified project.</t>
    </r>
    <r>
      <rPr>
        <sz val="12"/>
        <rFont val="Arial"/>
        <family val="2"/>
      </rPr>
      <t xml:space="preserve">  Make all the entries in both Tables 1 and 2 zero leaving only buildings/levels reconfigured under the project.
</t>
    </r>
    <r>
      <rPr>
        <b/>
        <sz val="12"/>
        <rFont val="Arial"/>
        <family val="2"/>
      </rPr>
      <t>3.3 If applicable,</t>
    </r>
    <r>
      <rPr>
        <sz val="12"/>
        <rFont val="Arial"/>
        <family val="2"/>
      </rPr>
      <t xml:space="preserve"> adjust the data in Table 3 (Proposed Estate: New Buildings)</t>
    </r>
    <r>
      <rPr>
        <b/>
        <sz val="12"/>
        <rFont val="Arial"/>
        <family val="2"/>
      </rPr>
      <t xml:space="preserve"> to exclude any new buildings not provided by the identified project</t>
    </r>
    <r>
      <rPr>
        <sz val="12"/>
        <rFont val="Arial"/>
        <family val="2"/>
      </rPr>
      <t xml:space="preserve"> (in later phases).
Now Table 4 (Proposed Estate) will </t>
    </r>
    <r>
      <rPr>
        <b/>
        <sz val="12"/>
        <rFont val="Arial"/>
        <family val="2"/>
      </rPr>
      <t>contain only existing/new floorspace within the project.</t>
    </r>
    <r>
      <rPr>
        <sz val="12"/>
        <rFont val="Arial"/>
        <family val="2"/>
      </rPr>
      <t xml:space="preserve">
</t>
    </r>
  </si>
  <si>
    <r>
      <rPr>
        <b/>
        <sz val="12"/>
        <rFont val="Arial"/>
        <family val="2"/>
      </rPr>
      <t xml:space="preserve">User Input: </t>
    </r>
    <r>
      <rPr>
        <sz val="12"/>
        <rFont val="Arial"/>
        <family val="2"/>
      </rPr>
      <t>pale yellow coloured cells only.</t>
    </r>
    <r>
      <rPr>
        <b/>
        <sz val="12"/>
        <rFont val="Arial"/>
        <family val="2"/>
      </rPr>
      <t xml:space="preserve">
</t>
    </r>
    <r>
      <rPr>
        <sz val="12"/>
        <rFont val="Arial"/>
        <family val="2"/>
      </rPr>
      <t xml:space="preserve">
Upon completion of the above, the Provisional SoA now provides a summary: 
• </t>
    </r>
    <r>
      <rPr>
        <b/>
        <sz val="12"/>
        <rFont val="Arial"/>
        <family val="2"/>
      </rPr>
      <t>Recommendation</t>
    </r>
    <r>
      <rPr>
        <sz val="12"/>
        <rFont val="Arial"/>
        <family val="2"/>
      </rPr>
      <t xml:space="preserve"> (reduced if the curriculum data has been amended)	
• </t>
    </r>
    <r>
      <rPr>
        <b/>
        <sz val="12"/>
        <rFont val="Arial"/>
        <family val="2"/>
      </rPr>
      <t>Existing</t>
    </r>
    <r>
      <rPr>
        <sz val="12"/>
        <rFont val="Arial"/>
        <family val="2"/>
      </rPr>
      <t xml:space="preserve"> (buildings/floorspace affected by the project)		
• </t>
    </r>
    <r>
      <rPr>
        <b/>
        <sz val="12"/>
        <rFont val="Arial"/>
        <family val="2"/>
      </rPr>
      <t>Adjustments</t>
    </r>
    <r>
      <rPr>
        <sz val="12"/>
        <rFont val="Arial"/>
        <family val="2"/>
      </rPr>
      <t xml:space="preserve"> to the existing by the project
•</t>
    </r>
    <r>
      <rPr>
        <b/>
        <sz val="12"/>
        <rFont val="Arial"/>
        <family val="2"/>
      </rPr>
      <t xml:space="preserve"> New Buildings </t>
    </r>
    <r>
      <rPr>
        <sz val="12"/>
        <rFont val="Arial"/>
        <family val="2"/>
      </rPr>
      <t xml:space="preserve">provided by the project		
• </t>
    </r>
    <r>
      <rPr>
        <b/>
        <sz val="12"/>
        <rFont val="Arial"/>
        <family val="2"/>
      </rPr>
      <t>Proposal</t>
    </r>
    <r>
      <rPr>
        <sz val="12"/>
        <rFont val="Arial"/>
        <family val="2"/>
      </rPr>
      <t xml:space="preserve"> (Existing + Adjustments + New Buildings) 		
• </t>
    </r>
    <r>
      <rPr>
        <b/>
        <sz val="12"/>
        <rFont val="Arial"/>
        <family val="2"/>
      </rPr>
      <t>Shortfall/Surplus</t>
    </r>
    <r>
      <rPr>
        <sz val="12"/>
        <rFont val="Arial"/>
        <family val="2"/>
      </rPr>
      <t xml:space="preserve"> (comparison of the Proposed Project to the [smaller] recommendation)
The 'Proposal' now indicates the allocations of space within the project (rather than the wider estate); generally, data in this column will be used on the subsequent Teaching, Support and Non-net tabs below.
Shortfall/Surpluses under column Q may have grown.  This will not matter provided there is a good match for the four groups of Specialist/Vocational Teaching space between the Recommendation and Proposal </t>
    </r>
    <r>
      <rPr>
        <b/>
        <sz val="12"/>
        <rFont val="Arial"/>
        <family val="2"/>
      </rPr>
      <t>(the template will not automatically support a mis-match in Specialist/Vocational Teaching space).</t>
    </r>
    <r>
      <rPr>
        <sz val="12"/>
        <rFont val="Arial"/>
        <family val="2"/>
      </rPr>
      <t xml:space="preserve">
Other Proposals (Classroom Space, Support Space, and Non-net Space) have been previously sized in Part Two according to the requirements of the whole cohort (rather than the specific requirements of the curriculum on the revised Curriculum Data sheet).
</t>
    </r>
  </si>
  <si>
    <r>
      <rPr>
        <b/>
        <sz val="12"/>
        <rFont val="Arial"/>
        <family val="2"/>
      </rPr>
      <t xml:space="preserve">Shortfalls or Surpluses in Classroom space </t>
    </r>
    <r>
      <rPr>
        <sz val="12"/>
        <rFont val="Arial"/>
        <family val="2"/>
      </rPr>
      <t>will suggest that the project specific curriculum will need to use classrooms elsewhere on the estate (in the event of a shortfall) or that other subject areas will need to use some of the classroom space provided by the project (in the event of a surplus).  This will be manageable provided that the majority of the college's classrooms are easily accessed by most course groups, and that classroom provision is centrally managed. The operational implications of this needs to be discussed with the college management. 
When referencing the recommendation column, note that variable allowances (preceded by an 'v') now represent an estimate of the amended curriculum's call for particular allocations/activities.  So for example, the Teaching Staff Spaces allocation can be compared to that provided by the project.  A review of variable allowances may result in slightly different proposals (where appropriate these can be modelled in a revised Part Two proposal).  Other allocations, for example Dining/Social Spaces or Resource/Study Spaces may vary significantly; this may be less of a priority provided that such facilities are provided in central/accessible locations within the overall estate.</t>
    </r>
  </si>
  <si>
    <t xml:space="preserve">Spaces that are used for teaching but are not heated internal spaces e.g. outhouses,agricultural buildings should not be included in the Provisional SoA table but should be enetred separately in the 'Outbuildings and ancillary uses' table at the bottom of the worksheet.
Simialrly any space that is used for commercial purposes or that is not directly related to the delivery of education should also be record in this table.
 </t>
  </si>
  <si>
    <t>The next stage of the process is to develop the details of the individual spaces required. The following worksheets suggest  a provisional schedule of spaces based on the data already input. The user, using drop down menus, enters, under 'detailed project proposal' column C, the required spaces. This can either accept the provisional suggestions, by duplicating them, or choose a different combination of spaces sizes and types to meet its specific requirements. 
A running tally of the area allocated against the overall allowance for the category is provided. It is recommended that these areas are not exceeded.</t>
  </si>
  <si>
    <r>
      <t xml:space="preserve">Review the Teaching Space 'Provisional Recommendations' provided for Flexible/Shared Teaching Space: Classrooms (towards the top of the sheet) and, under each relevant Tier 1 Subject Area, for Specialist/Vocational Space.
</t>
    </r>
    <r>
      <rPr>
        <b/>
        <sz val="12"/>
        <rFont val="Arial"/>
        <family val="2"/>
      </rPr>
      <t>Classrooms/ICT Rich Classrooms:</t>
    </r>
    <r>
      <rPr>
        <sz val="12"/>
        <rFont val="Arial"/>
        <family val="2"/>
      </rPr>
      <t xml:space="preserve"> each Specialist/Vocational group of spaces are supplied with a single standard m2/workplace standard as a starting assumption.  Although a standard 2.2m2/workplace is recommended for classrooms, the group also contains a second option of 1.5m2/workplace for Lecture Theatre style environments (the exact m2/workplace requirement will vary according to layout/specification of seats).  A cautious approach to the widespread use of Lecture Theatres.</t>
    </r>
  </si>
  <si>
    <r>
      <rPr>
        <b/>
        <sz val="12"/>
        <rFont val="Arial"/>
        <family val="2"/>
      </rPr>
      <t>Specialist/Vocational Space</t>
    </r>
    <r>
      <rPr>
        <sz val="12"/>
        <rFont val="Arial"/>
        <family val="2"/>
      </rPr>
      <t>: unlike other allocations, Specialist/Vocational Space is allocated according to the  Provisional SoA's Recommendation Column (rather than the Proposal Column).</t>
    </r>
    <r>
      <rPr>
        <sz val="12"/>
        <color rgb="FFFF0000"/>
        <rFont val="Arial"/>
        <family val="2"/>
      </rPr>
      <t xml:space="preserve"> </t>
    </r>
    <r>
      <rPr>
        <sz val="12"/>
        <rFont val="Arial"/>
        <family val="2"/>
      </rPr>
      <t xml:space="preserve">Spaces entered in the ‘Detailed Project Proposal’ under each subject area 01-15 should correspond to the proposed new area build area and any space in retained buildings that is to be refurbished. A note should be included identifying the extent of existing accommodation, included in the Provisional SoA's Recommendation Column O, but that does not form part of the project works. </t>
    </r>
    <r>
      <rPr>
        <sz val="12"/>
        <color rgb="FFFF0000"/>
        <rFont val="Arial"/>
        <family val="2"/>
      </rPr>
      <t xml:space="preserve"> </t>
    </r>
    <r>
      <rPr>
        <sz val="12"/>
        <rFont val="Arial"/>
        <family val="2"/>
      </rPr>
      <t xml:space="preserve">
For both Classrooms and Specialist Accommodation, keeping in mind the Provisional recommendations on the sheet, </t>
    </r>
    <r>
      <rPr>
        <b/>
        <sz val="12"/>
        <rFont val="Arial"/>
        <family val="2"/>
      </rPr>
      <t xml:space="preserve">develop a preferred/detailed space brief </t>
    </r>
    <r>
      <rPr>
        <sz val="12"/>
        <rFont val="Arial"/>
        <family val="2"/>
      </rPr>
      <t xml:space="preserve">using the pull down menus in </t>
    </r>
    <r>
      <rPr>
        <b/>
        <sz val="12"/>
        <rFont val="Arial"/>
        <family val="2"/>
      </rPr>
      <t>column C</t>
    </r>
    <r>
      <rPr>
        <sz val="12"/>
        <rFont val="Arial"/>
        <family val="2"/>
      </rPr>
      <t xml:space="preserve">.  Note that as an alternative to the activities specifically listed on the pull down lists, a suitable space standard can be selected and the activity described in the Notes column (for reference there is a long list of common teaching activities/spaces within Library Volume 2).
The size of the space is entered in </t>
    </r>
    <r>
      <rPr>
        <b/>
        <sz val="12"/>
        <rFont val="Arial"/>
        <family val="2"/>
      </rPr>
      <t>column E</t>
    </r>
    <r>
      <rPr>
        <sz val="12"/>
        <rFont val="Arial"/>
        <family val="2"/>
      </rPr>
      <t xml:space="preserve"> and the number of spaces required under </t>
    </r>
    <r>
      <rPr>
        <b/>
        <sz val="12"/>
        <rFont val="Arial"/>
        <family val="2"/>
      </rPr>
      <t xml:space="preserve">column G. 
It is recommended that where possible that the standard space sizes in the provisional proposal are used. These are sized to match the modular sizes used in the DfE's MMC framework and so will allow the adoption of modular solutions..
</t>
    </r>
    <r>
      <rPr>
        <sz val="12"/>
        <rFont val="Arial"/>
        <family val="2"/>
      </rPr>
      <t xml:space="preserve">
There is no need to follow the provisional recommendations precisely.  However the overall amounts of space are set according to Curriculum Data inputs.  Variations are summarised at the top of the sheet.
</t>
    </r>
  </si>
  <si>
    <t>Review the Support Space 'Provisional Recommendations' provided by the tool.  Again there is no need to follow these recommendations precisely.  However the overall amounts of space are set according to the Proposal summarised on the Provisional SoA sheet) and variations are summarised at the top of the sheet.
Keeping in mind the overall recommendations, develop a preferred/detailed space brief using the pull down menus in column C and on each row entering the size and number of spaces within columns D and E.  The tool will calculate the overall floor area allocation in column G.</t>
  </si>
  <si>
    <t xml:space="preserve">Review the Non-net space 'Provisional Recommendations' provided by the tool. 
Keeping in mind the overall recommendations, develop a list of spaces using the pull down menus in column C and entering the average size and number of spaces within columns D and E respectively.  The tool will calculate the overall floor area allocation in column G.
Note that the precise quantities of the different types non-net space will be a partly a product of physical context and design response (and therefore subject to design development).
 </t>
  </si>
  <si>
    <r>
      <t xml:space="preserve">Once the data under the </t>
    </r>
    <r>
      <rPr>
        <b/>
        <sz val="12"/>
        <rFont val="Arial"/>
        <family val="2"/>
      </rPr>
      <t xml:space="preserve">'detailed project proposals' </t>
    </r>
    <r>
      <rPr>
        <sz val="12"/>
        <rFont val="Arial"/>
        <family val="2"/>
      </rPr>
      <t xml:space="preserve">is entered on the preceding worksheets the information is automatically transferred to the Project SoA worksheet.   The Project Schedule of Areas provides a summary list of proposed spaces identified on the Teaching, Support and Non-net sheets.
</t>
    </r>
  </si>
  <si>
    <t>Required spaces that are not part of the core teaching function e.g. on site commercial functions and those that are used for teaching but are not heated internal spaces e.g outhouses, should be entered  on to the worksheet manually a the base of the worksheet to provide a comprehensive view of the proposed project.</t>
  </si>
  <si>
    <t xml:space="preserve">Once the Project SoA worksheet is completed the data can be transferred to the College Specific Annex CS1 to generate the Area Data Sheet (ADS) for each individual space in the project. 
This requires the Project SoA data to be manually expanded so that each individual space is a separate row item on the spreadsheet so that its individual characteristics, rather than averages, can be represented. 
Where the project includes ancillary spaces for a nursery or specialist facilities for assisted learning ALS these should be included on the room by room schedule. The list of SEN spaces is provided on Annex 1B Definition of Spaces SEND.
</t>
  </si>
  <si>
    <r>
      <rPr>
        <b/>
        <sz val="12"/>
        <color rgb="FF102575"/>
        <rFont val="Arial"/>
        <family val="2"/>
      </rPr>
      <t>No User Inputs.</t>
    </r>
    <r>
      <rPr>
        <sz val="12"/>
        <rFont val="Arial"/>
        <family val="2"/>
      </rPr>
      <t xml:space="preserve"> 
Note that the calculations/KPIs here are </t>
    </r>
    <r>
      <rPr>
        <b/>
        <sz val="12"/>
        <rFont val="Arial"/>
        <family val="2"/>
      </rPr>
      <t>generally unsuitable</t>
    </r>
    <r>
      <rPr>
        <sz val="12"/>
        <rFont val="Arial"/>
        <family val="2"/>
      </rPr>
      <t xml:space="preserve"> for the assessment of specific projects.
</t>
    </r>
  </si>
  <si>
    <t>Part Three is now complete.</t>
  </si>
  <si>
    <t>Curriculum Data Inputs</t>
  </si>
  <si>
    <t>Complete for Anticipated
Average Week</t>
  </si>
  <si>
    <t>Weekly Guided Learning Hours</t>
  </si>
  <si>
    <t>Number 
of Students</t>
  </si>
  <si>
    <t xml:space="preserve">Number 
of 
Groups </t>
  </si>
  <si>
    <t>Avge Group
Size</t>
  </si>
  <si>
    <t>Avge Hours Week/ Student</t>
  </si>
  <si>
    <t>Typical Hours by Space 'Group'</t>
  </si>
  <si>
    <t>Weekly Guided Learning Hours Split</t>
  </si>
  <si>
    <t>Notes/Advice</t>
  </si>
  <si>
    <t>Whole College Teaching Space (m2)</t>
  </si>
  <si>
    <t xml:space="preserve">   Average Planned Attendance (APA): </t>
  </si>
  <si>
    <t>Utilisation Factors after room rounding</t>
  </si>
  <si>
    <t>Total Number of Group Hours</t>
  </si>
  <si>
    <t>Target Util Rates</t>
  </si>
  <si>
    <t>Workplaces 
(prior to rounding for recommendations)</t>
  </si>
  <si>
    <t>m2/wp</t>
  </si>
  <si>
    <t>m2 
(prior to rounding for recommendations)</t>
  </si>
  <si>
    <t>Flex</t>
  </si>
  <si>
    <t xml:space="preserve">Specialist/Vocational </t>
  </si>
  <si>
    <t>Ext.</t>
  </si>
  <si>
    <t>All</t>
  </si>
  <si>
    <t>S</t>
  </si>
  <si>
    <t>M</t>
  </si>
  <si>
    <t>L</t>
  </si>
  <si>
    <t>XL</t>
  </si>
  <si>
    <t>Ext</t>
  </si>
  <si>
    <t>all</t>
  </si>
  <si>
    <t>Class</t>
  </si>
  <si>
    <t>Sml</t>
  </si>
  <si>
    <t>Med</t>
  </si>
  <si>
    <t>Lge</t>
  </si>
  <si>
    <t>XLge</t>
  </si>
  <si>
    <t>Notes</t>
  </si>
  <si>
    <t>O</t>
  </si>
  <si>
    <t>F</t>
  </si>
  <si>
    <t>No of Spaces</t>
  </si>
  <si>
    <t>See Below</t>
  </si>
  <si>
    <t>FE</t>
  </si>
  <si>
    <t>Average Space Size (m2)</t>
  </si>
  <si>
    <t>HE</t>
  </si>
  <si>
    <t>Total m2 allocation</t>
  </si>
  <si>
    <t xml:space="preserve">Apprentice </t>
  </si>
  <si>
    <t>Average Group Size</t>
  </si>
  <si>
    <t>Full Cost</t>
  </si>
  <si>
    <t>Average Space Capacity (wp)</t>
  </si>
  <si>
    <t>Room Use</t>
  </si>
  <si>
    <t>Total Capacity all spaces (wp)</t>
  </si>
  <si>
    <t>Seat Use</t>
  </si>
  <si>
    <t>Variation: m2 rounded versus initial allocation:</t>
  </si>
  <si>
    <t>UF Post Rounding</t>
  </si>
  <si>
    <t>demand but no allocation?</t>
  </si>
  <si>
    <t>demand?</t>
  </si>
  <si>
    <t>Totals for College</t>
  </si>
  <si>
    <t>Flex 1</t>
  </si>
  <si>
    <t>Flex 2</t>
  </si>
  <si>
    <t>Spec Only</t>
  </si>
  <si>
    <t>m2 rounded versus initial allocation:</t>
  </si>
  <si>
    <t>Classrooms (estimate of avge capacity)</t>
  </si>
  <si>
    <t>Flex Demand Split Regular</t>
  </si>
  <si>
    <t>Flex Demand Split +7</t>
  </si>
  <si>
    <t>Flex Demand Split +9</t>
  </si>
  <si>
    <t>Flex Demand Split +11</t>
  </si>
  <si>
    <t>Flex Demand Split +13</t>
  </si>
  <si>
    <t>Flex Demand Split +15</t>
  </si>
  <si>
    <t>Flex Demand Split +17</t>
  </si>
  <si>
    <t>Flex Demand Split +19</t>
  </si>
  <si>
    <t>Flex Demand Split +21</t>
  </si>
  <si>
    <t>Flex Demand Split +23</t>
  </si>
  <si>
    <t>Flex Demand Split +25</t>
  </si>
  <si>
    <t>Totals/Averages</t>
  </si>
  <si>
    <t>Summary of Curriculum Data</t>
  </si>
  <si>
    <t>Totals</t>
  </si>
  <si>
    <t>Weekly Guided Learning Hours (WGLH)</t>
  </si>
  <si>
    <t>Percentage of WGLH</t>
  </si>
  <si>
    <t>Planned Average Attendance (PAA)</t>
  </si>
  <si>
    <t>Provisional Schedule of Areas (m2)</t>
  </si>
  <si>
    <t>Note: Planned Average Attendance:</t>
  </si>
  <si>
    <t>Estate Development</t>
  </si>
  <si>
    <t>data only applicable if using the Estate Area Data worksheet</t>
  </si>
  <si>
    <t>Classification</t>
  </si>
  <si>
    <t>Family</t>
  </si>
  <si>
    <t>Group/Activity</t>
  </si>
  <si>
    <t>Workplaces
(number)</t>
  </si>
  <si>
    <r>
      <t>Recommended
area m</t>
    </r>
    <r>
      <rPr>
        <vertAlign val="superscript"/>
        <sz val="14"/>
        <rFont val="Arial"/>
        <family val="2"/>
      </rPr>
      <t>2</t>
    </r>
  </si>
  <si>
    <r>
      <t>Existing
area m</t>
    </r>
    <r>
      <rPr>
        <vertAlign val="superscript"/>
        <sz val="14"/>
        <rFont val="Arial"/>
        <family val="2"/>
      </rPr>
      <t>2</t>
    </r>
  </si>
  <si>
    <t>Adjustments</t>
  </si>
  <si>
    <t>New Buildings</t>
  </si>
  <si>
    <t>Proposal</t>
  </si>
  <si>
    <r>
      <t>Shortfall/</t>
    </r>
    <r>
      <rPr>
        <sz val="14"/>
        <color rgb="FFFF0000"/>
        <rFont val="Arial"/>
        <family val="2"/>
      </rPr>
      <t>Surplus</t>
    </r>
  </si>
  <si>
    <t>Core Teaching</t>
  </si>
  <si>
    <t>Total</t>
  </si>
  <si>
    <t>Core Teaching Total</t>
  </si>
  <si>
    <t>required?</t>
  </si>
  <si>
    <t>f</t>
  </si>
  <si>
    <t>No</t>
  </si>
  <si>
    <t>v</t>
  </si>
  <si>
    <t>Support Total</t>
  </si>
  <si>
    <t>Core Teaching + Support (Net)</t>
  </si>
  <si>
    <t>Non-net (Balance)</t>
  </si>
  <si>
    <t>Yes</t>
  </si>
  <si>
    <t>N/A</t>
  </si>
  <si>
    <t>Non-net Total</t>
  </si>
  <si>
    <t>Gross Internal Floor Area (m2)</t>
  </si>
  <si>
    <t>Outbuildings and ancillary uses</t>
  </si>
  <si>
    <t>Separate Allowance for Supplementary Spaces</t>
  </si>
  <si>
    <t>Required</t>
  </si>
  <si>
    <t>Existing</t>
  </si>
  <si>
    <t>New</t>
  </si>
  <si>
    <t>Revised Estate</t>
  </si>
  <si>
    <r>
      <t>Shortfall/</t>
    </r>
    <r>
      <rPr>
        <i/>
        <sz val="12"/>
        <color rgb="FFFF0000"/>
        <rFont val="Arial"/>
        <family val="2"/>
      </rPr>
      <t>Surplus</t>
    </r>
  </si>
  <si>
    <t>Suplementary Spaces</t>
  </si>
  <si>
    <t>Commercial Facilities</t>
  </si>
  <si>
    <t>Commercial Enterprise (space to let)</t>
  </si>
  <si>
    <t>Childcare</t>
  </si>
  <si>
    <t>Nursery (whole facility)</t>
  </si>
  <si>
    <t>Creche (whole facility)</t>
  </si>
  <si>
    <t>Outbuildings</t>
  </si>
  <si>
    <t>External Stores (unheated)</t>
  </si>
  <si>
    <t>Agricultural Buildings/Glass Houses</t>
  </si>
  <si>
    <t>Other (unheated)</t>
  </si>
  <si>
    <t>Supplementary Internal Floor Area (m2)</t>
  </si>
  <si>
    <t>Estate Area Data (m2)</t>
  </si>
  <si>
    <t>Table 1: Existing Estate (m2)</t>
  </si>
  <si>
    <t>Extg 1</t>
  </si>
  <si>
    <t>Extg 2</t>
  </si>
  <si>
    <t>Extg 3</t>
  </si>
  <si>
    <t>Extg 4</t>
  </si>
  <si>
    <t>Extg 5</t>
  </si>
  <si>
    <t>Extg 6</t>
  </si>
  <si>
    <t>Extg 7</t>
  </si>
  <si>
    <t>Extg 8</t>
  </si>
  <si>
    <t>Extg 9</t>
  </si>
  <si>
    <t>Extg 10</t>
  </si>
  <si>
    <t>Extg 11</t>
  </si>
  <si>
    <t>Extg 12</t>
  </si>
  <si>
    <t>Extg 13</t>
  </si>
  <si>
    <t>Extg 14</t>
  </si>
  <si>
    <t>Extg 15</t>
  </si>
  <si>
    <t>Extg 16</t>
  </si>
  <si>
    <t>Extg 17</t>
  </si>
  <si>
    <t>Extg 18</t>
  </si>
  <si>
    <t>Extg 19</t>
  </si>
  <si>
    <t>Extg 20</t>
  </si>
  <si>
    <t>Extg 21</t>
  </si>
  <si>
    <t>Extg 22</t>
  </si>
  <si>
    <t>Extg 23</t>
  </si>
  <si>
    <t>Extg 24</t>
  </si>
  <si>
    <t>Extg 25</t>
  </si>
  <si>
    <t>Extg 26</t>
  </si>
  <si>
    <t>Extg 27</t>
  </si>
  <si>
    <t>Extg 28</t>
  </si>
  <si>
    <t>Extg 29</t>
  </si>
  <si>
    <t>Extg 30</t>
  </si>
  <si>
    <t>Site:</t>
  </si>
  <si>
    <t>Main Site</t>
  </si>
  <si>
    <t>Building:</t>
  </si>
  <si>
    <t>Block A</t>
  </si>
  <si>
    <t>Block B</t>
  </si>
  <si>
    <t>Block C</t>
  </si>
  <si>
    <t>Sports Hub</t>
  </si>
  <si>
    <t>Level(s):</t>
  </si>
  <si>
    <t>Ground Floor</t>
  </si>
  <si>
    <t>First Floor</t>
  </si>
  <si>
    <t>Second Floor</t>
  </si>
  <si>
    <t>Total (all Extg Buildings)</t>
  </si>
  <si>
    <t>% of GIFA</t>
  </si>
  <si>
    <t>Non Net Space Total:</t>
  </si>
  <si>
    <t>Gross Internal Floor Area</t>
  </si>
  <si>
    <t>Table 2: Proposed Estate (m2)</t>
  </si>
  <si>
    <t>GIFA Adjustment?</t>
  </si>
  <si>
    <t>Table 3: Proposed Estate: New Buildings (m2)</t>
  </si>
  <si>
    <t>New 1</t>
  </si>
  <si>
    <t>New 2</t>
  </si>
  <si>
    <t>New 3</t>
  </si>
  <si>
    <t>New 4</t>
  </si>
  <si>
    <t>New 5</t>
  </si>
  <si>
    <t>New 6</t>
  </si>
  <si>
    <t>New 7</t>
  </si>
  <si>
    <t>New 8</t>
  </si>
  <si>
    <t>New 9</t>
  </si>
  <si>
    <t>New 10</t>
  </si>
  <si>
    <t>New 11</t>
  </si>
  <si>
    <t>New 12</t>
  </si>
  <si>
    <t>New 13</t>
  </si>
  <si>
    <t>New 14</t>
  </si>
  <si>
    <t>New 15</t>
  </si>
  <si>
    <t>New 16</t>
  </si>
  <si>
    <t>New 17</t>
  </si>
  <si>
    <t>New 18</t>
  </si>
  <si>
    <t>New 19</t>
  </si>
  <si>
    <t>New 20</t>
  </si>
  <si>
    <t>New 21</t>
  </si>
  <si>
    <t>New 22</t>
  </si>
  <si>
    <t>New 23</t>
  </si>
  <si>
    <t>New 24</t>
  </si>
  <si>
    <t>New 25</t>
  </si>
  <si>
    <t>New 26</t>
  </si>
  <si>
    <t>New 27</t>
  </si>
  <si>
    <t>New 28</t>
  </si>
  <si>
    <t>New 29</t>
  </si>
  <si>
    <t>New 30</t>
  </si>
  <si>
    <t>site name</t>
  </si>
  <si>
    <t>block name</t>
  </si>
  <si>
    <t>estimated PAA</t>
  </si>
  <si>
    <t>Total (all New Buildings)</t>
  </si>
  <si>
    <t>Table 4: Proposed Estate: All Buildings (m2)</t>
  </si>
  <si>
    <t>Table 5: Quick Reference: Tier 1 Subjects</t>
  </si>
  <si>
    <t>Specialist/Vocational 
Teaching Space Recommendations</t>
  </si>
  <si>
    <t>Total Recommendations</t>
  </si>
  <si>
    <t>Whole Estate</t>
  </si>
  <si>
    <t>Turned on?</t>
  </si>
  <si>
    <t>&gt;&gt;&gt;&gt;&gt;&gt;&gt;&gt;&gt;&gt;&gt;</t>
  </si>
  <si>
    <t>High-Level Dashboard</t>
  </si>
  <si>
    <t>Weekly Guided Learning Hours 
Analysis</t>
  </si>
  <si>
    <t>% 
WGLH</t>
  </si>
  <si>
    <t>Group Size/
Utilisation Factor</t>
  </si>
  <si>
    <t>Avge 
Grp Size</t>
  </si>
  <si>
    <t>Anticipated Utilisation Factor</t>
  </si>
  <si>
    <t>Flexible/Shared: Classrooms</t>
  </si>
  <si>
    <t>Classrooms</t>
  </si>
  <si>
    <t>Specialist/Vocational: Small-Scale</t>
  </si>
  <si>
    <t>Small-Scale</t>
  </si>
  <si>
    <t>Specialist/Vocational: Medium-Scale</t>
  </si>
  <si>
    <t>Medium-Scale</t>
  </si>
  <si>
    <t>Specialist/Vocational: Large-Scale</t>
  </si>
  <si>
    <t>Large-Scale</t>
  </si>
  <si>
    <t>Specialist/Vocational: Extra-Large-Scale</t>
  </si>
  <si>
    <t>Extra-Large-Scale</t>
  </si>
  <si>
    <t>External Activity/Outbuildings</t>
  </si>
  <si>
    <t>External</t>
  </si>
  <si>
    <t>n/a</t>
  </si>
  <si>
    <t>Averages</t>
  </si>
  <si>
    <t>Recommend</t>
  </si>
  <si>
    <t>Gross Internal Floor Area (GIFA)</t>
  </si>
  <si>
    <t>%</t>
  </si>
  <si>
    <t>Core-Teaching</t>
  </si>
  <si>
    <t>Non-Net (Balance)</t>
  </si>
  <si>
    <t>GIFA (m2)</t>
  </si>
  <si>
    <t>Rule of Thumb Method (whole cohort only)</t>
  </si>
  <si>
    <t>Core Allowance (m2)</t>
  </si>
  <si>
    <t>GIFA - Core Allowance (m2)</t>
  </si>
  <si>
    <t>(GIFA - Core Allowance)/PAA</t>
  </si>
  <si>
    <t>Core Teaching (Project Sheet)</t>
  </si>
  <si>
    <t>Summary (m2)</t>
  </si>
  <si>
    <t>Provisional</t>
  </si>
  <si>
    <t>Project Proposal</t>
  </si>
  <si>
    <t>Unallocated</t>
  </si>
  <si>
    <t>Flexible/Shared Teaching Area</t>
  </si>
  <si>
    <t>Specialist/Vocational Teaching Area</t>
  </si>
  <si>
    <t>Avge 
Area Standard (m2/wp)</t>
  </si>
  <si>
    <t>Avge Space 
Size 
(m2)</t>
  </si>
  <si>
    <t>Approx
WP
per
 Space</t>
  </si>
  <si>
    <t>Number 
of 
Spaces</t>
  </si>
  <si>
    <t>Total
WP Capacity</t>
  </si>
  <si>
    <t>Total 
m2 Allocation</t>
  </si>
  <si>
    <t>Provisional Proposal</t>
  </si>
  <si>
    <t>Seminar rooms</t>
  </si>
  <si>
    <t>Classrooms/ ICT-rich Classrooms</t>
  </si>
  <si>
    <t>Provisional Totals</t>
  </si>
  <si>
    <t>Detailed Project Proposal (below)</t>
  </si>
  <si>
    <t>Classrooms (FE)</t>
  </si>
  <si>
    <t xml:space="preserve">ICT-rich classrooms </t>
  </si>
  <si>
    <t>Project Proposal:</t>
  </si>
  <si>
    <t>Provisional Rec - Proposal:</t>
  </si>
  <si>
    <t>Summary of provisional totals</t>
  </si>
  <si>
    <t>Average Area Standard (m2/wp)</t>
  </si>
  <si>
    <t>Flexible/ shared teaching</t>
  </si>
  <si>
    <t>Extra Large-Scale</t>
  </si>
  <si>
    <t>TOTALS</t>
  </si>
  <si>
    <t>Support Spaces (Project Sheet)</t>
  </si>
  <si>
    <t>Support Spaces</t>
  </si>
  <si>
    <t>Approx. 
Seat Capacity</t>
  </si>
  <si>
    <t>Provisional Total</t>
  </si>
  <si>
    <t>Avge. Teaching Staff Workplace assumed to be 4.5m2</t>
  </si>
  <si>
    <t>Avge. Admin. Staff Workplace assumed to be 6.0m2</t>
  </si>
  <si>
    <t>-</t>
  </si>
  <si>
    <t>Non Net/ Balance (Project Sheet)</t>
  </si>
  <si>
    <t>Toilets and Personal Care</t>
  </si>
  <si>
    <t>Kitchen Facilities</t>
  </si>
  <si>
    <t>Circulation</t>
  </si>
  <si>
    <t>Plant</t>
  </si>
  <si>
    <t>Internal partitions and Other</t>
  </si>
  <si>
    <t xml:space="preserve"> Space 
Size 
(m2)</t>
  </si>
  <si>
    <t>Number 
of 
Spaces
/Zones</t>
  </si>
  <si>
    <t>Accessible (and staff) changing rooms</t>
  </si>
  <si>
    <t>Changing rooms (with showers)</t>
  </si>
  <si>
    <t>Project Schedule of Areas (m2)</t>
  </si>
  <si>
    <t>Area Data Sheet</t>
  </si>
  <si>
    <t>Group</t>
  </si>
  <si>
    <t>Activity</t>
  </si>
  <si>
    <t>Area Standard (m2/wp)</t>
  </si>
  <si>
    <t>Avge Area of Space 
(m2)</t>
  </si>
  <si>
    <t>Estimated 
Workplace Capacity</t>
  </si>
  <si>
    <t>Total 
m2 
Allocation</t>
  </si>
  <si>
    <t>Parent 
Code</t>
  </si>
  <si>
    <t>Code</t>
  </si>
  <si>
    <t>Central Facilities</t>
  </si>
  <si>
    <t>Support Spaces Total</t>
  </si>
  <si>
    <t>Non-Net (Balance) Total</t>
  </si>
  <si>
    <t xml:space="preserve">Non GIFA teaching spaces (unheated) </t>
  </si>
  <si>
    <t xml:space="preserve">Non teaching facilities on campus </t>
  </si>
  <si>
    <r>
      <t xml:space="preserve">External Net Areas </t>
    </r>
    <r>
      <rPr>
        <sz val="12"/>
        <color rgb="FF000000"/>
        <rFont val="Arial"/>
        <family val="2"/>
      </rPr>
      <t>(CSB Table 17)</t>
    </r>
  </si>
  <si>
    <r>
      <t xml:space="preserve">Net Areas </t>
    </r>
    <r>
      <rPr>
        <sz val="12"/>
        <rFont val="Arial"/>
        <family val="2"/>
      </rPr>
      <t xml:space="preserve">(accessible by </t>
    </r>
    <r>
      <rPr>
        <sz val="12"/>
        <color rgb="FF000000"/>
        <rFont val="Arial"/>
        <family val="2"/>
      </rPr>
      <t>learners for learning, social and activities)</t>
    </r>
  </si>
  <si>
    <r>
      <t>Existing Net Area
(m</t>
    </r>
    <r>
      <rPr>
        <b/>
        <vertAlign val="superscript"/>
        <sz val="12"/>
        <color rgb="FF000000"/>
        <rFont val="Arial"/>
        <family val="2"/>
      </rPr>
      <t>2</t>
    </r>
    <r>
      <rPr>
        <b/>
        <sz val="12"/>
        <color rgb="FF000000"/>
        <rFont val="Arial"/>
        <family val="2"/>
      </rPr>
      <t>)</t>
    </r>
  </si>
  <si>
    <r>
      <t>Recommended Net Area (m</t>
    </r>
    <r>
      <rPr>
        <b/>
        <vertAlign val="superscript"/>
        <sz val="12"/>
        <color rgb="FF000000"/>
        <rFont val="Arial"/>
        <family val="2"/>
      </rPr>
      <t>2</t>
    </r>
    <r>
      <rPr>
        <b/>
        <sz val="12"/>
        <color rgb="FF000000"/>
        <rFont val="Arial"/>
        <family val="2"/>
      </rPr>
      <t>)</t>
    </r>
  </si>
  <si>
    <t>Uniclass</t>
  </si>
  <si>
    <t>commentary</t>
  </si>
  <si>
    <t>Hard Informal and Social</t>
  </si>
  <si>
    <t>En_40_75</t>
  </si>
  <si>
    <t>Hard Outdoor Sports</t>
  </si>
  <si>
    <t>Ac_42_15_58</t>
  </si>
  <si>
    <t>Habitat</t>
  </si>
  <si>
    <t>Ss_45_35_08_37</t>
  </si>
  <si>
    <t>Soft Informal and Social</t>
  </si>
  <si>
    <t>Soft Outdoor Sports</t>
  </si>
  <si>
    <t>Ac_42_15_59</t>
  </si>
  <si>
    <t>External curricular</t>
  </si>
  <si>
    <t>As existing and in discussion with college</t>
  </si>
  <si>
    <r>
      <rPr>
        <b/>
        <sz val="14"/>
        <color rgb="FF000000"/>
        <rFont val="Arial"/>
        <family val="2"/>
      </rPr>
      <t xml:space="preserve">External Non-Net Areas </t>
    </r>
    <r>
      <rPr>
        <sz val="12"/>
        <color rgb="FF000000"/>
        <rFont val="Arial"/>
        <family val="2"/>
      </rPr>
      <t>(CSB Table 18)</t>
    </r>
  </si>
  <si>
    <r>
      <t xml:space="preserve">Non-Net </t>
    </r>
    <r>
      <rPr>
        <b/>
        <sz val="12"/>
        <color rgb="FF000000"/>
        <rFont val="Arial"/>
        <family val="2"/>
      </rPr>
      <t xml:space="preserve">Areas </t>
    </r>
    <r>
      <rPr>
        <sz val="12"/>
        <color rgb="FF000000"/>
        <rFont val="Arial"/>
        <family val="2"/>
      </rPr>
      <t>(Typically required to enable the building &amp; site to function, which includes):</t>
    </r>
  </si>
  <si>
    <r>
      <t>Existing Net Area (m</t>
    </r>
    <r>
      <rPr>
        <b/>
        <vertAlign val="superscript"/>
        <sz val="12"/>
        <color rgb="FF000000"/>
        <rFont val="Arial"/>
        <family val="2"/>
      </rPr>
      <t>2</t>
    </r>
    <r>
      <rPr>
        <b/>
        <sz val="12"/>
        <color rgb="FF000000"/>
        <rFont val="Arial"/>
        <family val="2"/>
      </rPr>
      <t>)</t>
    </r>
  </si>
  <si>
    <r>
      <t>Required Net Area (m</t>
    </r>
    <r>
      <rPr>
        <b/>
        <vertAlign val="superscript"/>
        <sz val="12"/>
        <color rgb="FF000000"/>
        <rFont val="Arial"/>
        <family val="2"/>
      </rPr>
      <t>2</t>
    </r>
    <r>
      <rPr>
        <b/>
        <sz val="12"/>
        <color rgb="FF000000"/>
        <rFont val="Arial"/>
        <family val="2"/>
      </rPr>
      <t>)</t>
    </r>
  </si>
  <si>
    <t>Building Footprint</t>
  </si>
  <si>
    <t>PM_10_80_10</t>
  </si>
  <si>
    <t>Car Parking</t>
  </si>
  <si>
    <t>SL_80_45_59</t>
  </si>
  <si>
    <t>Drop-Off/Pick-Up Area</t>
  </si>
  <si>
    <t>SL_90_10_24</t>
  </si>
  <si>
    <t>Footpaths/Access Roads</t>
  </si>
  <si>
    <t>En_80_40_30</t>
  </si>
  <si>
    <t>Any other unusable areas, not available to learners (even under supervision), such as steep slopes, natural vegetation, etc.</t>
  </si>
  <si>
    <t>SL_32_35</t>
  </si>
  <si>
    <t>Library Volume 1: Key Inputs/Assumptions</t>
  </si>
  <si>
    <t>Data Relating to Teaching Spaces</t>
  </si>
  <si>
    <t>Data Relating to Support Spaces and Non Net Area (Balance Space)</t>
  </si>
  <si>
    <t>Seminar</t>
  </si>
  <si>
    <t>Xlge</t>
  </si>
  <si>
    <t>Group or Activity</t>
  </si>
  <si>
    <t>% of teach</t>
  </si>
  <si>
    <t>/PAA*</t>
  </si>
  <si>
    <t>Fixed</t>
  </si>
  <si>
    <t>Provisional Avge Room Size</t>
  </si>
  <si>
    <t>Estimated Avge Work Places</t>
  </si>
  <si>
    <t>Target Utilisation Factor (based upon planned hours)</t>
  </si>
  <si>
    <t>Shared Spaces</t>
  </si>
  <si>
    <t>Auditoriums/ Lecture theatres</t>
  </si>
  <si>
    <t>Dining / Social spaces</t>
  </si>
  <si>
    <t>Subject Areas</t>
  </si>
  <si>
    <t>Sports halls</t>
  </si>
  <si>
    <t>Flexible Shared Spaces (for all subjects)</t>
  </si>
  <si>
    <t>Other Sports Spaces</t>
  </si>
  <si>
    <t>Health, Public Services and Care</t>
  </si>
  <si>
    <t>Medicine and Dentistry</t>
  </si>
  <si>
    <t>Nursing/Vocations Allied to Medicine</t>
  </si>
  <si>
    <t>Learning Resources</t>
  </si>
  <si>
    <t xml:space="preserve">Health and Social Care </t>
  </si>
  <si>
    <t>Budget</t>
  </si>
  <si>
    <t>Public Services</t>
  </si>
  <si>
    <t>Child Development/Well Being</t>
  </si>
  <si>
    <t>Staff/Ancillary</t>
  </si>
  <si>
    <t>Science and Mathematics</t>
  </si>
  <si>
    <t>Science</t>
  </si>
  <si>
    <t>Mathematics and Statistics</t>
  </si>
  <si>
    <t>Agriculture, Horticulture and Animal Care</t>
  </si>
  <si>
    <t>Agriculture</t>
  </si>
  <si>
    <t>Horticulture and Forestry</t>
  </si>
  <si>
    <t>Storage</t>
  </si>
  <si>
    <t>Animal Care and Veterinary Science</t>
  </si>
  <si>
    <t>Environmental Conservation</t>
  </si>
  <si>
    <t>Engineering and Manufacturing Technologies</t>
  </si>
  <si>
    <t>Engineering</t>
  </si>
  <si>
    <t>Manufacturing Technologies</t>
  </si>
  <si>
    <t>Transportation Operations and Maintenance</t>
  </si>
  <si>
    <t>Construction, Planning and the Built Environment</t>
  </si>
  <si>
    <t>Approximate % of Net Usable Space</t>
  </si>
  <si>
    <t>Architecture</t>
  </si>
  <si>
    <t>Building and Construction</t>
  </si>
  <si>
    <t>Urban, Rural and Regional Planning</t>
  </si>
  <si>
    <t>Information and Communication Technology (ICT)</t>
  </si>
  <si>
    <t>ICT Practitioners</t>
  </si>
  <si>
    <t>ICT for Users</t>
  </si>
  <si>
    <t>Retail and Commercial Enterprise</t>
  </si>
  <si>
    <t>Retail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</si>
  <si>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</si>
  <si>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</si>
  <si>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</si>
  <si>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</si>
  <si>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</si>
  <si>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</si>
  <si>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</si>
  <si>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</si>
  <si>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</si>
  <si>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</si>
  <si>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</si>
  <si>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</si>
  <si>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</si>
  <si>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</si>
  <si>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</si>
  <si>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</si>
  <si>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</si>
  <si>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</si>
  <si>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</si>
  <si>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</si>
  <si>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</si>
  <si>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</si>
  <si>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</si>
  <si>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 xml:space="preserve">Languages, Literature and Culture of the British Isles </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</si>
  <si>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</si>
  <si>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</si>
  <si>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</si>
  <si>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</si>
  <si>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</si>
  <si>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</si>
  <si>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</si>
  <si>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</si>
  <si>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Finance and Law</t>
  </si>
  <si>
    <t>Accounting and Finance</t>
  </si>
  <si>
    <t>Administration</t>
  </si>
  <si>
    <t>Business Management</t>
  </si>
  <si>
    <t>Marketing and Sales</t>
  </si>
  <si>
    <t>Law and Legal Services</t>
  </si>
  <si>
    <t>Library Volume 2: Space List</t>
  </si>
  <si>
    <t>Classification: Core Teaching</t>
  </si>
  <si>
    <t>Category of Space</t>
  </si>
  <si>
    <t>Activity Space Type</t>
  </si>
  <si>
    <t>Average m2/wp</t>
  </si>
  <si>
    <t>Target 
Utilisation 
Rate</t>
  </si>
  <si>
    <t>Flexible/Shared</t>
  </si>
  <si>
    <t>CLA02</t>
  </si>
  <si>
    <t>Basic teaching area: general</t>
  </si>
  <si>
    <t>CLA12</t>
  </si>
  <si>
    <t>CLA13</t>
  </si>
  <si>
    <t>Classrooms (extensive)</t>
  </si>
  <si>
    <t>ICT12</t>
  </si>
  <si>
    <t>RES20</t>
  </si>
  <si>
    <t>Learning resources areas</t>
  </si>
  <si>
    <t>Shared teaching areas, FE breakout</t>
  </si>
  <si>
    <t>RES25</t>
  </si>
  <si>
    <t>ICT resource spaces, open</t>
  </si>
  <si>
    <t>Other Classroom space (2.2m2/wp): detail in notes</t>
  </si>
  <si>
    <t>Specialist/Vocational</t>
  </si>
  <si>
    <t>Small-Scale (select from below):</t>
  </si>
  <si>
    <t>Medium-Scale (select from below):</t>
  </si>
  <si>
    <t>Small-Scale (select from list below):</t>
  </si>
  <si>
    <t>SCI30</t>
  </si>
  <si>
    <t>Basic teaching area: light practical</t>
  </si>
  <si>
    <t>Animal care training rooms</t>
  </si>
  <si>
    <t>DAT02</t>
  </si>
  <si>
    <t>Art rooms (general)</t>
  </si>
  <si>
    <t>ICT32</t>
  </si>
  <si>
    <t>ICT31</t>
  </si>
  <si>
    <t>ICT-rich studios (edit suite)</t>
  </si>
  <si>
    <t>Large-Scale (select from list below):</t>
  </si>
  <si>
    <t>ICT-rich studios (games design)</t>
  </si>
  <si>
    <t>Large-Scale (select from below):</t>
  </si>
  <si>
    <t>ICT33</t>
  </si>
  <si>
    <t>ICT-rich studios (media)</t>
  </si>
  <si>
    <t>ICT34</t>
  </si>
  <si>
    <t>ICT-rich studios (server/networking)</t>
  </si>
  <si>
    <t>Extra-Large-Scale (select from below):</t>
  </si>
  <si>
    <t>SCI05</t>
  </si>
  <si>
    <t>SCI15</t>
  </si>
  <si>
    <t>Science laboratories (electronics)</t>
  </si>
  <si>
    <t>SCI16</t>
  </si>
  <si>
    <t>Science laboratories (material testing)</t>
  </si>
  <si>
    <t>SCI11</t>
  </si>
  <si>
    <t>Science laboratories (specialist)</t>
  </si>
  <si>
    <t>PER02</t>
  </si>
  <si>
    <t>Music rooms (fitted)</t>
  </si>
  <si>
    <t>RES12</t>
  </si>
  <si>
    <t>Music practice rooms</t>
  </si>
  <si>
    <t>RES15</t>
  </si>
  <si>
    <t>Music practice rooms (recording)</t>
  </si>
  <si>
    <t>RES16</t>
  </si>
  <si>
    <t>Lighting and audio control spaces</t>
  </si>
  <si>
    <t>RES14</t>
  </si>
  <si>
    <t>Recording control spaces</t>
  </si>
  <si>
    <t>Small-scale vocational space (3.2m2/wp): detail in notes</t>
  </si>
  <si>
    <t>DAT00</t>
  </si>
  <si>
    <t>DAT04</t>
  </si>
  <si>
    <t>Art rooms (ceramics)</t>
  </si>
  <si>
    <t>DAT07</t>
  </si>
  <si>
    <t>Art rooms (painting/installation)</t>
  </si>
  <si>
    <t>DAT08</t>
  </si>
  <si>
    <t>Art rooms (print)</t>
  </si>
  <si>
    <t>Included in the project?</t>
  </si>
  <si>
    <t>DAT09</t>
  </si>
  <si>
    <t>Art rooms (textiles/fashion)</t>
  </si>
  <si>
    <t>List (do not delete)</t>
  </si>
  <si>
    <t>Art rooms (textiles/machines)</t>
  </si>
  <si>
    <t>DAT12</t>
  </si>
  <si>
    <t>DAT13</t>
  </si>
  <si>
    <t>Hair and beauty training salons (hair)</t>
  </si>
  <si>
    <t>DAT16</t>
  </si>
  <si>
    <t>Hair and beauty training salons (media make up)</t>
  </si>
  <si>
    <t>DAT14</t>
  </si>
  <si>
    <t>Hair and beauty training salons (seated beauty)</t>
  </si>
  <si>
    <t>DAT17</t>
  </si>
  <si>
    <t>Hair and beauty training salons (special effects)</t>
  </si>
  <si>
    <t>DAT15</t>
  </si>
  <si>
    <t>Photography studios</t>
  </si>
  <si>
    <t>HPC02</t>
  </si>
  <si>
    <t>Basic teaching area: heavy practical</t>
  </si>
  <si>
    <t>Food rooms (demonstration)</t>
  </si>
  <si>
    <t>HPC10</t>
  </si>
  <si>
    <t>HPC12</t>
  </si>
  <si>
    <t>Food Rooms</t>
  </si>
  <si>
    <t>HPW02</t>
  </si>
  <si>
    <t>HPW06</t>
  </si>
  <si>
    <t>DT workshops (bench-based)</t>
  </si>
  <si>
    <t>HPW07</t>
  </si>
  <si>
    <t>DT workshops (visual arts)</t>
  </si>
  <si>
    <t>PER15</t>
  </si>
  <si>
    <t>PER31</t>
  </si>
  <si>
    <t>Large spaces</t>
  </si>
  <si>
    <t>Media studios (TV)</t>
  </si>
  <si>
    <t>RES42</t>
  </si>
  <si>
    <t>Darkrooms</t>
  </si>
  <si>
    <t>RES23</t>
  </si>
  <si>
    <t>Art and design resource spaces</t>
  </si>
  <si>
    <t>Medium-scale vocational space (4.9m2/wp): detail in notes</t>
  </si>
  <si>
    <t>HPC30</t>
  </si>
  <si>
    <t>HPC31</t>
  </si>
  <si>
    <t>Catering training kitchens (bakery)</t>
  </si>
  <si>
    <t>HPC32</t>
  </si>
  <si>
    <t>Catering training kitchens (prep)</t>
  </si>
  <si>
    <t>HPC33</t>
  </si>
  <si>
    <t>Catering training kitchens (production kitchens)</t>
  </si>
  <si>
    <t>HPC40</t>
  </si>
  <si>
    <t>Training restaurants</t>
  </si>
  <si>
    <t>HPW08</t>
  </si>
  <si>
    <t>DT workshops (set design)</t>
  </si>
  <si>
    <t>ACT22</t>
  </si>
  <si>
    <t>ACT23</t>
  </si>
  <si>
    <t>Fitness rooms (testing)</t>
  </si>
  <si>
    <t>HPC20</t>
  </si>
  <si>
    <t>HPC21</t>
  </si>
  <si>
    <t>Health and clinical training rooms (beauty/massage)</t>
  </si>
  <si>
    <t>HPC25</t>
  </si>
  <si>
    <t>Health and clinical training rooms (ward)</t>
  </si>
  <si>
    <t>ACT01</t>
  </si>
  <si>
    <t>Dance studios</t>
  </si>
  <si>
    <t>PER20</t>
  </si>
  <si>
    <t>Drama studios</t>
  </si>
  <si>
    <t>PER32</t>
  </si>
  <si>
    <t>Media studios (film)</t>
  </si>
  <si>
    <t>RES65</t>
  </si>
  <si>
    <t>RES67</t>
  </si>
  <si>
    <t>Independent life skills rooms (ALS)</t>
  </si>
  <si>
    <t>Large-scale vocational space (6.5m2/wp): detail in notes</t>
  </si>
  <si>
    <t>HPW20</t>
  </si>
  <si>
    <t>HPW24</t>
  </si>
  <si>
    <t>Construction workshops (brickwork)</t>
  </si>
  <si>
    <t>HPW33</t>
  </si>
  <si>
    <t>Construction workshops (electrical)</t>
  </si>
  <si>
    <t>HPW29</t>
  </si>
  <si>
    <t>Construction workshops (gas testing)</t>
  </si>
  <si>
    <t>HPW28</t>
  </si>
  <si>
    <t>Construction workshops (gas)</t>
  </si>
  <si>
    <t>HPW27</t>
  </si>
  <si>
    <t>Construction workshops (heating/ventilation)</t>
  </si>
  <si>
    <t>HPW23</t>
  </si>
  <si>
    <t>Construction workshops (joinery)</t>
  </si>
  <si>
    <t>HPW25</t>
  </si>
  <si>
    <t>Construction workshops (masonry)</t>
  </si>
  <si>
    <t>HPW22</t>
  </si>
  <si>
    <t>Construction workshops (painting/decorating)</t>
  </si>
  <si>
    <t>HPW31</t>
  </si>
  <si>
    <t>Construction workshops (plaster)</t>
  </si>
  <si>
    <t>HPW21</t>
  </si>
  <si>
    <t>Construction workshops (plumbing)</t>
  </si>
  <si>
    <t>HPW26</t>
  </si>
  <si>
    <t>Construction workshops (scaffolding)</t>
  </si>
  <si>
    <t>HPW32</t>
  </si>
  <si>
    <t>Construction workshops (tiling)</t>
  </si>
  <si>
    <t>HPW12</t>
  </si>
  <si>
    <t>HPW15</t>
  </si>
  <si>
    <t>Engineering workshops (machine shop)</t>
  </si>
  <si>
    <t>HPW16</t>
  </si>
  <si>
    <t>Engineering workshops (process/manufacturing)</t>
  </si>
  <si>
    <t>HPW17</t>
  </si>
  <si>
    <t>Engineering workshops (welding)</t>
  </si>
  <si>
    <t>HPW40</t>
  </si>
  <si>
    <t>HPW42</t>
  </si>
  <si>
    <t>Vehicle workshops (body shop)</t>
  </si>
  <si>
    <t>HPW43</t>
  </si>
  <si>
    <t>Vehicle workshops (HGV)</t>
  </si>
  <si>
    <t>HPW41</t>
  </si>
  <si>
    <t>Vehicle workshops (mechanics)</t>
  </si>
  <si>
    <t>Extra-large-scale vocational space (7.5m2/wp): detail in notes</t>
  </si>
  <si>
    <t>Classification: Support</t>
  </si>
  <si>
    <t>Provisional Allocations (where applicable)</t>
  </si>
  <si>
    <t>Area/
Space
(m2)</t>
  </si>
  <si>
    <t>No. 
of 
Spaces</t>
  </si>
  <si>
    <t>Total Allocation
(m2)</t>
  </si>
  <si>
    <t>Shared Spaces (select from list below):</t>
  </si>
  <si>
    <t>HAL01</t>
  </si>
  <si>
    <t>HAL05</t>
  </si>
  <si>
    <t>Auditoriums</t>
  </si>
  <si>
    <t>HAL22</t>
  </si>
  <si>
    <t>HAL30</t>
  </si>
  <si>
    <t>Lecture theatres, FE</t>
  </si>
  <si>
    <t>Dining/ Social Spaces</t>
  </si>
  <si>
    <t>DIN01</t>
  </si>
  <si>
    <t>Dining and social areas</t>
  </si>
  <si>
    <t>Dining halls</t>
  </si>
  <si>
    <t>DIN10</t>
  </si>
  <si>
    <t>Servery areas</t>
  </si>
  <si>
    <t>DIN02</t>
  </si>
  <si>
    <t>Informal dining spaces</t>
  </si>
  <si>
    <t>DIN04</t>
  </si>
  <si>
    <t>Social spaces</t>
  </si>
  <si>
    <t>Sports Spaces</t>
  </si>
  <si>
    <t>SPH00</t>
  </si>
  <si>
    <t>SPH05</t>
  </si>
  <si>
    <t>Sports halls, college (4-court)</t>
  </si>
  <si>
    <t>SPH20</t>
  </si>
  <si>
    <t>Sports halls, community (multi-court)</t>
  </si>
  <si>
    <t>ACT05</t>
  </si>
  <si>
    <t>Other indoor PE spaces</t>
  </si>
  <si>
    <t>Activity studios</t>
  </si>
  <si>
    <t>Fitness rooms (exercise studio)</t>
  </si>
  <si>
    <t>ACT10</t>
  </si>
  <si>
    <t>ACT13</t>
  </si>
  <si>
    <t>Gymnasiums (existing)</t>
  </si>
  <si>
    <t>Other shared spaces: detail in notes</t>
  </si>
  <si>
    <t xml:space="preserve"> </t>
  </si>
  <si>
    <t>Resource/ Study Spaces</t>
  </si>
  <si>
    <t>Learning Resources (select from list below):</t>
  </si>
  <si>
    <t>LIB15</t>
  </si>
  <si>
    <t>Libraries and study spaces</t>
  </si>
  <si>
    <t>Learning Resource Centres (FE)</t>
  </si>
  <si>
    <t>LIB31</t>
  </si>
  <si>
    <t>Study spaces, open (FE)</t>
  </si>
  <si>
    <t>LIB20</t>
  </si>
  <si>
    <t xml:space="preserve">Study spaces, rooms </t>
  </si>
  <si>
    <t>RES00</t>
  </si>
  <si>
    <t>Group rooms</t>
  </si>
  <si>
    <t>Small group rooms</t>
  </si>
  <si>
    <t>SEN20</t>
  </si>
  <si>
    <t>SEN resource spaces</t>
  </si>
  <si>
    <t>RES32</t>
  </si>
  <si>
    <t>Heavy practical resource (heat treatment, extg)</t>
  </si>
  <si>
    <t>RES33</t>
  </si>
  <si>
    <t>Heavy practical resource (CAD CAM, extg)</t>
  </si>
  <si>
    <t>RES35</t>
  </si>
  <si>
    <t>Heavy practical resource (kiln)</t>
  </si>
  <si>
    <t>Other learning spaces: detail in notes</t>
  </si>
  <si>
    <t>Staff/ Ancillary</t>
  </si>
  <si>
    <t>Staff and administration areas</t>
  </si>
  <si>
    <t>Staff/Ancillary (select from list below):</t>
  </si>
  <si>
    <t>OFF33</t>
  </si>
  <si>
    <t>Teaching Staff Spaces</t>
  </si>
  <si>
    <t>Staff workrooms (teaching staff)</t>
  </si>
  <si>
    <t>OFF50</t>
  </si>
  <si>
    <t xml:space="preserve">Staff rooms </t>
  </si>
  <si>
    <t>OFF51</t>
  </si>
  <si>
    <t>Staff rooms (prep and social)</t>
  </si>
  <si>
    <t>OFF52</t>
  </si>
  <si>
    <t>Staff workrooms (social)</t>
  </si>
  <si>
    <t>OFF00</t>
  </si>
  <si>
    <t>Offices</t>
  </si>
  <si>
    <t>OFF36</t>
  </si>
  <si>
    <t>Administration (Support) Staff Spaces</t>
  </si>
  <si>
    <t>Staff workrooms (technical support staff)</t>
  </si>
  <si>
    <t>ADM10</t>
  </si>
  <si>
    <t>Enclosed offices</t>
  </si>
  <si>
    <t>ADM02</t>
  </si>
  <si>
    <t>Meeting/ Interview Rooms</t>
  </si>
  <si>
    <t>Confidential meetings rooms (interview)</t>
  </si>
  <si>
    <t>OFF40</t>
  </si>
  <si>
    <t>OFF41</t>
  </si>
  <si>
    <t>Meeting rooms (small)</t>
  </si>
  <si>
    <t>Meeting rooms (conference)</t>
  </si>
  <si>
    <t>OFF43</t>
  </si>
  <si>
    <t>Meeting rooms (SMT/Board)</t>
  </si>
  <si>
    <t>ADM31</t>
  </si>
  <si>
    <t>Reception areas, entrance (50% circulation)</t>
  </si>
  <si>
    <t>ADM40</t>
  </si>
  <si>
    <t>Enclosed offices, with recep desk</t>
  </si>
  <si>
    <t>OFF39</t>
  </si>
  <si>
    <t>Staff workrooms (security)</t>
  </si>
  <si>
    <t>OFF35</t>
  </si>
  <si>
    <t>Staff workrooms (post)</t>
  </si>
  <si>
    <t>ADM08</t>
  </si>
  <si>
    <t>Reprographics rooms</t>
  </si>
  <si>
    <t>OFF37</t>
  </si>
  <si>
    <t>Staff workrooms (ICT technicians)</t>
  </si>
  <si>
    <t>ADM04</t>
  </si>
  <si>
    <t>First aid rooms</t>
  </si>
  <si>
    <t>SUP00</t>
  </si>
  <si>
    <t>Faith spaces</t>
  </si>
  <si>
    <t>Other staff/ancillary spaces: detail in notes</t>
  </si>
  <si>
    <t>Storage Spaces</t>
  </si>
  <si>
    <t>Storage (select from list below):</t>
  </si>
  <si>
    <t>STT00</t>
  </si>
  <si>
    <t>Teaching stores</t>
  </si>
  <si>
    <t>Classroom stores, room (off classroom)</t>
  </si>
  <si>
    <t>STT10</t>
  </si>
  <si>
    <t>STT15</t>
  </si>
  <si>
    <t>Teaching resources stores (specialist)</t>
  </si>
  <si>
    <t>STT08</t>
  </si>
  <si>
    <t>Equipment stores, drama/ media</t>
  </si>
  <si>
    <t>STT23</t>
  </si>
  <si>
    <t>Chemicals stores, science</t>
  </si>
  <si>
    <t>STT20</t>
  </si>
  <si>
    <t>Prep rooms</t>
  </si>
  <si>
    <t>Science prep rooms</t>
  </si>
  <si>
    <t>STT32</t>
  </si>
  <si>
    <t>DT prep rooms</t>
  </si>
  <si>
    <t>STT36</t>
  </si>
  <si>
    <t>Engineering prep rooms</t>
  </si>
  <si>
    <t>STT40</t>
  </si>
  <si>
    <t>Food prep rooms</t>
  </si>
  <si>
    <t>STH00</t>
  </si>
  <si>
    <t>STH01</t>
  </si>
  <si>
    <t>Sports stores</t>
  </si>
  <si>
    <t>Sports equipment stores, internal (sports hall)</t>
  </si>
  <si>
    <t>STH03</t>
  </si>
  <si>
    <t>Sports equipment stores, internal (activity studio)</t>
  </si>
  <si>
    <t>STN20</t>
  </si>
  <si>
    <t>STN24</t>
  </si>
  <si>
    <t>Non-teaching storage</t>
  </si>
  <si>
    <t>General storerooms (administration)</t>
  </si>
  <si>
    <t>STN50</t>
  </si>
  <si>
    <t>Secure storerooms</t>
  </si>
  <si>
    <t>STH10</t>
  </si>
  <si>
    <t>Furniture Stores</t>
  </si>
  <si>
    <t>STN00</t>
  </si>
  <si>
    <t>Coats and bags stores</t>
  </si>
  <si>
    <t>STN32</t>
  </si>
  <si>
    <t>Equipment stores, maintenance</t>
  </si>
  <si>
    <t>STN31</t>
  </si>
  <si>
    <t>Cleaners' Stores</t>
  </si>
  <si>
    <t>Other storage spaces: detail in notes</t>
  </si>
  <si>
    <t>Classification: Non-Net (Balance)</t>
  </si>
  <si>
    <t>TOC00</t>
  </si>
  <si>
    <t>Changing rooms</t>
  </si>
  <si>
    <t>TOC02</t>
  </si>
  <si>
    <t>TOC03</t>
  </si>
  <si>
    <t>Changing rooms, ablutions and shoes</t>
  </si>
  <si>
    <t>TOC10</t>
  </si>
  <si>
    <t>TOC12</t>
  </si>
  <si>
    <t>Toilets and hygiene rooms</t>
  </si>
  <si>
    <t>Toilet,suite (students)</t>
  </si>
  <si>
    <t>TOC15</t>
  </si>
  <si>
    <t>Toilets, individual (student)</t>
  </si>
  <si>
    <t>TOC20</t>
  </si>
  <si>
    <t>Accessible toilets</t>
  </si>
  <si>
    <t>TOC04</t>
  </si>
  <si>
    <t>Hygiene rooms</t>
  </si>
  <si>
    <t>Kitchen Facilities (select from list below):</t>
  </si>
  <si>
    <t>KIT00</t>
  </si>
  <si>
    <t>Kitchen preparation areas</t>
  </si>
  <si>
    <t>Food prep areas, commercial kitchens</t>
  </si>
  <si>
    <t>KIT20</t>
  </si>
  <si>
    <t>Other kitchen areas</t>
  </si>
  <si>
    <t>Food stores, kitchen</t>
  </si>
  <si>
    <t>KIT25</t>
  </si>
  <si>
    <t>Cold stores, kitchen</t>
  </si>
  <si>
    <t>KIT11</t>
  </si>
  <si>
    <t>Offices, kitchen</t>
  </si>
  <si>
    <t>KIT40</t>
  </si>
  <si>
    <t>Toilets, kitchen (with changing area)</t>
  </si>
  <si>
    <t>Circulation (select from list below):</t>
  </si>
  <si>
    <t>CIR00</t>
  </si>
  <si>
    <t>Circulation areas</t>
  </si>
  <si>
    <t>Circulation spaces (horizontal)</t>
  </si>
  <si>
    <t>CIR01</t>
  </si>
  <si>
    <t>Corridors</t>
  </si>
  <si>
    <t>CIR13</t>
  </si>
  <si>
    <t>Lifts</t>
  </si>
  <si>
    <t>CIR03</t>
  </si>
  <si>
    <t>Lobbies</t>
  </si>
  <si>
    <t>CIR12</t>
  </si>
  <si>
    <t>Stairways</t>
  </si>
  <si>
    <t>Plant (select from list below):</t>
  </si>
  <si>
    <t>PLA20</t>
  </si>
  <si>
    <t>Plant areas</t>
  </si>
  <si>
    <t>Plant rooms</t>
  </si>
  <si>
    <t>PLA02</t>
  </si>
  <si>
    <t>Plant and control spaces, air handling</t>
  </si>
  <si>
    <t>PLA10</t>
  </si>
  <si>
    <t>Server rooms</t>
  </si>
  <si>
    <t>PLA05</t>
  </si>
  <si>
    <t>Switch Rooms, distribution boards</t>
  </si>
  <si>
    <t>PLA06</t>
  </si>
  <si>
    <t>Services shafts (risers, flues and ducts)</t>
  </si>
  <si>
    <t>Internal partitions + Other</t>
  </si>
  <si>
    <t>Other non-net space  (select from list below):</t>
  </si>
  <si>
    <t>area of internal walls</t>
  </si>
  <si>
    <t>Internal partitions (footprint)</t>
  </si>
  <si>
    <t>Other non-net spaces: detail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</si>
</sst>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
    <numFmt numFmtId="167" formatCode="0;[Red]0"/>
    <numFmt numFmtId="168" formatCode="0_ ;[Red]\-0\ "/>
    <numFmt numFmtId="169" formatCode="\(0.0%\)"/>
    <numFmt numFmtId="170" formatCode="dd/mm/yy;@"/>
    <numFmt numFmtId="171" formatCode="0_ ;\-0\ "/>
    <numFmt numFmtId="172" formatCode="yyyy\-mm\-dd;@"/>
  </numFmts>
  <fonts count="112">
    <font>
      <sz val="12"/>
      <color theme="1"/>
      <name val="Calibri"/>
      <family val="2"/>
      <scheme val="minor"/>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2"/>
      <color theme="1" tint="0.249977111117893"/>
      <name val="Arial"/>
      <family val="2"/>
    </font>
    <font>
      <sz val="12"/>
      <color rgb="FFC00000"/>
      <name val="Arial"/>
      <family val="2"/>
    </font>
    <font>
      <sz val="12"/>
      <color theme="1"/>
      <name val="Calibri"/>
      <family val="2"/>
      <scheme val="minor"/>
    </font>
    <font>
      <b/>
      <sz val="12"/>
      <color theme="1" tint="0.249977111117893"/>
      <name val="Arial"/>
      <family val="2"/>
    </font>
    <font>
      <sz val="14"/>
      <color theme="1"/>
      <name val="Arial"/>
      <family val="2"/>
    </font>
    <font>
      <sz val="12"/>
      <name val="Arial"/>
      <family val="2"/>
    </font>
    <font>
      <b/>
      <sz val="12"/>
      <name val="Arial"/>
      <family val="2"/>
    </font>
    <font>
      <sz val="10"/>
      <name val="Arial"/>
      <family val="2"/>
    </font>
    <font>
      <i/>
      <sz val="12"/>
      <color rgb="FFC00000"/>
      <name val="Arial"/>
      <family val="2"/>
    </font>
    <font>
      <b/>
      <sz val="14"/>
      <color theme="1"/>
      <name val="Arial"/>
      <family val="2"/>
    </font>
    <font>
      <sz val="12"/>
      <color theme="4" tint="-0.249977111117893"/>
      <name val="Arial"/>
      <family val="2"/>
    </font>
    <font>
      <sz val="14"/>
      <color theme="4" tint="-0.249977111117893"/>
      <name val="Arial"/>
      <family val="2"/>
    </font>
    <font>
      <sz val="14"/>
      <name val="Arial"/>
      <family val="2"/>
    </font>
    <font>
      <sz val="16"/>
      <color theme="1"/>
      <name val="Arial"/>
      <family val="2"/>
    </font>
    <font>
      <b/>
      <sz val="16"/>
      <color theme="1"/>
      <name val="Arial"/>
      <family val="2"/>
    </font>
    <font>
      <sz val="14"/>
      <color rgb="FF000000"/>
      <name val="Arial"/>
      <family val="2"/>
    </font>
    <font>
      <sz val="14"/>
      <color theme="1" tint="0.249977111117893"/>
      <name val="Arial"/>
      <family val="2"/>
    </font>
    <font>
      <sz val="14"/>
      <color rgb="FFC00000"/>
      <name val="Arial"/>
      <family val="2"/>
    </font>
    <font>
      <i/>
      <sz val="12"/>
      <color theme="1"/>
      <name val="Arial"/>
      <family val="2"/>
    </font>
    <font>
      <sz val="8"/>
      <name val="Calibri"/>
      <family val="2"/>
      <scheme val="minor"/>
    </font>
    <font>
      <sz val="16"/>
      <name val="Arial"/>
      <family val="2"/>
    </font>
    <font>
      <u/>
      <sz val="12"/>
      <color theme="10"/>
      <name val="Calibri"/>
      <family val="2"/>
      <scheme val="minor"/>
    </font>
    <font>
      <sz val="14"/>
      <color theme="0"/>
      <name val="Arial"/>
      <family val="2"/>
    </font>
    <font>
      <u/>
      <sz val="14"/>
      <color theme="10"/>
      <name val="Arial"/>
      <family val="2"/>
    </font>
    <font>
      <sz val="12"/>
      <color theme="0"/>
      <name val="Arial"/>
      <family val="2"/>
    </font>
    <font>
      <b/>
      <sz val="16"/>
      <color theme="1" tint="0.249977111117893"/>
      <name val="Arial"/>
      <family val="2"/>
    </font>
    <font>
      <sz val="10"/>
      <color theme="1"/>
      <name val="Arial"/>
      <family val="2"/>
    </font>
    <font>
      <b/>
      <sz val="12"/>
      <color rgb="FF000000"/>
      <name val="Arial"/>
      <family val="2"/>
    </font>
    <font>
      <sz val="12"/>
      <color rgb="FF000000"/>
      <name val="Arial"/>
      <family val="2"/>
    </font>
    <font>
      <sz val="11"/>
      <name val="Arial"/>
      <family val="2"/>
    </font>
    <font>
      <b/>
      <sz val="11"/>
      <color theme="1"/>
      <name val="Arial"/>
      <family val="2"/>
    </font>
    <font>
      <sz val="11"/>
      <color theme="1"/>
      <name val="Arial"/>
      <family val="2"/>
    </font>
    <font>
      <u/>
      <sz val="10"/>
      <color theme="10"/>
      <name val="Arial"/>
      <family val="2"/>
    </font>
    <font>
      <b/>
      <sz val="16"/>
      <name val="Arial"/>
      <family val="2"/>
    </font>
    <font>
      <b/>
      <sz val="14"/>
      <name val="Arial"/>
      <family val="2"/>
    </font>
    <font>
      <sz val="14"/>
      <color theme="1"/>
      <name val="Calibri"/>
      <family val="2"/>
      <scheme val="minor"/>
    </font>
    <font>
      <b/>
      <sz val="14"/>
      <color theme="1"/>
      <name val="Calibri"/>
      <family val="2"/>
      <scheme val="minor"/>
    </font>
    <font>
      <i/>
      <sz val="14"/>
      <name val="Arial"/>
      <family val="2"/>
    </font>
    <font>
      <sz val="16"/>
      <color theme="4" tint="-0.249977111117893"/>
      <name val="Arial"/>
      <family val="2"/>
    </font>
    <font>
      <b/>
      <sz val="16"/>
      <color theme="4" tint="-0.249977111117893"/>
      <name val="Arial"/>
      <family val="2"/>
    </font>
    <font>
      <i/>
      <sz val="14"/>
      <color rgb="FFC00000"/>
      <name val="Arial"/>
      <family val="2"/>
    </font>
    <font>
      <sz val="14"/>
      <color rgb="FFFF0000"/>
      <name val="Arial"/>
      <family val="2"/>
    </font>
    <font>
      <sz val="16"/>
      <color theme="0"/>
      <name val="Arial"/>
      <family val="2"/>
    </font>
    <font>
      <b/>
      <sz val="14"/>
      <color theme="0"/>
      <name val="Arial"/>
      <family val="2"/>
    </font>
    <font>
      <sz val="12"/>
      <color theme="0"/>
      <name val="Calibri"/>
      <family val="2"/>
      <scheme val="minor"/>
    </font>
    <font>
      <i/>
      <sz val="12"/>
      <name val="Arial"/>
      <family val="2"/>
    </font>
    <font>
      <b/>
      <i/>
      <sz val="12"/>
      <color theme="1" tint="0.249977111117893"/>
      <name val="Arial"/>
      <family val="2"/>
    </font>
    <font>
      <i/>
      <sz val="12"/>
      <color theme="1" tint="0.249977111117893"/>
      <name val="Arial"/>
      <family val="2"/>
    </font>
    <font>
      <b/>
      <u/>
      <sz val="12"/>
      <name val="Arial"/>
      <family val="2"/>
    </font>
    <font>
      <i/>
      <sz val="12"/>
      <color rgb="FFC00000"/>
      <name val="Calibri"/>
      <family val="2"/>
      <scheme val="minor"/>
    </font>
    <font>
      <sz val="12"/>
      <color theme="1" tint="0.499984740745262"/>
      <name val="Arial"/>
      <family val="2"/>
    </font>
    <font>
      <b/>
      <i/>
      <sz val="12"/>
      <color rgb="FFC00000"/>
      <name val="Arial"/>
      <family val="2"/>
    </font>
    <font>
      <sz val="12"/>
      <color theme="1"/>
      <name val="ArialMT"/>
    </font>
    <font>
      <sz val="12"/>
      <color theme="1"/>
      <name val="ArialMT"/>
      <family val="2"/>
    </font>
    <font>
      <i/>
      <sz val="12"/>
      <color rgb="FFFF0000"/>
      <name val="Arial"/>
      <family val="2"/>
    </font>
    <font>
      <b/>
      <sz val="18"/>
      <name val="Arial"/>
      <family val="2"/>
    </font>
    <font>
      <b/>
      <sz val="18"/>
      <color theme="1"/>
      <name val="Arial"/>
      <family val="2"/>
    </font>
    <font>
      <b/>
      <sz val="18"/>
      <color theme="4" tint="-0.249977111117893"/>
      <name val="Arial"/>
      <family val="2"/>
    </font>
    <font>
      <sz val="18"/>
      <color theme="1"/>
      <name val="Arial"/>
      <family val="2"/>
    </font>
    <font>
      <sz val="16"/>
      <color rgb="FFC00000"/>
      <name val="Arial"/>
      <family val="2"/>
    </font>
    <font>
      <b/>
      <sz val="16"/>
      <color theme="0"/>
      <name val="Arial"/>
      <family val="2"/>
    </font>
    <font>
      <b/>
      <sz val="26"/>
      <color theme="1"/>
      <name val="Arial"/>
      <family val="2"/>
    </font>
    <font>
      <sz val="11"/>
      <color rgb="FFC00000"/>
      <name val="Arial"/>
      <family val="2"/>
    </font>
    <font>
      <b/>
      <sz val="11"/>
      <color rgb="FFC00000"/>
      <name val="Arial"/>
      <family val="2"/>
    </font>
    <font>
      <b/>
      <sz val="12"/>
      <color rgb="FFC00000"/>
      <name val="Arial"/>
      <family val="2"/>
    </font>
    <font>
      <b/>
      <sz val="12"/>
      <color theme="0" tint="-0.499984740745262"/>
      <name val="Arial"/>
      <family val="2"/>
    </font>
    <font>
      <sz val="12"/>
      <color theme="0" tint="-0.499984740745262"/>
      <name val="Arial"/>
      <family val="2"/>
    </font>
    <font>
      <b/>
      <i/>
      <sz val="12"/>
      <color theme="0" tint="-0.499984740745262"/>
      <name val="Arial"/>
      <family val="2"/>
    </font>
    <font>
      <i/>
      <sz val="12"/>
      <color theme="0" tint="-0.499984740745262"/>
      <name val="Arial"/>
      <family val="2"/>
    </font>
    <font>
      <sz val="12"/>
      <color theme="0" tint="-0.34998626667073579"/>
      <name val="Arial"/>
      <family val="2"/>
    </font>
    <font>
      <sz val="10"/>
      <color rgb="FF000000"/>
      <name val="Tahoma"/>
      <family val="2"/>
    </font>
    <font>
      <b/>
      <sz val="10"/>
      <color rgb="FF000000"/>
      <name val="Tahoma"/>
      <family val="2"/>
    </font>
    <font>
      <b/>
      <sz val="11"/>
      <color theme="8" tint="-0.499984740745262"/>
      <name val="Arial"/>
      <family val="2"/>
    </font>
    <font>
      <b/>
      <sz val="12"/>
      <color theme="4" tint="-0.249977111117893"/>
      <name val="Arial"/>
      <family val="2"/>
    </font>
    <font>
      <vertAlign val="superscript"/>
      <sz val="14"/>
      <name val="Arial"/>
      <family val="2"/>
    </font>
    <font>
      <b/>
      <sz val="11"/>
      <name val="Arial"/>
      <family val="2"/>
    </font>
    <font>
      <b/>
      <sz val="11"/>
      <color theme="4" tint="-0.249977111117893"/>
      <name val="Arial"/>
      <family val="2"/>
    </font>
    <font>
      <sz val="11"/>
      <name val="Calibri"/>
      <family val="2"/>
      <scheme val="minor"/>
    </font>
    <font>
      <b/>
      <sz val="11"/>
      <color rgb="FF000000"/>
      <name val="Calibri"/>
      <family val="2"/>
      <charset val="1"/>
    </font>
    <font>
      <sz val="11"/>
      <color rgb="FF000000"/>
      <name val="Calibri"/>
      <family val="2"/>
      <charset val="1"/>
    </font>
    <font>
      <sz val="16"/>
      <color rgb="FFFF0000"/>
      <name val="Arial"/>
      <family val="2"/>
    </font>
    <font>
      <sz val="12"/>
      <color rgb="FFFF0000"/>
      <name val="Arial"/>
      <family val="2"/>
    </font>
    <font>
      <vertAlign val="superscript"/>
      <sz val="12"/>
      <color theme="1"/>
      <name val="Arial"/>
      <family val="2"/>
    </font>
    <font>
      <vertAlign val="superscript"/>
      <sz val="12"/>
      <name val="Arial"/>
      <family val="2"/>
    </font>
    <font>
      <sz val="11"/>
      <color theme="1" tint="0.249977111117893"/>
      <name val="Arial"/>
      <family val="2"/>
    </font>
    <font>
      <b/>
      <sz val="14"/>
      <color rgb="FF000000"/>
      <name val="Arial"/>
      <family val="2"/>
    </font>
    <font>
      <b/>
      <vertAlign val="superscript"/>
      <sz val="12"/>
      <color rgb="FF000000"/>
      <name val="Arial"/>
      <family val="2"/>
    </font>
    <font>
      <sz val="12"/>
      <color rgb="FF333333"/>
      <name val="Arial"/>
      <family val="2"/>
    </font>
    <font>
      <b/>
      <sz val="10"/>
      <color rgb="FF000000"/>
      <name val="Arial"/>
      <family val="2"/>
    </font>
    <font>
      <sz val="12"/>
      <color rgb="FF0D0D0D"/>
      <name val="Arial"/>
      <family val="2"/>
    </font>
    <font>
      <sz val="11"/>
      <color theme="1" tint="0.249977111117893"/>
      <name val="ArialMT"/>
      <family val="2"/>
    </font>
    <font>
      <b/>
      <sz val="12"/>
      <color theme="0"/>
      <name val="Arial"/>
      <family val="2"/>
    </font>
    <font>
      <b/>
      <sz val="12"/>
      <color theme="8" tint="-0.499984740745262"/>
      <name val="Arial"/>
      <family val="2"/>
    </font>
    <font>
      <b/>
      <sz val="12"/>
      <color rgb="FF102575"/>
      <name val="Arial"/>
      <family val="2"/>
    </font>
    <font>
      <sz val="12"/>
      <color rgb="FF102575"/>
      <name val="Arial"/>
      <family val="2"/>
    </font>
    <font>
      <b/>
      <i/>
      <sz val="12"/>
      <color theme="1"/>
      <name val="Arial"/>
      <family val="2"/>
    </font>
    <font>
      <b/>
      <sz val="11"/>
      <color rgb="FF102575"/>
      <name val="Arial"/>
      <family val="2"/>
    </font>
    <font>
      <sz val="11"/>
      <color rgb="FF102575"/>
      <name val="Arial"/>
      <family val="2"/>
    </font>
    <font>
      <sz val="22"/>
      <name val="Arial"/>
      <family val="2"/>
    </font>
    <font>
      <sz val="12"/>
      <color rgb="FF2E8540"/>
      <name val="Arial"/>
      <family val="2"/>
    </font>
  </fonts>
  <fills count="34">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9DAFD"/>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1"/>
        <bgColor indexed="64"/>
      </patternFill>
    </fill>
    <fill>
      <patternFill patternType="solid">
        <fgColor theme="5" tint="-0.499984740745262"/>
        <bgColor indexed="64"/>
      </patternFill>
    </fill>
    <fill>
      <patternFill patternType="solid">
        <fgColor rgb="FFFFC6C6"/>
        <bgColor indexed="64"/>
      </patternFill>
    </fill>
    <fill>
      <patternFill patternType="solid">
        <fgColor rgb="FF73E15A"/>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rgb="FF3C72D8"/>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4" tint="-0.249977111117893"/>
        <bgColor indexed="64"/>
      </patternFill>
    </fill>
    <fill>
      <patternFill patternType="solid">
        <fgColor theme="9" tint="0.39997558519241921"/>
        <bgColor indexed="64"/>
      </patternFill>
    </fill>
    <fill>
      <patternFill patternType="solid">
        <fgColor rgb="FFDBE5E3"/>
        <bgColor indexed="64"/>
      </patternFill>
    </fill>
    <fill>
      <patternFill patternType="solid">
        <fgColor rgb="FF92D050"/>
        <bgColor indexed="64"/>
      </patternFill>
    </fill>
    <fill>
      <patternFill patternType="solid">
        <fgColor theme="9" tint="0.79998168889431442"/>
        <bgColor indexed="64"/>
      </patternFill>
    </fill>
  </fills>
  <borders count="105">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indexed="64"/>
      </top>
      <bottom/>
      <diagonal/>
    </border>
  </borders>
  <cellStyleXfs count="26">
    <xf numFmtId="0" fontId="0" fillId="0" borderId="0"/>
    <xf numFmtId="9" fontId="14" fillId="0" borderId="0" applyFont="0" applyFill="0" applyBorder="0" applyAlignment="0" applyProtection="0"/>
    <xf numFmtId="0" fontId="19" fillId="0" borderId="0"/>
    <xf numFmtId="0" fontId="33" fillId="0" borderId="0" applyNumberFormat="0" applyFill="0" applyBorder="0" applyAlignment="0" applyProtection="0"/>
    <xf numFmtId="0" fontId="9" fillId="0" borderId="0"/>
    <xf numFmtId="0" fontId="9" fillId="0" borderId="0"/>
    <xf numFmtId="0" fontId="9" fillId="0" borderId="0"/>
    <xf numFmtId="0" fontId="38" fillId="0" borderId="0"/>
    <xf numFmtId="0" fontId="19" fillId="0" borderId="0"/>
    <xf numFmtId="0" fontId="19" fillId="0" borderId="0"/>
    <xf numFmtId="0" fontId="19" fillId="0" borderId="0"/>
    <xf numFmtId="0" fontId="44" fillId="0" borderId="0" applyNumberFormat="0" applyFill="0" applyBorder="0" applyAlignment="0" applyProtection="0"/>
    <xf numFmtId="0" fontId="19" fillId="0" borderId="0"/>
    <xf numFmtId="0" fontId="14" fillId="0" borderId="0"/>
    <xf numFmtId="0" fontId="9" fillId="0" borderId="0"/>
    <xf numFmtId="0" fontId="65" fillId="0" borderId="0"/>
    <xf numFmtId="9" fontId="65"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4" fillId="0" borderId="0"/>
    <xf numFmtId="0" fontId="4" fillId="0" borderId="0"/>
    <xf numFmtId="0" fontId="3" fillId="0" borderId="0"/>
    <xf numFmtId="0" fontId="3" fillId="0" borderId="0"/>
  </cellStyleXfs>
  <cellXfs count="1938">
    <xf numFmtId="0" fontId="0" fillId="0" borderId="0" xfId="0"/>
    <xf numFmtId="0" fontId="10" fillId="0" borderId="0" xfId="0" applyFont="1"/>
    <xf numFmtId="0" fontId="10" fillId="0" borderId="0" xfId="0" applyFont="1" applyAlignment="1">
      <alignment horizontal="center"/>
    </xf>
    <xf numFmtId="0" fontId="12" fillId="0" borderId="0" xfId="0" applyFont="1"/>
    <xf numFmtId="0" fontId="16" fillId="0" borderId="0" xfId="0" applyFont="1" applyAlignment="1">
      <alignment horizontal="center"/>
    </xf>
    <xf numFmtId="0" fontId="16" fillId="0" borderId="0" xfId="0" applyFont="1"/>
    <xf numFmtId="1" fontId="17" fillId="0" borderId="7" xfId="0" applyNumberFormat="1" applyFont="1" applyBorder="1" applyAlignment="1">
      <alignment horizontal="center"/>
    </xf>
    <xf numFmtId="1" fontId="17" fillId="0" borderId="2" xfId="0" applyNumberFormat="1" applyFont="1" applyBorder="1" applyAlignment="1">
      <alignment horizontal="center"/>
    </xf>
    <xf numFmtId="0" fontId="12" fillId="0" borderId="0" xfId="0" applyFont="1" applyAlignment="1">
      <alignment horizontal="center"/>
    </xf>
    <xf numFmtId="0" fontId="22" fillId="0" borderId="0" xfId="0" applyFont="1"/>
    <xf numFmtId="0" fontId="22" fillId="0" borderId="0" xfId="0" applyFont="1" applyAlignment="1">
      <alignment horizontal="center"/>
    </xf>
    <xf numFmtId="1" fontId="17" fillId="0" borderId="11" xfId="0" applyNumberFormat="1" applyFont="1" applyBorder="1" applyAlignment="1">
      <alignment horizontal="center"/>
    </xf>
    <xf numFmtId="1" fontId="17" fillId="5" borderId="12" xfId="0" applyNumberFormat="1" applyFont="1" applyFill="1" applyBorder="1" applyAlignment="1">
      <alignment horizontal="center"/>
    </xf>
    <xf numFmtId="1" fontId="17" fillId="0" borderId="12" xfId="0" applyNumberFormat="1" applyFont="1" applyBorder="1" applyAlignment="1">
      <alignment horizontal="center"/>
    </xf>
    <xf numFmtId="164" fontId="17" fillId="0" borderId="11" xfId="0" applyNumberFormat="1" applyFont="1" applyBorder="1" applyAlignment="1">
      <alignment horizontal="center"/>
    </xf>
    <xf numFmtId="164" fontId="17" fillId="0" borderId="2" xfId="0" applyNumberFormat="1" applyFont="1" applyBorder="1" applyAlignment="1">
      <alignment horizontal="center"/>
    </xf>
    <xf numFmtId="164" fontId="17" fillId="5" borderId="12" xfId="0" applyNumberFormat="1" applyFont="1" applyFill="1" applyBorder="1" applyAlignment="1">
      <alignment horizontal="center"/>
    </xf>
    <xf numFmtId="0" fontId="28" fillId="0" borderId="0" xfId="0" applyFont="1"/>
    <xf numFmtId="0" fontId="16" fillId="9" borderId="0" xfId="0" applyFont="1" applyFill="1" applyAlignment="1">
      <alignment vertical="center"/>
    </xf>
    <xf numFmtId="0" fontId="10" fillId="9" borderId="0" xfId="0" applyFont="1" applyFill="1"/>
    <xf numFmtId="0" fontId="16" fillId="9" borderId="0" xfId="0" applyFont="1" applyFill="1" applyAlignment="1">
      <alignment horizontal="center" vertical="center"/>
    </xf>
    <xf numFmtId="0" fontId="10" fillId="9" borderId="0" xfId="0" applyFont="1" applyFill="1" applyAlignment="1">
      <alignment horizontal="center"/>
    </xf>
    <xf numFmtId="0" fontId="24" fillId="9" borderId="0" xfId="0" applyFont="1" applyFill="1" applyAlignment="1">
      <alignment vertical="center"/>
    </xf>
    <xf numFmtId="0" fontId="17" fillId="9" borderId="0" xfId="0" applyFont="1" applyFill="1"/>
    <xf numFmtId="0" fontId="11" fillId="9" borderId="0" xfId="0" applyFont="1" applyFill="1"/>
    <xf numFmtId="1" fontId="11" fillId="9" borderId="2" xfId="0" applyNumberFormat="1" applyFont="1" applyFill="1" applyBorder="1" applyAlignment="1">
      <alignment horizontal="center"/>
    </xf>
    <xf numFmtId="0" fontId="18" fillId="9" borderId="0" xfId="0" applyFont="1" applyFill="1"/>
    <xf numFmtId="0" fontId="17" fillId="9" borderId="0" xfId="0" applyFont="1" applyFill="1" applyAlignment="1">
      <alignment horizontal="center"/>
    </xf>
    <xf numFmtId="0" fontId="11" fillId="9" borderId="0" xfId="0" applyFont="1" applyFill="1" applyAlignment="1">
      <alignment horizontal="center"/>
    </xf>
    <xf numFmtId="0" fontId="43" fillId="9" borderId="0" xfId="5" applyFont="1" applyFill="1" applyAlignment="1">
      <alignment vertical="top"/>
    </xf>
    <xf numFmtId="0" fontId="17" fillId="9" borderId="0" xfId="4" applyFont="1" applyFill="1" applyAlignment="1">
      <alignment horizontal="left" vertical="top"/>
    </xf>
    <xf numFmtId="0" fontId="16" fillId="9" borderId="0" xfId="0" applyFont="1" applyFill="1"/>
    <xf numFmtId="0" fontId="17" fillId="9" borderId="0" xfId="0" applyFont="1" applyFill="1" applyAlignment="1">
      <alignment horizontal="right"/>
    </xf>
    <xf numFmtId="0" fontId="18" fillId="9" borderId="0" xfId="0" applyFont="1" applyFill="1" applyAlignment="1">
      <alignment horizontal="right"/>
    </xf>
    <xf numFmtId="0" fontId="17" fillId="9" borderId="0" xfId="0" applyFont="1" applyFill="1" applyAlignment="1">
      <alignment horizontal="right" vertical="center"/>
    </xf>
    <xf numFmtId="0" fontId="17" fillId="9" borderId="0" xfId="0" applyFont="1" applyFill="1" applyAlignment="1">
      <alignment vertical="center"/>
    </xf>
    <xf numFmtId="0" fontId="24" fillId="9" borderId="0" xfId="0" applyFont="1" applyFill="1" applyAlignment="1">
      <alignment horizontal="right" vertical="center"/>
    </xf>
    <xf numFmtId="0" fontId="32" fillId="9" borderId="0" xfId="0" applyFont="1" applyFill="1" applyAlignment="1">
      <alignment horizontal="right" vertical="center"/>
    </xf>
    <xf numFmtId="0" fontId="32" fillId="9" borderId="0" xfId="0" applyFont="1" applyFill="1" applyAlignment="1">
      <alignment vertical="center"/>
    </xf>
    <xf numFmtId="0" fontId="16" fillId="9" borderId="0" xfId="0" applyFont="1" applyFill="1" applyAlignment="1">
      <alignment horizontal="center"/>
    </xf>
    <xf numFmtId="1" fontId="11" fillId="9" borderId="3" xfId="0" applyNumberFormat="1" applyFont="1" applyFill="1" applyBorder="1" applyAlignment="1">
      <alignment horizontal="center"/>
    </xf>
    <xf numFmtId="0" fontId="16" fillId="9" borderId="5" xfId="0" applyFont="1" applyFill="1" applyBorder="1"/>
    <xf numFmtId="0" fontId="16" fillId="9" borderId="5" xfId="0" applyFont="1" applyFill="1" applyBorder="1" applyAlignment="1">
      <alignment horizontal="center"/>
    </xf>
    <xf numFmtId="1" fontId="16" fillId="9" borderId="2" xfId="0" applyNumberFormat="1" applyFont="1" applyFill="1" applyBorder="1" applyAlignment="1">
      <alignment horizontal="center"/>
    </xf>
    <xf numFmtId="1" fontId="16" fillId="9" borderId="3" xfId="0" applyNumberFormat="1" applyFont="1" applyFill="1" applyBorder="1" applyAlignment="1">
      <alignment horizontal="center"/>
    </xf>
    <xf numFmtId="0" fontId="25" fillId="9" borderId="0" xfId="0" applyFont="1" applyFill="1" applyAlignment="1">
      <alignment vertical="center"/>
    </xf>
    <xf numFmtId="0" fontId="25" fillId="9" borderId="0" xfId="0" applyFont="1" applyFill="1" applyAlignment="1">
      <alignment horizontal="center" vertical="center"/>
    </xf>
    <xf numFmtId="0" fontId="22" fillId="9" borderId="0" xfId="0" applyFont="1" applyFill="1"/>
    <xf numFmtId="0" fontId="22" fillId="9" borderId="0" xfId="0" applyFont="1" applyFill="1" applyAlignment="1">
      <alignment horizontal="center"/>
    </xf>
    <xf numFmtId="0" fontId="23" fillId="9" borderId="0" xfId="0" applyFont="1" applyFill="1"/>
    <xf numFmtId="0" fontId="23" fillId="9" borderId="0" xfId="0" applyFont="1" applyFill="1" applyAlignment="1">
      <alignment horizontal="center"/>
    </xf>
    <xf numFmtId="0" fontId="12" fillId="9" borderId="0" xfId="0" applyFont="1" applyFill="1"/>
    <xf numFmtId="0" fontId="12" fillId="9" borderId="0" xfId="0" applyFont="1" applyFill="1" applyAlignment="1">
      <alignment horizontal="center"/>
    </xf>
    <xf numFmtId="0" fontId="17" fillId="9" borderId="14" xfId="0" applyFont="1" applyFill="1" applyBorder="1"/>
    <xf numFmtId="0" fontId="24" fillId="9" borderId="14" xfId="0" quotePrefix="1" applyFont="1" applyFill="1" applyBorder="1" applyAlignment="1">
      <alignment horizontal="right"/>
    </xf>
    <xf numFmtId="0" fontId="17" fillId="9" borderId="14" xfId="0" quotePrefix="1" applyFont="1" applyFill="1" applyBorder="1" applyAlignment="1">
      <alignment horizontal="right"/>
    </xf>
    <xf numFmtId="0" fontId="17" fillId="9" borderId="15" xfId="0" applyFont="1" applyFill="1" applyBorder="1"/>
    <xf numFmtId="0" fontId="27" fillId="9" borderId="0" xfId="0" applyFont="1" applyFill="1" applyAlignment="1">
      <alignment vertical="center"/>
    </xf>
    <xf numFmtId="0" fontId="10" fillId="9" borderId="0" xfId="0" applyFont="1" applyFill="1" applyAlignment="1">
      <alignment vertical="center"/>
    </xf>
    <xf numFmtId="0" fontId="25" fillId="9" borderId="0" xfId="0" applyFont="1" applyFill="1"/>
    <xf numFmtId="0" fontId="25" fillId="9" borderId="0" xfId="0" applyFont="1" applyFill="1" applyAlignment="1">
      <alignment horizontal="center"/>
    </xf>
    <xf numFmtId="0" fontId="17" fillId="9" borderId="0" xfId="0" applyFont="1" applyFill="1" applyAlignment="1">
      <alignment horizontal="left"/>
    </xf>
    <xf numFmtId="0" fontId="17" fillId="9" borderId="1" xfId="0" applyFont="1" applyFill="1" applyBorder="1" applyAlignment="1">
      <alignment horizontal="center"/>
    </xf>
    <xf numFmtId="0" fontId="17" fillId="9" borderId="5" xfId="0" applyFont="1" applyFill="1" applyBorder="1" applyAlignment="1">
      <alignment horizontal="center"/>
    </xf>
    <xf numFmtId="0" fontId="17" fillId="9" borderId="7" xfId="0" applyFont="1" applyFill="1" applyBorder="1" applyAlignment="1">
      <alignment horizontal="center"/>
    </xf>
    <xf numFmtId="0" fontId="17" fillId="9" borderId="2" xfId="0" applyFont="1" applyFill="1" applyBorder="1"/>
    <xf numFmtId="0" fontId="17" fillId="9" borderId="11" xfId="0" applyFont="1" applyFill="1" applyBorder="1"/>
    <xf numFmtId="0" fontId="17" fillId="9" borderId="22" xfId="0" applyFont="1" applyFill="1" applyBorder="1"/>
    <xf numFmtId="166" fontId="12" fillId="9" borderId="0" xfId="0" applyNumberFormat="1" applyFont="1" applyFill="1"/>
    <xf numFmtId="0" fontId="35" fillId="9" borderId="0" xfId="3" applyFont="1" applyFill="1" applyBorder="1"/>
    <xf numFmtId="0" fontId="17" fillId="9" borderId="2" xfId="0" applyFont="1" applyFill="1" applyBorder="1" applyAlignment="1">
      <alignment horizontal="center"/>
    </xf>
    <xf numFmtId="164" fontId="17" fillId="9" borderId="2" xfId="0" applyNumberFormat="1" applyFont="1" applyFill="1" applyBorder="1" applyAlignment="1">
      <alignment horizontal="center"/>
    </xf>
    <xf numFmtId="0" fontId="13" fillId="9" borderId="0" xfId="0" applyFont="1" applyFill="1" applyAlignment="1">
      <alignment horizontal="left"/>
    </xf>
    <xf numFmtId="0" fontId="11" fillId="9" borderId="0" xfId="0" applyFont="1" applyFill="1" applyAlignment="1">
      <alignment horizontal="right"/>
    </xf>
    <xf numFmtId="0" fontId="34" fillId="9" borderId="0" xfId="0" applyFont="1" applyFill="1" applyAlignment="1">
      <alignment vertical="top"/>
    </xf>
    <xf numFmtId="0" fontId="34" fillId="9" borderId="0" xfId="0" applyFont="1" applyFill="1" applyAlignment="1">
      <alignment horizontal="center" vertical="top"/>
    </xf>
    <xf numFmtId="0" fontId="17" fillId="9" borderId="7" xfId="0" applyFont="1" applyFill="1" applyBorder="1"/>
    <xf numFmtId="0" fontId="24" fillId="9" borderId="0" xfId="0" applyFont="1" applyFill="1"/>
    <xf numFmtId="0" fontId="17" fillId="9" borderId="4" xfId="0" applyFont="1" applyFill="1" applyBorder="1"/>
    <xf numFmtId="0" fontId="17" fillId="9" borderId="6" xfId="0" applyFont="1" applyFill="1" applyBorder="1"/>
    <xf numFmtId="0" fontId="17" fillId="9" borderId="1" xfId="0" applyFont="1" applyFill="1" applyBorder="1"/>
    <xf numFmtId="0" fontId="17" fillId="9" borderId="8" xfId="0" applyFont="1" applyFill="1" applyBorder="1"/>
    <xf numFmtId="0" fontId="17" fillId="9" borderId="21" xfId="0" applyFont="1" applyFill="1" applyBorder="1"/>
    <xf numFmtId="0" fontId="17" fillId="9" borderId="3" xfId="0" applyFont="1" applyFill="1" applyBorder="1"/>
    <xf numFmtId="0" fontId="15" fillId="0" borderId="12" xfId="0" applyFont="1" applyBorder="1" applyAlignment="1">
      <alignment horizontal="center"/>
    </xf>
    <xf numFmtId="0" fontId="15" fillId="0" borderId="61" xfId="0" applyFont="1" applyBorder="1" applyAlignment="1">
      <alignment horizontal="center"/>
    </xf>
    <xf numFmtId="1" fontId="17" fillId="0" borderId="61" xfId="0" applyNumberFormat="1" applyFont="1" applyBorder="1" applyAlignment="1">
      <alignment horizontal="center"/>
    </xf>
    <xf numFmtId="0" fontId="36" fillId="9" borderId="0" xfId="0" applyFont="1" applyFill="1" applyAlignment="1">
      <alignment horizontal="center"/>
    </xf>
    <xf numFmtId="0" fontId="36" fillId="9" borderId="0" xfId="0" applyFont="1" applyFill="1"/>
    <xf numFmtId="1" fontId="17" fillId="9" borderId="36" xfId="0" applyNumberFormat="1" applyFont="1" applyFill="1" applyBorder="1" applyAlignment="1">
      <alignment horizontal="center"/>
    </xf>
    <xf numFmtId="1" fontId="17" fillId="0" borderId="16" xfId="0" applyNumberFormat="1" applyFont="1" applyBorder="1" applyAlignment="1">
      <alignment horizontal="center"/>
    </xf>
    <xf numFmtId="1" fontId="17" fillId="5" borderId="61" xfId="0" applyNumberFormat="1" applyFont="1" applyFill="1" applyBorder="1" applyAlignment="1">
      <alignment horizontal="center"/>
    </xf>
    <xf numFmtId="1" fontId="17" fillId="0" borderId="36" xfId="0" applyNumberFormat="1" applyFont="1" applyBorder="1" applyAlignment="1">
      <alignment horizontal="center"/>
    </xf>
    <xf numFmtId="0" fontId="17" fillId="9" borderId="16" xfId="0" applyFont="1" applyFill="1" applyBorder="1" applyAlignment="1">
      <alignment horizontal="center"/>
    </xf>
    <xf numFmtId="1" fontId="17" fillId="9" borderId="0" xfId="0" applyNumberFormat="1" applyFont="1" applyFill="1"/>
    <xf numFmtId="0" fontId="17" fillId="9" borderId="0" xfId="0" applyFont="1" applyFill="1" applyAlignment="1">
      <alignment horizontal="center" vertical="center"/>
    </xf>
    <xf numFmtId="0" fontId="17" fillId="9" borderId="20" xfId="0" applyFont="1" applyFill="1" applyBorder="1"/>
    <xf numFmtId="1" fontId="17" fillId="9" borderId="2" xfId="0" applyNumberFormat="1" applyFont="1" applyFill="1" applyBorder="1" applyAlignment="1">
      <alignment horizontal="center"/>
    </xf>
    <xf numFmtId="1" fontId="17" fillId="9" borderId="0" xfId="0" applyNumberFormat="1" applyFont="1" applyFill="1" applyAlignment="1">
      <alignment vertical="center"/>
    </xf>
    <xf numFmtId="0" fontId="24" fillId="9" borderId="46" xfId="0" applyFont="1" applyFill="1" applyBorder="1"/>
    <xf numFmtId="0" fontId="16" fillId="9" borderId="50" xfId="0" applyFont="1" applyFill="1" applyBorder="1"/>
    <xf numFmtId="0" fontId="16" fillId="9" borderId="50" xfId="0" applyFont="1" applyFill="1" applyBorder="1" applyAlignment="1">
      <alignment horizontal="center"/>
    </xf>
    <xf numFmtId="0" fontId="23" fillId="9" borderId="5" xfId="0" applyFont="1" applyFill="1" applyBorder="1"/>
    <xf numFmtId="0" fontId="23" fillId="9" borderId="5" xfId="0" applyFont="1" applyFill="1" applyBorder="1" applyAlignment="1">
      <alignment horizontal="center"/>
    </xf>
    <xf numFmtId="1" fontId="12" fillId="9" borderId="2" xfId="0" applyNumberFormat="1" applyFont="1" applyFill="1" applyBorder="1" applyAlignment="1">
      <alignment horizontal="center"/>
    </xf>
    <xf numFmtId="1" fontId="12" fillId="9" borderId="3" xfId="0" applyNumberFormat="1" applyFont="1" applyFill="1" applyBorder="1" applyAlignment="1">
      <alignment horizontal="center"/>
    </xf>
    <xf numFmtId="0" fontId="16" fillId="9" borderId="74" xfId="0" applyFont="1" applyFill="1" applyBorder="1"/>
    <xf numFmtId="0" fontId="24" fillId="9" borderId="47" xfId="0" applyFont="1" applyFill="1" applyBorder="1"/>
    <xf numFmtId="0" fontId="16" fillId="9" borderId="42" xfId="0" applyFont="1" applyFill="1" applyBorder="1"/>
    <xf numFmtId="1" fontId="16" fillId="9" borderId="10" xfId="0" applyNumberFormat="1" applyFont="1" applyFill="1" applyBorder="1" applyAlignment="1">
      <alignment horizontal="center"/>
    </xf>
    <xf numFmtId="0" fontId="50" fillId="9" borderId="0" xfId="0" applyFont="1" applyFill="1"/>
    <xf numFmtId="0" fontId="32" fillId="9" borderId="14" xfId="0" quotePrefix="1" applyFont="1" applyFill="1" applyBorder="1" applyAlignment="1">
      <alignment horizontal="right"/>
    </xf>
    <xf numFmtId="0" fontId="50" fillId="9" borderId="0" xfId="0" applyFont="1" applyFill="1" applyAlignment="1">
      <alignment horizontal="center"/>
    </xf>
    <xf numFmtId="0" fontId="45" fillId="9" borderId="5" xfId="0" applyFont="1" applyFill="1" applyBorder="1" applyAlignment="1">
      <alignment vertical="center"/>
    </xf>
    <xf numFmtId="0" fontId="45" fillId="9" borderId="14" xfId="0" quotePrefix="1" applyFont="1" applyFill="1" applyBorder="1" applyAlignment="1">
      <alignment horizontal="right"/>
    </xf>
    <xf numFmtId="0" fontId="26" fillId="9" borderId="0" xfId="0" applyFont="1" applyFill="1"/>
    <xf numFmtId="0" fontId="51" fillId="9" borderId="0" xfId="0" applyFont="1" applyFill="1"/>
    <xf numFmtId="0" fontId="51" fillId="9" borderId="0" xfId="0" applyFont="1" applyFill="1" applyAlignment="1">
      <alignment horizontal="center"/>
    </xf>
    <xf numFmtId="0" fontId="26" fillId="9" borderId="0" xfId="0" applyFont="1" applyFill="1" applyAlignment="1">
      <alignment horizontal="center"/>
    </xf>
    <xf numFmtId="0" fontId="16" fillId="9" borderId="42" xfId="0" applyFont="1" applyFill="1" applyBorder="1" applyAlignment="1">
      <alignment vertical="center"/>
    </xf>
    <xf numFmtId="0" fontId="34" fillId="0" borderId="12" xfId="0" applyFont="1" applyBorder="1" applyAlignment="1">
      <alignment vertical="center"/>
    </xf>
    <xf numFmtId="0" fontId="34" fillId="0" borderId="12" xfId="0" applyFont="1" applyBorder="1" applyAlignment="1">
      <alignment horizontal="center" vertical="top" wrapText="1"/>
    </xf>
    <xf numFmtId="0" fontId="25" fillId="9" borderId="0" xfId="0" applyFont="1" applyFill="1" applyAlignment="1">
      <alignment vertical="top"/>
    </xf>
    <xf numFmtId="0" fontId="25" fillId="9" borderId="0" xfId="0" applyFont="1" applyFill="1" applyAlignment="1">
      <alignment horizontal="center" vertical="top"/>
    </xf>
    <xf numFmtId="0" fontId="34" fillId="0" borderId="20" xfId="0" applyFont="1" applyBorder="1" applyAlignment="1">
      <alignment horizontal="center" vertical="top" wrapText="1"/>
    </xf>
    <xf numFmtId="0" fontId="17" fillId="9" borderId="7" xfId="0" applyFont="1" applyFill="1" applyBorder="1" applyAlignment="1">
      <alignment vertical="center"/>
    </xf>
    <xf numFmtId="0" fontId="34" fillId="12" borderId="12" xfId="0" applyFont="1" applyFill="1" applyBorder="1" applyAlignment="1">
      <alignment vertical="center"/>
    </xf>
    <xf numFmtId="0" fontId="34" fillId="12" borderId="21" xfId="0" applyFont="1" applyFill="1" applyBorder="1" applyAlignment="1">
      <alignment vertical="center"/>
    </xf>
    <xf numFmtId="0" fontId="34" fillId="12" borderId="20" xfId="0" applyFont="1" applyFill="1" applyBorder="1" applyAlignment="1">
      <alignment vertical="center"/>
    </xf>
    <xf numFmtId="164" fontId="34" fillId="12" borderId="12" xfId="0" applyNumberFormat="1" applyFont="1" applyFill="1" applyBorder="1" applyAlignment="1">
      <alignment horizontal="center" vertical="center"/>
    </xf>
    <xf numFmtId="0" fontId="17" fillId="9" borderId="5" xfId="0" applyFont="1" applyFill="1" applyBorder="1"/>
    <xf numFmtId="0" fontId="17" fillId="9" borderId="20" xfId="0" applyFont="1" applyFill="1" applyBorder="1" applyAlignment="1">
      <alignment horizontal="center"/>
    </xf>
    <xf numFmtId="0" fontId="17" fillId="9" borderId="21" xfId="0" applyFont="1" applyFill="1" applyBorder="1" applyAlignment="1">
      <alignment horizontal="center"/>
    </xf>
    <xf numFmtId="0" fontId="17" fillId="9" borderId="0" xfId="0" applyFont="1" applyFill="1" applyAlignment="1">
      <alignment wrapText="1"/>
    </xf>
    <xf numFmtId="0" fontId="17" fillId="9" borderId="0" xfId="0" applyFont="1" applyFill="1" applyAlignment="1">
      <alignment horizontal="center" wrapText="1"/>
    </xf>
    <xf numFmtId="0" fontId="46" fillId="0" borderId="0" xfId="0" applyFont="1" applyAlignment="1">
      <alignment horizontal="center"/>
    </xf>
    <xf numFmtId="0" fontId="46" fillId="0" borderId="2" xfId="0" applyFont="1" applyBorder="1" applyAlignment="1">
      <alignment horizontal="center"/>
    </xf>
    <xf numFmtId="0" fontId="32" fillId="9" borderId="0" xfId="0" applyFont="1" applyFill="1" applyAlignment="1">
      <alignment vertical="top"/>
    </xf>
    <xf numFmtId="0" fontId="24" fillId="8" borderId="22" xfId="0" applyFont="1" applyFill="1" applyBorder="1" applyAlignment="1">
      <alignment vertical="top" wrapText="1"/>
    </xf>
    <xf numFmtId="0" fontId="24" fillId="8" borderId="12" xfId="0" applyFont="1" applyFill="1" applyBorder="1" applyAlignment="1">
      <alignment horizontal="center" vertical="top" wrapText="1"/>
    </xf>
    <xf numFmtId="0" fontId="17" fillId="9" borderId="0" xfId="0" applyFont="1" applyFill="1" applyAlignment="1">
      <alignment vertical="top"/>
    </xf>
    <xf numFmtId="0" fontId="17" fillId="9" borderId="0" xfId="0" applyFont="1" applyFill="1" applyAlignment="1">
      <alignment horizontal="center" vertical="top"/>
    </xf>
    <xf numFmtId="0" fontId="18" fillId="9" borderId="25" xfId="0" applyFont="1" applyFill="1" applyBorder="1"/>
    <xf numFmtId="0" fontId="18" fillId="9" borderId="25" xfId="0" applyFont="1" applyFill="1" applyBorder="1" applyAlignment="1">
      <alignment horizontal="center"/>
    </xf>
    <xf numFmtId="0" fontId="18" fillId="9" borderId="38" xfId="0" applyFont="1" applyFill="1" applyBorder="1"/>
    <xf numFmtId="0" fontId="24" fillId="8" borderId="78" xfId="0" applyFont="1" applyFill="1" applyBorder="1" applyAlignment="1">
      <alignment horizontal="center" vertical="top" wrapText="1"/>
    </xf>
    <xf numFmtId="0" fontId="46" fillId="0" borderId="19" xfId="0" applyFont="1" applyBorder="1"/>
    <xf numFmtId="9" fontId="17" fillId="9" borderId="19" xfId="0" applyNumberFormat="1" applyFont="1" applyFill="1" applyBorder="1" applyAlignment="1">
      <alignment horizontal="center"/>
    </xf>
    <xf numFmtId="9" fontId="17" fillId="9" borderId="19" xfId="1" applyFont="1" applyFill="1" applyBorder="1" applyAlignment="1">
      <alignment horizontal="center"/>
    </xf>
    <xf numFmtId="0" fontId="17" fillId="9" borderId="51" xfId="0" applyFont="1" applyFill="1" applyBorder="1"/>
    <xf numFmtId="0" fontId="17" fillId="9" borderId="19" xfId="0" applyFont="1" applyFill="1" applyBorder="1"/>
    <xf numFmtId="0" fontId="17" fillId="9" borderId="49" xfId="0" applyFont="1" applyFill="1" applyBorder="1"/>
    <xf numFmtId="0" fontId="17" fillId="9" borderId="13" xfId="0" applyFont="1" applyFill="1" applyBorder="1"/>
    <xf numFmtId="0" fontId="17" fillId="9" borderId="49" xfId="0" applyFont="1" applyFill="1" applyBorder="1" applyAlignment="1">
      <alignment horizontal="center"/>
    </xf>
    <xf numFmtId="0" fontId="17" fillId="9" borderId="59" xfId="0" applyFont="1" applyFill="1" applyBorder="1"/>
    <xf numFmtId="0" fontId="17" fillId="9" borderId="25" xfId="0" applyFont="1" applyFill="1" applyBorder="1"/>
    <xf numFmtId="0" fontId="17" fillId="9" borderId="50" xfId="0" applyFont="1" applyFill="1" applyBorder="1"/>
    <xf numFmtId="0" fontId="17" fillId="9" borderId="55" xfId="0" applyFont="1" applyFill="1" applyBorder="1"/>
    <xf numFmtId="0" fontId="17" fillId="9" borderId="19" xfId="0" applyFont="1" applyFill="1" applyBorder="1" applyAlignment="1">
      <alignment horizontal="center"/>
    </xf>
    <xf numFmtId="0" fontId="17" fillId="9" borderId="18" xfId="0" applyFont="1" applyFill="1" applyBorder="1"/>
    <xf numFmtId="0" fontId="17" fillId="9" borderId="42" xfId="0" applyFont="1" applyFill="1" applyBorder="1" applyAlignment="1">
      <alignment horizontal="center"/>
    </xf>
    <xf numFmtId="0" fontId="24" fillId="5" borderId="41" xfId="0" applyFont="1" applyFill="1" applyBorder="1" applyAlignment="1">
      <alignment vertical="center"/>
    </xf>
    <xf numFmtId="0" fontId="24" fillId="5" borderId="6" xfId="0" applyFont="1" applyFill="1" applyBorder="1" applyAlignment="1">
      <alignment vertical="center"/>
    </xf>
    <xf numFmtId="0" fontId="24" fillId="5" borderId="4" xfId="0" applyFont="1" applyFill="1" applyBorder="1" applyAlignment="1">
      <alignment vertical="center"/>
    </xf>
    <xf numFmtId="0" fontId="24" fillId="5" borderId="5" xfId="0" applyFont="1" applyFill="1" applyBorder="1" applyAlignment="1">
      <alignment vertical="center"/>
    </xf>
    <xf numFmtId="0" fontId="24" fillId="5" borderId="7" xfId="0" applyFont="1" applyFill="1" applyBorder="1" applyAlignment="1">
      <alignment horizontal="center" vertical="center"/>
    </xf>
    <xf numFmtId="0" fontId="24" fillId="5" borderId="42" xfId="0" applyFont="1" applyFill="1" applyBorder="1" applyAlignment="1">
      <alignment horizontal="center" vertical="center"/>
    </xf>
    <xf numFmtId="0" fontId="18" fillId="9" borderId="40" xfId="0" applyFont="1" applyFill="1" applyBorder="1" applyAlignment="1">
      <alignment horizontal="right"/>
    </xf>
    <xf numFmtId="0" fontId="18" fillId="5" borderId="65" xfId="0" applyFont="1" applyFill="1" applyBorder="1" applyAlignment="1">
      <alignment horizontal="left"/>
    </xf>
    <xf numFmtId="0" fontId="17" fillId="5" borderId="20" xfId="0" applyFont="1" applyFill="1" applyBorder="1"/>
    <xf numFmtId="0" fontId="17" fillId="5" borderId="21" xfId="0" applyFont="1" applyFill="1" applyBorder="1"/>
    <xf numFmtId="0" fontId="17" fillId="5" borderId="22" xfId="0" applyFont="1" applyFill="1" applyBorder="1"/>
    <xf numFmtId="0" fontId="17" fillId="9" borderId="65" xfId="0" applyFont="1" applyFill="1" applyBorder="1" applyAlignment="1">
      <alignment horizontal="left"/>
    </xf>
    <xf numFmtId="0" fontId="17" fillId="9" borderId="20" xfId="0" applyFont="1" applyFill="1" applyBorder="1" applyAlignment="1">
      <alignment horizontal="left"/>
    </xf>
    <xf numFmtId="0" fontId="17" fillId="9" borderId="21" xfId="0" applyFont="1" applyFill="1" applyBorder="1" applyAlignment="1">
      <alignment horizontal="left"/>
    </xf>
    <xf numFmtId="0" fontId="17" fillId="9" borderId="22" xfId="0" applyFont="1" applyFill="1" applyBorder="1" applyAlignment="1">
      <alignment horizontal="left"/>
    </xf>
    <xf numFmtId="1" fontId="17" fillId="9" borderId="12" xfId="0" applyNumberFormat="1" applyFont="1" applyFill="1" applyBorder="1" applyAlignment="1">
      <alignment horizontal="center"/>
    </xf>
    <xf numFmtId="164" fontId="17" fillId="9" borderId="12" xfId="0" applyNumberFormat="1" applyFont="1" applyFill="1" applyBorder="1" applyAlignment="1">
      <alignment horizontal="center"/>
    </xf>
    <xf numFmtId="0" fontId="17" fillId="0" borderId="36" xfId="0" applyFont="1" applyBorder="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lignment horizontal="center" vertical="center"/>
    </xf>
    <xf numFmtId="1" fontId="17" fillId="0" borderId="16" xfId="0" applyNumberFormat="1" applyFont="1" applyBorder="1" applyAlignment="1">
      <alignment horizontal="center" vertical="center"/>
    </xf>
    <xf numFmtId="0" fontId="17" fillId="0" borderId="19" xfId="0" applyFont="1" applyBorder="1" applyAlignment="1">
      <alignment horizontal="center"/>
    </xf>
    <xf numFmtId="0" fontId="18" fillId="9" borderId="41" xfId="0" applyFont="1" applyFill="1" applyBorder="1" applyAlignment="1">
      <alignment horizontal="right"/>
    </xf>
    <xf numFmtId="0" fontId="18" fillId="0" borderId="41" xfId="0" applyFont="1" applyBorder="1" applyAlignment="1">
      <alignment horizontal="right"/>
    </xf>
    <xf numFmtId="164" fontId="17" fillId="0" borderId="7" xfId="0" applyNumberFormat="1" applyFont="1" applyBorder="1" applyAlignment="1">
      <alignment horizontal="center"/>
    </xf>
    <xf numFmtId="1" fontId="17" fillId="0" borderId="42" xfId="0" applyNumberFormat="1" applyFont="1" applyBorder="1" applyAlignment="1">
      <alignment horizontal="center"/>
    </xf>
    <xf numFmtId="164" fontId="17" fillId="0" borderId="2" xfId="1" applyNumberFormat="1" applyFont="1" applyBorder="1" applyAlignment="1">
      <alignment horizontal="center"/>
    </xf>
    <xf numFmtId="0" fontId="18" fillId="0" borderId="65" xfId="0" applyFont="1" applyBorder="1" applyAlignment="1">
      <alignment horizontal="right"/>
    </xf>
    <xf numFmtId="164" fontId="17" fillId="0" borderId="12" xfId="0" applyNumberFormat="1" applyFont="1" applyBorder="1" applyAlignment="1">
      <alignment horizontal="center"/>
    </xf>
    <xf numFmtId="1" fontId="17" fillId="0" borderId="19" xfId="0" applyNumberFormat="1" applyFont="1" applyBorder="1" applyAlignment="1">
      <alignment horizontal="center"/>
    </xf>
    <xf numFmtId="9" fontId="17" fillId="0" borderId="1" xfId="1" applyFont="1" applyBorder="1" applyAlignment="1">
      <alignment horizontal="center"/>
    </xf>
    <xf numFmtId="0" fontId="17" fillId="0" borderId="2" xfId="1" applyNumberFormat="1" applyFont="1" applyBorder="1" applyAlignment="1">
      <alignment horizontal="center"/>
    </xf>
    <xf numFmtId="0" fontId="17" fillId="0" borderId="42" xfId="0" applyFont="1" applyBorder="1" applyAlignment="1">
      <alignment horizontal="center"/>
    </xf>
    <xf numFmtId="0" fontId="17" fillId="0" borderId="65" xfId="0" applyFont="1" applyBorder="1" applyAlignment="1">
      <alignment horizontal="center"/>
    </xf>
    <xf numFmtId="0" fontId="18" fillId="0" borderId="40" xfId="0" applyFont="1" applyBorder="1" applyAlignment="1">
      <alignment horizontal="right"/>
    </xf>
    <xf numFmtId="0" fontId="18" fillId="9" borderId="68" xfId="0" applyFont="1" applyFill="1" applyBorder="1" applyAlignment="1">
      <alignment horizontal="right"/>
    </xf>
    <xf numFmtId="0" fontId="17" fillId="9" borderId="44" xfId="0" applyFont="1" applyFill="1" applyBorder="1"/>
    <xf numFmtId="0" fontId="45" fillId="9" borderId="0" xfId="0" applyFont="1" applyFill="1" applyAlignment="1">
      <alignment horizontal="left" vertical="center"/>
    </xf>
    <xf numFmtId="0" fontId="46" fillId="9" borderId="5" xfId="0" applyFont="1" applyFill="1" applyBorder="1" applyAlignment="1">
      <alignment horizontal="left" vertical="center"/>
    </xf>
    <xf numFmtId="0" fontId="24" fillId="9" borderId="3" xfId="0" applyFont="1" applyFill="1" applyBorder="1" applyAlignment="1">
      <alignment horizontal="right" vertical="center"/>
    </xf>
    <xf numFmtId="0" fontId="24" fillId="9" borderId="4" xfId="0" applyFont="1" applyFill="1" applyBorder="1" applyAlignment="1">
      <alignment horizontal="right" vertical="center"/>
    </xf>
    <xf numFmtId="0" fontId="46" fillId="9" borderId="25" xfId="0" applyFont="1" applyFill="1" applyBorder="1" applyAlignment="1">
      <alignment horizontal="left" vertical="center"/>
    </xf>
    <xf numFmtId="0" fontId="46" fillId="9" borderId="13" xfId="0" applyFont="1" applyFill="1" applyBorder="1" applyAlignment="1">
      <alignment horizontal="left" vertical="center"/>
    </xf>
    <xf numFmtId="0" fontId="46" fillId="9" borderId="37" xfId="0" applyFont="1" applyFill="1" applyBorder="1" applyAlignment="1">
      <alignment horizontal="left" vertical="center"/>
    </xf>
    <xf numFmtId="0" fontId="46" fillId="9" borderId="14" xfId="0" applyFont="1" applyFill="1" applyBorder="1" applyAlignment="1">
      <alignment horizontal="left" vertical="center"/>
    </xf>
    <xf numFmtId="0" fontId="46" fillId="9" borderId="47" xfId="0" applyFont="1" applyFill="1" applyBorder="1" applyAlignment="1">
      <alignment horizontal="left" vertical="center"/>
    </xf>
    <xf numFmtId="0" fontId="46" fillId="9" borderId="15" xfId="0" applyFont="1" applyFill="1" applyBorder="1" applyAlignment="1">
      <alignment horizontal="left" vertical="center"/>
    </xf>
    <xf numFmtId="0" fontId="17" fillId="9" borderId="69" xfId="0" applyFont="1" applyFill="1" applyBorder="1" applyAlignment="1">
      <alignment vertical="center"/>
    </xf>
    <xf numFmtId="0" fontId="49" fillId="9" borderId="73" xfId="0" applyFont="1" applyFill="1" applyBorder="1" applyAlignment="1">
      <alignment horizontal="right" vertical="center"/>
    </xf>
    <xf numFmtId="0" fontId="46" fillId="9" borderId="44" xfId="0" applyFont="1" applyFill="1" applyBorder="1" applyAlignment="1">
      <alignment horizontal="right" vertical="center"/>
    </xf>
    <xf numFmtId="0" fontId="21" fillId="9" borderId="0" xfId="0" applyFont="1" applyFill="1" applyAlignment="1">
      <alignment vertical="center"/>
    </xf>
    <xf numFmtId="0" fontId="21" fillId="9" borderId="0" xfId="0" applyFont="1" applyFill="1" applyAlignment="1">
      <alignment horizontal="center" vertical="center"/>
    </xf>
    <xf numFmtId="0" fontId="46" fillId="9" borderId="17" xfId="0" applyFont="1" applyFill="1" applyBorder="1" applyAlignment="1">
      <alignment horizontal="left" vertical="center"/>
    </xf>
    <xf numFmtId="0" fontId="24" fillId="9" borderId="26" xfId="0" applyFont="1" applyFill="1" applyBorder="1" applyAlignment="1">
      <alignment horizontal="left" vertical="center"/>
    </xf>
    <xf numFmtId="0" fontId="24" fillId="9" borderId="52" xfId="0" applyFont="1" applyFill="1" applyBorder="1" applyAlignment="1">
      <alignment horizontal="right" vertical="center"/>
    </xf>
    <xf numFmtId="0" fontId="29" fillId="0" borderId="0" xfId="0" applyFont="1" applyAlignment="1">
      <alignment horizontal="left" vertical="center"/>
    </xf>
    <xf numFmtId="1" fontId="34" fillId="12" borderId="12" xfId="0" applyNumberFormat="1" applyFont="1" applyFill="1" applyBorder="1" applyAlignment="1">
      <alignment horizontal="center" vertical="center"/>
    </xf>
    <xf numFmtId="0" fontId="46" fillId="9" borderId="66" xfId="0" applyFont="1" applyFill="1" applyBorder="1" applyAlignment="1">
      <alignment horizontal="left" vertical="center"/>
    </xf>
    <xf numFmtId="1" fontId="16" fillId="9" borderId="63" xfId="0" applyNumberFormat="1" applyFont="1" applyFill="1" applyBorder="1" applyAlignment="1">
      <alignment horizontal="center"/>
    </xf>
    <xf numFmtId="1" fontId="16" fillId="9" borderId="57" xfId="0" applyNumberFormat="1" applyFont="1" applyFill="1" applyBorder="1" applyAlignment="1">
      <alignment horizontal="center"/>
    </xf>
    <xf numFmtId="0" fontId="26" fillId="9" borderId="50" xfId="0" applyFont="1" applyFill="1" applyBorder="1" applyAlignment="1">
      <alignment vertical="top"/>
    </xf>
    <xf numFmtId="0" fontId="24" fillId="8" borderId="20" xfId="0" applyFont="1" applyFill="1" applyBorder="1" applyAlignment="1">
      <alignment vertical="center"/>
    </xf>
    <xf numFmtId="0" fontId="24" fillId="8" borderId="78" xfId="0" applyFont="1" applyFill="1" applyBorder="1" applyAlignment="1">
      <alignment vertical="center"/>
    </xf>
    <xf numFmtId="0" fontId="24" fillId="8" borderId="12" xfId="0" applyFont="1" applyFill="1" applyBorder="1" applyAlignment="1">
      <alignment vertical="center"/>
    </xf>
    <xf numFmtId="0" fontId="17" fillId="9" borderId="16" xfId="0" applyFont="1" applyFill="1" applyBorder="1"/>
    <xf numFmtId="0" fontId="17" fillId="9" borderId="17" xfId="0" applyFont="1" applyFill="1" applyBorder="1"/>
    <xf numFmtId="165" fontId="16" fillId="0" borderId="0" xfId="0" applyNumberFormat="1" applyFont="1" applyAlignment="1">
      <alignment horizontal="right"/>
    </xf>
    <xf numFmtId="165" fontId="16" fillId="0" borderId="0" xfId="0" applyNumberFormat="1" applyFont="1" applyAlignment="1">
      <alignment horizontal="right" vertical="center"/>
    </xf>
    <xf numFmtId="164" fontId="43" fillId="9" borderId="0" xfId="6" applyNumberFormat="1" applyFont="1" applyFill="1"/>
    <xf numFmtId="0" fontId="43" fillId="9" borderId="0" xfId="6" applyFont="1" applyFill="1"/>
    <xf numFmtId="0" fontId="16" fillId="9" borderId="0" xfId="5" applyFont="1" applyFill="1" applyAlignment="1">
      <alignment vertical="top"/>
    </xf>
    <xf numFmtId="0" fontId="16" fillId="9" borderId="0" xfId="6" applyFont="1" applyFill="1"/>
    <xf numFmtId="164" fontId="16" fillId="9" borderId="0" xfId="6" applyNumberFormat="1" applyFont="1" applyFill="1"/>
    <xf numFmtId="0" fontId="46" fillId="9" borderId="0" xfId="6" applyFont="1" applyFill="1"/>
    <xf numFmtId="0" fontId="17" fillId="13" borderId="2" xfId="0" applyFont="1" applyFill="1" applyBorder="1" applyAlignment="1">
      <alignment vertical="center"/>
    </xf>
    <xf numFmtId="0" fontId="24" fillId="13" borderId="12" xfId="0" applyFont="1" applyFill="1" applyBorder="1" applyAlignment="1">
      <alignment vertical="center"/>
    </xf>
    <xf numFmtId="0" fontId="18" fillId="13" borderId="12" xfId="0" applyFont="1" applyFill="1" applyBorder="1" applyAlignment="1">
      <alignment vertical="center"/>
    </xf>
    <xf numFmtId="0" fontId="17" fillId="13" borderId="12" xfId="0" applyFont="1" applyFill="1" applyBorder="1" applyAlignment="1">
      <alignment horizontal="center" vertical="center"/>
    </xf>
    <xf numFmtId="0" fontId="12" fillId="0" borderId="22" xfId="0" applyFont="1" applyBorder="1"/>
    <xf numFmtId="0" fontId="12" fillId="0" borderId="78" xfId="0" applyFont="1" applyBorder="1"/>
    <xf numFmtId="0" fontId="12" fillId="0" borderId="45" xfId="0" applyFont="1" applyBorder="1"/>
    <xf numFmtId="0" fontId="12" fillId="0" borderId="58" xfId="0" applyFont="1" applyBorder="1"/>
    <xf numFmtId="0" fontId="46" fillId="8" borderId="37" xfId="0" applyFont="1" applyFill="1" applyBorder="1"/>
    <xf numFmtId="0" fontId="46" fillId="8" borderId="25" xfId="0" applyFont="1" applyFill="1" applyBorder="1"/>
    <xf numFmtId="0" fontId="46" fillId="8" borderId="38" xfId="0" applyFont="1" applyFill="1" applyBorder="1"/>
    <xf numFmtId="0" fontId="12" fillId="0" borderId="5" xfId="0" applyFont="1" applyBorder="1"/>
    <xf numFmtId="0" fontId="17" fillId="3" borderId="20" xfId="0" applyFont="1" applyFill="1" applyBorder="1"/>
    <xf numFmtId="0" fontId="17" fillId="3" borderId="21" xfId="0" applyFont="1" applyFill="1" applyBorder="1"/>
    <xf numFmtId="0" fontId="17" fillId="3" borderId="28" xfId="0" applyFont="1" applyFill="1" applyBorder="1"/>
    <xf numFmtId="0" fontId="17" fillId="3" borderId="30" xfId="0" applyFont="1" applyFill="1" applyBorder="1"/>
    <xf numFmtId="0" fontId="17" fillId="3" borderId="33" xfId="0" applyFont="1" applyFill="1" applyBorder="1"/>
    <xf numFmtId="0" fontId="17" fillId="3" borderId="29" xfId="0" applyFont="1" applyFill="1" applyBorder="1"/>
    <xf numFmtId="0" fontId="17" fillId="3" borderId="31" xfId="0" applyFont="1" applyFill="1" applyBorder="1"/>
    <xf numFmtId="0" fontId="17" fillId="3" borderId="34" xfId="0" applyFont="1" applyFill="1" applyBorder="1"/>
    <xf numFmtId="0" fontId="17" fillId="3" borderId="27" xfId="0" applyFont="1" applyFill="1" applyBorder="1"/>
    <xf numFmtId="0" fontId="17" fillId="3" borderId="32" xfId="0" applyFont="1" applyFill="1" applyBorder="1"/>
    <xf numFmtId="0" fontId="17" fillId="3" borderId="35" xfId="0" applyFont="1" applyFill="1" applyBorder="1"/>
    <xf numFmtId="0" fontId="18" fillId="3" borderId="6" xfId="0" applyFont="1" applyFill="1" applyBorder="1"/>
    <xf numFmtId="0" fontId="18" fillId="3" borderId="5" xfId="0" applyFont="1" applyFill="1" applyBorder="1"/>
    <xf numFmtId="0" fontId="18" fillId="3" borderId="4" xfId="0" applyFont="1" applyFill="1" applyBorder="1"/>
    <xf numFmtId="1" fontId="18" fillId="3" borderId="12" xfId="0" applyNumberFormat="1" applyFont="1" applyFill="1" applyBorder="1" applyAlignment="1">
      <alignment horizontal="center"/>
    </xf>
    <xf numFmtId="164" fontId="18" fillId="3" borderId="12" xfId="0" applyNumberFormat="1" applyFont="1" applyFill="1" applyBorder="1" applyAlignment="1">
      <alignment horizontal="center"/>
    </xf>
    <xf numFmtId="1" fontId="18" fillId="3" borderId="61" xfId="0" applyNumberFormat="1" applyFont="1" applyFill="1" applyBorder="1" applyAlignment="1">
      <alignment horizontal="center"/>
    </xf>
    <xf numFmtId="0" fontId="17" fillId="10" borderId="6" xfId="0" applyFont="1" applyFill="1" applyBorder="1"/>
    <xf numFmtId="0" fontId="17" fillId="10" borderId="4" xfId="0" applyFont="1" applyFill="1" applyBorder="1"/>
    <xf numFmtId="0" fontId="17" fillId="10" borderId="5" xfId="0" applyFont="1" applyFill="1" applyBorder="1"/>
    <xf numFmtId="0" fontId="18" fillId="10" borderId="6" xfId="0" applyFont="1" applyFill="1" applyBorder="1"/>
    <xf numFmtId="0" fontId="18" fillId="10" borderId="22" xfId="0" applyFont="1" applyFill="1" applyBorder="1"/>
    <xf numFmtId="0" fontId="18" fillId="10" borderId="21" xfId="0" applyFont="1" applyFill="1" applyBorder="1"/>
    <xf numFmtId="1" fontId="18" fillId="10" borderId="12" xfId="0" applyNumberFormat="1" applyFont="1" applyFill="1" applyBorder="1" applyAlignment="1">
      <alignment horizontal="center"/>
    </xf>
    <xf numFmtId="164" fontId="18" fillId="10" borderId="12" xfId="0" applyNumberFormat="1" applyFont="1" applyFill="1" applyBorder="1" applyAlignment="1">
      <alignment horizontal="center"/>
    </xf>
    <xf numFmtId="1" fontId="18" fillId="10" borderId="61" xfId="0" applyNumberFormat="1" applyFont="1" applyFill="1" applyBorder="1" applyAlignment="1">
      <alignment horizontal="center"/>
    </xf>
    <xf numFmtId="0" fontId="17" fillId="14" borderId="21" xfId="0" applyFont="1" applyFill="1" applyBorder="1"/>
    <xf numFmtId="0" fontId="17" fillId="14" borderId="28" xfId="0" applyFont="1" applyFill="1" applyBorder="1"/>
    <xf numFmtId="0" fontId="17" fillId="14" borderId="30" xfId="0" applyFont="1" applyFill="1" applyBorder="1"/>
    <xf numFmtId="0" fontId="17" fillId="14" borderId="33" xfId="0" applyFont="1" applyFill="1" applyBorder="1"/>
    <xf numFmtId="0" fontId="17" fillId="14" borderId="29" xfId="0" applyFont="1" applyFill="1" applyBorder="1"/>
    <xf numFmtId="0" fontId="17" fillId="14" borderId="31" xfId="0" applyFont="1" applyFill="1" applyBorder="1"/>
    <xf numFmtId="0" fontId="17" fillId="14" borderId="34" xfId="0" applyFont="1" applyFill="1" applyBorder="1"/>
    <xf numFmtId="0" fontId="17" fillId="14" borderId="75" xfId="0" applyFont="1" applyFill="1" applyBorder="1"/>
    <xf numFmtId="0" fontId="17" fillId="14" borderId="76" xfId="0" applyFont="1" applyFill="1" applyBorder="1"/>
    <xf numFmtId="0" fontId="17" fillId="14" borderId="77" xfId="0" applyFont="1" applyFill="1" applyBorder="1"/>
    <xf numFmtId="0" fontId="18" fillId="14" borderId="20" xfId="0" applyFont="1" applyFill="1" applyBorder="1"/>
    <xf numFmtId="0" fontId="18" fillId="14" borderId="22" xfId="0" applyFont="1" applyFill="1" applyBorder="1"/>
    <xf numFmtId="0" fontId="18" fillId="14" borderId="21" xfId="0" applyFont="1" applyFill="1" applyBorder="1"/>
    <xf numFmtId="1" fontId="18" fillId="14" borderId="12" xfId="0" applyNumberFormat="1" applyFont="1" applyFill="1" applyBorder="1" applyAlignment="1">
      <alignment horizontal="center"/>
    </xf>
    <xf numFmtId="164" fontId="18" fillId="14" borderId="12" xfId="0" applyNumberFormat="1" applyFont="1" applyFill="1" applyBorder="1" applyAlignment="1">
      <alignment horizontal="center"/>
    </xf>
    <xf numFmtId="1" fontId="18" fillId="14" borderId="61" xfId="0" applyNumberFormat="1" applyFont="1" applyFill="1" applyBorder="1" applyAlignment="1">
      <alignment horizontal="center"/>
    </xf>
    <xf numFmtId="0" fontId="17" fillId="7" borderId="20" xfId="0" applyFont="1" applyFill="1" applyBorder="1"/>
    <xf numFmtId="0" fontId="17" fillId="7" borderId="21" xfId="0" applyFont="1" applyFill="1" applyBorder="1"/>
    <xf numFmtId="0" fontId="17" fillId="7" borderId="28" xfId="0" applyFont="1" applyFill="1" applyBorder="1"/>
    <xf numFmtId="0" fontId="17" fillId="7" borderId="30" xfId="0" applyFont="1" applyFill="1" applyBorder="1"/>
    <xf numFmtId="0" fontId="17" fillId="7" borderId="33" xfId="0" applyFont="1" applyFill="1" applyBorder="1"/>
    <xf numFmtId="0" fontId="17" fillId="7" borderId="29" xfId="0" applyFont="1" applyFill="1" applyBorder="1"/>
    <xf numFmtId="0" fontId="17" fillId="7" borderId="31" xfId="0" applyFont="1" applyFill="1" applyBorder="1"/>
    <xf numFmtId="0" fontId="17" fillId="7" borderId="34" xfId="0" applyFont="1" applyFill="1" applyBorder="1"/>
    <xf numFmtId="0" fontId="17" fillId="7" borderId="32" xfId="0" applyFont="1" applyFill="1" applyBorder="1"/>
    <xf numFmtId="0" fontId="17" fillId="7" borderId="35" xfId="0" applyFont="1" applyFill="1" applyBorder="1"/>
    <xf numFmtId="0" fontId="18" fillId="7" borderId="20" xfId="0" applyFont="1" applyFill="1" applyBorder="1" applyAlignment="1">
      <alignment horizontal="left"/>
    </xf>
    <xf numFmtId="0" fontId="17" fillId="7" borderId="22" xfId="0" applyFont="1" applyFill="1" applyBorder="1" applyAlignment="1">
      <alignment horizontal="center"/>
    </xf>
    <xf numFmtId="0" fontId="17" fillId="7" borderId="21" xfId="0" applyFont="1" applyFill="1" applyBorder="1" applyAlignment="1">
      <alignment horizontal="center"/>
    </xf>
    <xf numFmtId="1" fontId="17" fillId="7" borderId="12" xfId="0" applyNumberFormat="1" applyFont="1" applyFill="1" applyBorder="1" applyAlignment="1">
      <alignment horizontal="center"/>
    </xf>
    <xf numFmtId="164" fontId="18" fillId="7" borderId="12" xfId="0" applyNumberFormat="1" applyFont="1" applyFill="1" applyBorder="1" applyAlignment="1">
      <alignment horizontal="center"/>
    </xf>
    <xf numFmtId="1" fontId="18" fillId="7" borderId="42" xfId="0" applyNumberFormat="1" applyFont="1" applyFill="1" applyBorder="1" applyAlignment="1">
      <alignment horizontal="center"/>
    </xf>
    <xf numFmtId="1" fontId="21" fillId="9" borderId="18" xfId="0" applyNumberFormat="1" applyFont="1" applyFill="1" applyBorder="1" applyAlignment="1">
      <alignment horizontal="center" vertical="center"/>
    </xf>
    <xf numFmtId="0" fontId="24" fillId="13" borderId="37" xfId="0" applyFont="1" applyFill="1" applyBorder="1" applyAlignment="1">
      <alignment vertical="center"/>
    </xf>
    <xf numFmtId="0" fontId="24" fillId="13" borderId="54" xfId="0" applyFont="1" applyFill="1" applyBorder="1" applyAlignment="1">
      <alignment vertical="center"/>
    </xf>
    <xf numFmtId="0" fontId="18" fillId="13" borderId="60" xfId="0" applyFont="1" applyFill="1" applyBorder="1" applyAlignment="1">
      <alignment horizontal="left" vertical="center"/>
    </xf>
    <xf numFmtId="0" fontId="54" fillId="15" borderId="22" xfId="0" applyFont="1" applyFill="1" applyBorder="1" applyAlignment="1">
      <alignment vertical="center"/>
    </xf>
    <xf numFmtId="0" fontId="54" fillId="15" borderId="22" xfId="0" applyFont="1" applyFill="1" applyBorder="1" applyAlignment="1">
      <alignment horizontal="center" vertical="center" wrapText="1"/>
    </xf>
    <xf numFmtId="1" fontId="25" fillId="9" borderId="7" xfId="0" applyNumberFormat="1" applyFont="1" applyFill="1" applyBorder="1" applyAlignment="1">
      <alignment horizontal="center" vertical="center"/>
    </xf>
    <xf numFmtId="1" fontId="25" fillId="9" borderId="7" xfId="0" applyNumberFormat="1" applyFont="1" applyFill="1" applyBorder="1" applyAlignment="1">
      <alignment vertical="center"/>
    </xf>
    <xf numFmtId="1" fontId="25" fillId="9" borderId="4" xfId="0" applyNumberFormat="1" applyFont="1" applyFill="1" applyBorder="1" applyAlignment="1">
      <alignment horizontal="center" vertical="center"/>
    </xf>
    <xf numFmtId="1" fontId="16" fillId="9" borderId="10" xfId="0" applyNumberFormat="1" applyFont="1" applyFill="1" applyBorder="1" applyAlignment="1">
      <alignment horizontal="right" vertical="center"/>
    </xf>
    <xf numFmtId="1" fontId="26" fillId="9" borderId="2" xfId="0" applyNumberFormat="1" applyFont="1" applyFill="1" applyBorder="1" applyAlignment="1">
      <alignment horizontal="center"/>
    </xf>
    <xf numFmtId="1" fontId="26" fillId="9" borderId="2" xfId="0" applyNumberFormat="1" applyFont="1" applyFill="1" applyBorder="1"/>
    <xf numFmtId="1" fontId="26" fillId="9" borderId="3" xfId="0" applyNumberFormat="1" applyFont="1" applyFill="1" applyBorder="1" applyAlignment="1">
      <alignment horizontal="center"/>
    </xf>
    <xf numFmtId="1" fontId="11" fillId="9" borderId="2" xfId="0" applyNumberFormat="1" applyFont="1" applyFill="1" applyBorder="1"/>
    <xf numFmtId="1" fontId="16" fillId="9" borderId="63" xfId="0" applyNumberFormat="1" applyFont="1" applyFill="1" applyBorder="1" applyAlignment="1">
      <alignment horizontal="right" vertical="center"/>
    </xf>
    <xf numFmtId="1" fontId="21" fillId="9" borderId="49" xfId="0" applyNumberFormat="1" applyFont="1" applyFill="1" applyBorder="1" applyAlignment="1">
      <alignment horizontal="center" vertical="center"/>
    </xf>
    <xf numFmtId="0" fontId="24" fillId="9" borderId="66" xfId="0" applyFont="1" applyFill="1" applyBorder="1" applyAlignment="1">
      <alignment horizontal="center" vertical="center"/>
    </xf>
    <xf numFmtId="1" fontId="16" fillId="9" borderId="11" xfId="0" applyNumberFormat="1" applyFont="1" applyFill="1" applyBorder="1" applyAlignment="1">
      <alignment horizontal="center" vertical="center"/>
    </xf>
    <xf numFmtId="1" fontId="16" fillId="9" borderId="7"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horizontal="right"/>
    </xf>
    <xf numFmtId="0" fontId="24" fillId="0" borderId="0" xfId="0" applyFont="1"/>
    <xf numFmtId="0" fontId="17" fillId="9" borderId="11" xfId="0" applyFont="1" applyFill="1" applyBorder="1" applyAlignment="1">
      <alignment horizontal="center"/>
    </xf>
    <xf numFmtId="0" fontId="17" fillId="9" borderId="36" xfId="0" applyFont="1" applyFill="1" applyBorder="1" applyAlignment="1">
      <alignment horizontal="center"/>
    </xf>
    <xf numFmtId="0" fontId="46" fillId="9" borderId="24" xfId="0" applyFont="1" applyFill="1" applyBorder="1" applyAlignment="1">
      <alignment horizontal="left" vertical="center"/>
    </xf>
    <xf numFmtId="0" fontId="46" fillId="9" borderId="48" xfId="0" applyFont="1" applyFill="1" applyBorder="1" applyAlignment="1">
      <alignment horizontal="left" vertical="center"/>
    </xf>
    <xf numFmtId="0" fontId="24" fillId="9" borderId="10" xfId="0" applyFont="1" applyFill="1" applyBorder="1" applyAlignment="1">
      <alignment horizontal="right" vertical="center"/>
    </xf>
    <xf numFmtId="1" fontId="24" fillId="0" borderId="0" xfId="0" applyNumberFormat="1" applyFont="1" applyAlignment="1">
      <alignment horizontal="right"/>
    </xf>
    <xf numFmtId="0" fontId="20" fillId="9" borderId="71" xfId="0" applyFont="1" applyFill="1" applyBorder="1" applyAlignment="1">
      <alignment vertical="center"/>
    </xf>
    <xf numFmtId="0" fontId="52" fillId="9" borderId="71" xfId="0" applyFont="1" applyFill="1" applyBorder="1" applyAlignment="1">
      <alignment vertical="center"/>
    </xf>
    <xf numFmtId="0" fontId="34" fillId="15" borderId="23" xfId="0" applyFont="1" applyFill="1" applyBorder="1" applyAlignment="1">
      <alignment vertical="top"/>
    </xf>
    <xf numFmtId="0" fontId="34" fillId="15" borderId="66" xfId="0" applyFont="1" applyFill="1" applyBorder="1" applyAlignment="1">
      <alignment vertical="top"/>
    </xf>
    <xf numFmtId="0" fontId="34" fillId="15" borderId="66" xfId="0" applyFont="1" applyFill="1" applyBorder="1" applyAlignment="1">
      <alignment horizontal="center" vertical="top" wrapText="1"/>
    </xf>
    <xf numFmtId="0" fontId="34" fillId="15" borderId="26" xfId="0" applyFont="1" applyFill="1" applyBorder="1" applyAlignment="1">
      <alignment horizontal="right" vertical="top" wrapText="1"/>
    </xf>
    <xf numFmtId="0" fontId="34" fillId="0" borderId="65" xfId="0" applyFont="1" applyBorder="1" applyAlignment="1">
      <alignment vertical="center"/>
    </xf>
    <xf numFmtId="0" fontId="21" fillId="0" borderId="39" xfId="0" applyFont="1" applyBorder="1"/>
    <xf numFmtId="0" fontId="16" fillId="0" borderId="40" xfId="0" applyFont="1" applyBorder="1"/>
    <xf numFmtId="0" fontId="16" fillId="9" borderId="65" xfId="0" applyFont="1" applyFill="1" applyBorder="1"/>
    <xf numFmtId="0" fontId="16" fillId="9" borderId="40" xfId="0" applyFont="1" applyFill="1" applyBorder="1"/>
    <xf numFmtId="0" fontId="46" fillId="0" borderId="39" xfId="0" applyFont="1" applyBorder="1"/>
    <xf numFmtId="0" fontId="24" fillId="0" borderId="40" xfId="0" applyFont="1" applyBorder="1"/>
    <xf numFmtId="0" fontId="24" fillId="0" borderId="41" xfId="0" applyFont="1" applyBorder="1"/>
    <xf numFmtId="0" fontId="16" fillId="0" borderId="39" xfId="0" applyFont="1" applyBorder="1"/>
    <xf numFmtId="0" fontId="54" fillId="15" borderId="60" xfId="0" applyFont="1" applyFill="1" applyBorder="1" applyAlignment="1">
      <alignment vertical="center"/>
    </xf>
    <xf numFmtId="1" fontId="54" fillId="15" borderId="78" xfId="0" applyNumberFormat="1" applyFont="1" applyFill="1" applyBorder="1" applyAlignment="1">
      <alignment horizontal="right" vertical="center" wrapText="1"/>
    </xf>
    <xf numFmtId="0" fontId="16" fillId="0" borderId="15" xfId="0" applyFont="1" applyBorder="1"/>
    <xf numFmtId="1" fontId="49" fillId="9" borderId="79" xfId="0" applyNumberFormat="1" applyFont="1" applyFill="1" applyBorder="1" applyAlignment="1">
      <alignment horizontal="right" vertical="center"/>
    </xf>
    <xf numFmtId="1" fontId="34" fillId="12" borderId="12" xfId="0" applyNumberFormat="1" applyFont="1" applyFill="1" applyBorder="1" applyAlignment="1">
      <alignment vertical="center"/>
    </xf>
    <xf numFmtId="1" fontId="54" fillId="15" borderId="22" xfId="0" applyNumberFormat="1" applyFont="1" applyFill="1" applyBorder="1" applyAlignment="1">
      <alignment horizontal="center" vertical="center" wrapText="1"/>
    </xf>
    <xf numFmtId="1" fontId="46" fillId="9" borderId="2" xfId="0" applyNumberFormat="1" applyFont="1" applyFill="1" applyBorder="1" applyAlignment="1">
      <alignment horizontal="left" vertical="center"/>
    </xf>
    <xf numFmtId="1" fontId="46" fillId="9" borderId="7" xfId="0" applyNumberFormat="1" applyFont="1" applyFill="1" applyBorder="1" applyAlignment="1">
      <alignment horizontal="left" vertical="center"/>
    </xf>
    <xf numFmtId="1" fontId="46" fillId="9" borderId="49" xfId="0" applyNumberFormat="1" applyFont="1" applyFill="1" applyBorder="1" applyAlignment="1">
      <alignment horizontal="left" vertical="center"/>
    </xf>
    <xf numFmtId="0" fontId="24" fillId="9" borderId="14" xfId="0" quotePrefix="1" applyFont="1" applyFill="1" applyBorder="1" applyAlignment="1">
      <alignment horizontal="right" vertical="center"/>
    </xf>
    <xf numFmtId="0" fontId="23" fillId="9" borderId="0" xfId="0" applyFont="1" applyFill="1" applyAlignment="1">
      <alignment vertical="center"/>
    </xf>
    <xf numFmtId="0" fontId="23" fillId="9" borderId="0" xfId="0" applyFont="1" applyFill="1" applyAlignment="1">
      <alignment horizontal="center" vertical="center"/>
    </xf>
    <xf numFmtId="0" fontId="54" fillId="17" borderId="5" xfId="0" applyFont="1" applyFill="1" applyBorder="1" applyAlignment="1">
      <alignment vertical="center"/>
    </xf>
    <xf numFmtId="0" fontId="32" fillId="9" borderId="14" xfId="0" applyFont="1" applyFill="1" applyBorder="1" applyAlignment="1">
      <alignment vertical="center"/>
    </xf>
    <xf numFmtId="1" fontId="54" fillId="17" borderId="20" xfId="0" applyNumberFormat="1" applyFont="1" applyFill="1" applyBorder="1" applyAlignment="1">
      <alignment horizontal="center" vertical="center"/>
    </xf>
    <xf numFmtId="1" fontId="54" fillId="17" borderId="22" xfId="0" applyNumberFormat="1" applyFont="1" applyFill="1" applyBorder="1" applyAlignment="1">
      <alignment horizontal="center" vertical="center"/>
    </xf>
    <xf numFmtId="1" fontId="54" fillId="17" borderId="21" xfId="0" applyNumberFormat="1" applyFont="1" applyFill="1" applyBorder="1" applyAlignment="1">
      <alignment horizontal="center" vertical="center"/>
    </xf>
    <xf numFmtId="0" fontId="50" fillId="9" borderId="0" xfId="0" applyFont="1" applyFill="1" applyAlignment="1">
      <alignment vertical="center"/>
    </xf>
    <xf numFmtId="0" fontId="17" fillId="9" borderId="66" xfId="0" applyFont="1" applyFill="1" applyBorder="1"/>
    <xf numFmtId="0" fontId="57" fillId="8" borderId="20" xfId="0" applyFont="1" applyFill="1" applyBorder="1" applyAlignment="1">
      <alignment horizontal="center" vertical="top" wrapText="1"/>
    </xf>
    <xf numFmtId="0" fontId="57" fillId="8" borderId="12" xfId="0" applyFont="1" applyFill="1" applyBorder="1" applyAlignment="1">
      <alignment horizontal="center" vertical="top" wrapText="1"/>
    </xf>
    <xf numFmtId="0" fontId="57" fillId="8" borderId="78" xfId="0" applyFont="1" applyFill="1" applyBorder="1" applyAlignment="1">
      <alignment horizontal="center" vertical="top" wrapText="1"/>
    </xf>
    <xf numFmtId="0" fontId="57" fillId="9" borderId="0" xfId="0" applyFont="1" applyFill="1"/>
    <xf numFmtId="0" fontId="57" fillId="9" borderId="2" xfId="0" applyFont="1" applyFill="1" applyBorder="1" applyAlignment="1">
      <alignment horizontal="center"/>
    </xf>
    <xf numFmtId="0" fontId="57" fillId="9" borderId="19" xfId="0" applyFont="1" applyFill="1" applyBorder="1" applyAlignment="1">
      <alignment horizontal="center"/>
    </xf>
    <xf numFmtId="0" fontId="57" fillId="9" borderId="5" xfId="0" applyFont="1" applyFill="1" applyBorder="1" applyAlignment="1">
      <alignment horizontal="center"/>
    </xf>
    <xf numFmtId="0" fontId="57" fillId="9" borderId="7" xfId="0" applyFont="1" applyFill="1" applyBorder="1" applyAlignment="1">
      <alignment horizontal="center"/>
    </xf>
    <xf numFmtId="0" fontId="57" fillId="9" borderId="51" xfId="0" applyFont="1" applyFill="1" applyBorder="1" applyAlignment="1">
      <alignment horizontal="center"/>
    </xf>
    <xf numFmtId="0" fontId="57" fillId="9" borderId="0" xfId="0" applyFont="1" applyFill="1" applyAlignment="1">
      <alignment horizontal="center"/>
    </xf>
    <xf numFmtId="0" fontId="57" fillId="9" borderId="42" xfId="0" applyFont="1" applyFill="1" applyBorder="1" applyAlignment="1">
      <alignment horizontal="center"/>
    </xf>
    <xf numFmtId="0" fontId="57" fillId="9" borderId="13" xfId="0" applyFont="1" applyFill="1" applyBorder="1" applyAlignment="1">
      <alignment horizontal="center"/>
    </xf>
    <xf numFmtId="0" fontId="57" fillId="9" borderId="49" xfId="0" applyFont="1" applyFill="1" applyBorder="1" applyAlignment="1">
      <alignment horizontal="center"/>
    </xf>
    <xf numFmtId="0" fontId="57" fillId="9" borderId="59" xfId="0" applyFont="1" applyFill="1" applyBorder="1" applyAlignment="1">
      <alignment horizontal="center"/>
    </xf>
    <xf numFmtId="0" fontId="57" fillId="9" borderId="9" xfId="0" applyFont="1" applyFill="1" applyBorder="1" applyAlignment="1">
      <alignment horizontal="center"/>
    </xf>
    <xf numFmtId="0" fontId="57" fillId="9" borderId="11" xfId="0" applyFont="1" applyFill="1" applyBorder="1" applyAlignment="1">
      <alignment horizontal="center"/>
    </xf>
    <xf numFmtId="0" fontId="57" fillId="9" borderId="67" xfId="0" applyFont="1" applyFill="1" applyBorder="1" applyAlignment="1">
      <alignment horizontal="center"/>
    </xf>
    <xf numFmtId="164" fontId="11" fillId="9" borderId="1" xfId="0" applyNumberFormat="1" applyFont="1" applyFill="1" applyBorder="1" applyAlignment="1">
      <alignment horizontal="center"/>
    </xf>
    <xf numFmtId="164" fontId="25" fillId="9" borderId="7" xfId="0" applyNumberFormat="1" applyFont="1" applyFill="1" applyBorder="1" applyAlignment="1">
      <alignment horizontal="center" vertical="center"/>
    </xf>
    <xf numFmtId="164" fontId="54" fillId="17" borderId="20" xfId="0" applyNumberFormat="1" applyFont="1" applyFill="1" applyBorder="1" applyAlignment="1">
      <alignment horizontal="center" vertical="center"/>
    </xf>
    <xf numFmtId="164" fontId="26" fillId="9" borderId="1" xfId="0" applyNumberFormat="1" applyFont="1" applyFill="1" applyBorder="1" applyAlignment="1">
      <alignment horizontal="center"/>
    </xf>
    <xf numFmtId="0" fontId="58" fillId="13" borderId="37" xfId="0" applyFont="1" applyFill="1" applyBorder="1" applyAlignment="1">
      <alignment vertical="center"/>
    </xf>
    <xf numFmtId="0" fontId="58" fillId="13" borderId="24" xfId="0" applyFont="1" applyFill="1" applyBorder="1" applyAlignment="1">
      <alignment vertical="center"/>
    </xf>
    <xf numFmtId="0" fontId="58" fillId="13" borderId="66" xfId="0" applyFont="1" applyFill="1" applyBorder="1" applyAlignment="1">
      <alignment horizontal="center" vertical="center"/>
    </xf>
    <xf numFmtId="0" fontId="59" fillId="0" borderId="48" xfId="0" applyFont="1" applyBorder="1" applyAlignment="1">
      <alignment vertical="center"/>
    </xf>
    <xf numFmtId="0" fontId="59" fillId="0" borderId="40" xfId="0" applyFont="1" applyBorder="1" applyAlignment="1">
      <alignment vertical="center"/>
    </xf>
    <xf numFmtId="0" fontId="59" fillId="0" borderId="11" xfId="0" applyFont="1" applyBorder="1" applyAlignment="1">
      <alignment vertical="center"/>
    </xf>
    <xf numFmtId="0" fontId="59" fillId="0" borderId="8" xfId="0" applyFont="1" applyBorder="1" applyAlignment="1">
      <alignment vertical="center"/>
    </xf>
    <xf numFmtId="0" fontId="58" fillId="13" borderId="62" xfId="0" applyFont="1" applyFill="1" applyBorder="1" applyAlignment="1">
      <alignment vertical="center"/>
    </xf>
    <xf numFmtId="0" fontId="58" fillId="13" borderId="56" xfId="0" applyFont="1" applyFill="1" applyBorder="1" applyAlignment="1">
      <alignment vertical="center"/>
    </xf>
    <xf numFmtId="0" fontId="58" fillId="13" borderId="57" xfId="0" applyFont="1" applyFill="1" applyBorder="1" applyAlignment="1">
      <alignment horizontal="center" vertical="center"/>
    </xf>
    <xf numFmtId="0" fontId="12" fillId="9" borderId="4" xfId="0" applyFont="1" applyFill="1" applyBorder="1"/>
    <xf numFmtId="0" fontId="24" fillId="0" borderId="0" xfId="0" applyFont="1" applyAlignment="1">
      <alignment horizontal="left" vertical="center"/>
    </xf>
    <xf numFmtId="0" fontId="16" fillId="0" borderId="14" xfId="0" applyFont="1" applyBorder="1"/>
    <xf numFmtId="0" fontId="29" fillId="0" borderId="19" xfId="0" applyFont="1" applyBorder="1" applyAlignment="1">
      <alignment horizontal="left" vertical="center"/>
    </xf>
    <xf numFmtId="0" fontId="53" fillId="0" borderId="14" xfId="0" applyFont="1" applyBorder="1"/>
    <xf numFmtId="0" fontId="53" fillId="0" borderId="0" xfId="0" applyFont="1" applyAlignment="1">
      <alignment horizontal="center"/>
    </xf>
    <xf numFmtId="0" fontId="24" fillId="0" borderId="14" xfId="0" applyFont="1" applyBorder="1"/>
    <xf numFmtId="0" fontId="24" fillId="0" borderId="19" xfId="0" applyFont="1" applyBorder="1" applyAlignment="1">
      <alignment horizontal="center"/>
    </xf>
    <xf numFmtId="1" fontId="24" fillId="0" borderId="0" xfId="0" applyNumberFormat="1" applyFont="1" applyAlignment="1">
      <alignment horizontal="center"/>
    </xf>
    <xf numFmtId="1" fontId="24" fillId="0" borderId="19" xfId="0" applyNumberFormat="1" applyFont="1" applyBorder="1" applyAlignment="1">
      <alignment horizontal="center"/>
    </xf>
    <xf numFmtId="0" fontId="16" fillId="0" borderId="0" xfId="0" applyFont="1" applyAlignment="1">
      <alignment horizontal="right"/>
    </xf>
    <xf numFmtId="0" fontId="16" fillId="0" borderId="19" xfId="0" applyFont="1" applyBorder="1" applyAlignment="1">
      <alignment horizontal="right"/>
    </xf>
    <xf numFmtId="0" fontId="34" fillId="0" borderId="0" xfId="0" applyFont="1"/>
    <xf numFmtId="0" fontId="59" fillId="9" borderId="66" xfId="0" applyFont="1" applyFill="1" applyBorder="1"/>
    <xf numFmtId="0" fontId="59" fillId="9" borderId="2" xfId="0" applyFont="1" applyFill="1" applyBorder="1" applyAlignment="1">
      <alignment horizontal="left" vertical="center"/>
    </xf>
    <xf numFmtId="0" fontId="59" fillId="9" borderId="2" xfId="0" applyFont="1" applyFill="1" applyBorder="1" applyAlignment="1">
      <alignment horizontal="center" vertical="center"/>
    </xf>
    <xf numFmtId="9" fontId="58" fillId="9" borderId="57" xfId="1" applyFont="1" applyFill="1" applyBorder="1"/>
    <xf numFmtId="1" fontId="16" fillId="9" borderId="12" xfId="0" applyNumberFormat="1" applyFont="1" applyFill="1" applyBorder="1" applyAlignment="1">
      <alignment horizontal="center" vertical="center"/>
    </xf>
    <xf numFmtId="1" fontId="16" fillId="9" borderId="2" xfId="0" applyNumberFormat="1" applyFont="1" applyFill="1" applyBorder="1" applyAlignment="1">
      <alignment horizontal="center" vertical="center"/>
    </xf>
    <xf numFmtId="1" fontId="16" fillId="9" borderId="49" xfId="0" applyNumberFormat="1" applyFont="1" applyFill="1" applyBorder="1" applyAlignment="1">
      <alignment horizontal="center" vertical="center"/>
    </xf>
    <xf numFmtId="0" fontId="17" fillId="11" borderId="8" xfId="0" applyFont="1" applyFill="1" applyBorder="1"/>
    <xf numFmtId="164" fontId="17" fillId="11" borderId="11" xfId="0" applyNumberFormat="1" applyFont="1" applyFill="1" applyBorder="1" applyAlignment="1">
      <alignment horizontal="center"/>
    </xf>
    <xf numFmtId="0" fontId="17" fillId="11" borderId="1" xfId="0" applyFont="1" applyFill="1" applyBorder="1"/>
    <xf numFmtId="0" fontId="17" fillId="11" borderId="2" xfId="0" applyFont="1" applyFill="1" applyBorder="1" applyAlignment="1">
      <alignment horizontal="center"/>
    </xf>
    <xf numFmtId="1" fontId="17" fillId="11" borderId="1" xfId="0" applyNumberFormat="1" applyFont="1" applyFill="1" applyBorder="1" applyAlignment="1">
      <alignment horizontal="center"/>
    </xf>
    <xf numFmtId="1" fontId="17" fillId="11" borderId="2" xfId="0" applyNumberFormat="1" applyFont="1" applyFill="1" applyBorder="1" applyAlignment="1">
      <alignment horizontal="center"/>
    </xf>
    <xf numFmtId="0" fontId="16" fillId="11" borderId="2" xfId="0" applyFont="1" applyFill="1" applyBorder="1"/>
    <xf numFmtId="1" fontId="17" fillId="11" borderId="16" xfId="0" applyNumberFormat="1" applyFont="1" applyFill="1" applyBorder="1" applyAlignment="1">
      <alignment horizontal="center"/>
    </xf>
    <xf numFmtId="0" fontId="17" fillId="11" borderId="6" xfId="0" applyFont="1" applyFill="1" applyBorder="1"/>
    <xf numFmtId="0" fontId="17" fillId="11" borderId="7" xfId="0" applyFont="1" applyFill="1" applyBorder="1" applyAlignment="1">
      <alignment horizontal="center"/>
    </xf>
    <xf numFmtId="1" fontId="17" fillId="11" borderId="6" xfId="0" applyNumberFormat="1" applyFont="1" applyFill="1" applyBorder="1" applyAlignment="1">
      <alignment horizontal="center"/>
    </xf>
    <xf numFmtId="1" fontId="17" fillId="11" borderId="7" xfId="0" applyNumberFormat="1" applyFont="1" applyFill="1" applyBorder="1" applyAlignment="1">
      <alignment horizontal="center"/>
    </xf>
    <xf numFmtId="1" fontId="17" fillId="11" borderId="42" xfId="0" applyNumberFormat="1" applyFont="1" applyFill="1" applyBorder="1" applyAlignment="1">
      <alignment horizontal="center"/>
    </xf>
    <xf numFmtId="0" fontId="17" fillId="9" borderId="12" xfId="0" applyFont="1" applyFill="1" applyBorder="1"/>
    <xf numFmtId="0" fontId="24" fillId="13" borderId="66" xfId="0" applyFont="1" applyFill="1" applyBorder="1" applyAlignment="1">
      <alignment horizontal="center" vertical="center"/>
    </xf>
    <xf numFmtId="0" fontId="46" fillId="9" borderId="0" xfId="0" applyFont="1" applyFill="1" applyAlignment="1">
      <alignment horizontal="left" vertical="center"/>
    </xf>
    <xf numFmtId="1" fontId="54" fillId="17" borderId="10" xfId="0" applyNumberFormat="1" applyFont="1" applyFill="1" applyBorder="1" applyAlignment="1">
      <alignment horizontal="center" vertical="center"/>
    </xf>
    <xf numFmtId="0" fontId="25" fillId="9" borderId="9" xfId="0" applyFont="1" applyFill="1" applyBorder="1" applyAlignment="1">
      <alignment horizontal="center" vertical="center"/>
    </xf>
    <xf numFmtId="0" fontId="16" fillId="9" borderId="9" xfId="0" applyFont="1" applyFill="1" applyBorder="1" applyAlignment="1">
      <alignment horizontal="center"/>
    </xf>
    <xf numFmtId="0" fontId="16" fillId="9" borderId="36" xfId="0" applyFont="1" applyFill="1" applyBorder="1"/>
    <xf numFmtId="1" fontId="21" fillId="0" borderId="11" xfId="0" applyNumberFormat="1" applyFont="1" applyBorder="1" applyAlignment="1">
      <alignment vertical="center"/>
    </xf>
    <xf numFmtId="1" fontId="21" fillId="0" borderId="2" xfId="0" applyNumberFormat="1" applyFont="1" applyBorder="1" applyAlignment="1">
      <alignment vertical="center"/>
    </xf>
    <xf numFmtId="1" fontId="21" fillId="0" borderId="7" xfId="0" applyNumberFormat="1" applyFont="1" applyBorder="1" applyAlignment="1">
      <alignment vertical="center"/>
    </xf>
    <xf numFmtId="1" fontId="21" fillId="0" borderId="49" xfId="0" applyNumberFormat="1" applyFont="1" applyBorder="1" applyAlignment="1">
      <alignment vertical="center"/>
    </xf>
    <xf numFmtId="0" fontId="46" fillId="0" borderId="56" xfId="0" applyFont="1" applyBorder="1" applyAlignment="1">
      <alignment horizontal="left" vertical="center"/>
    </xf>
    <xf numFmtId="1" fontId="16" fillId="9" borderId="0" xfId="0" applyNumberFormat="1" applyFont="1" applyFill="1" applyAlignment="1">
      <alignment horizontal="center" vertical="center"/>
    </xf>
    <xf numFmtId="0" fontId="20" fillId="0" borderId="0" xfId="0" applyFont="1" applyAlignment="1">
      <alignment horizontal="left" vertical="center"/>
    </xf>
    <xf numFmtId="0" fontId="10" fillId="0" borderId="0" xfId="0" applyFont="1" applyAlignment="1">
      <alignment vertical="center"/>
    </xf>
    <xf numFmtId="0" fontId="34" fillId="0" borderId="61" xfId="0" applyFont="1" applyBorder="1" applyAlignment="1" applyProtection="1">
      <alignment horizontal="center" vertical="top" wrapText="1"/>
      <protection locked="0"/>
    </xf>
    <xf numFmtId="0" fontId="17" fillId="0" borderId="14" xfId="0" applyFont="1" applyBorder="1" applyAlignment="1">
      <alignment horizontal="center"/>
    </xf>
    <xf numFmtId="0" fontId="17" fillId="0" borderId="15" xfId="0" applyFont="1" applyBorder="1" applyAlignment="1">
      <alignment horizontal="center"/>
    </xf>
    <xf numFmtId="0" fontId="45" fillId="8" borderId="71" xfId="0" applyFont="1" applyFill="1" applyBorder="1" applyAlignment="1">
      <alignment vertical="center"/>
    </xf>
    <xf numFmtId="0" fontId="45" fillId="8" borderId="79" xfId="0" applyFont="1" applyFill="1" applyBorder="1" applyAlignment="1">
      <alignment vertical="center"/>
    </xf>
    <xf numFmtId="164" fontId="24" fillId="9" borderId="2" xfId="0" applyNumberFormat="1" applyFont="1" applyFill="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47" xfId="0" applyFont="1" applyBorder="1" applyAlignment="1">
      <alignment horizontal="center"/>
    </xf>
    <xf numFmtId="0" fontId="17" fillId="0" borderId="60" xfId="0" applyFont="1" applyBorder="1" applyAlignment="1">
      <alignment horizontal="center"/>
    </xf>
    <xf numFmtId="0" fontId="17" fillId="0" borderId="61" xfId="0" applyFont="1" applyBorder="1" applyAlignment="1">
      <alignment horizontal="center"/>
    </xf>
    <xf numFmtId="0" fontId="63" fillId="0" borderId="0" xfId="0" applyFont="1" applyAlignment="1">
      <alignment horizontal="left" vertical="center"/>
    </xf>
    <xf numFmtId="0" fontId="11" fillId="0" borderId="0" xfId="0" applyFont="1"/>
    <xf numFmtId="0" fontId="37" fillId="0" borderId="70" xfId="0" applyFont="1" applyBorder="1" applyAlignment="1">
      <alignment horizontal="left" vertical="center"/>
    </xf>
    <xf numFmtId="0" fontId="45" fillId="0" borderId="71" xfId="0" applyFont="1" applyBorder="1" applyAlignment="1">
      <alignment vertical="center"/>
    </xf>
    <xf numFmtId="0" fontId="17" fillId="0" borderId="0" xfId="0" applyFont="1"/>
    <xf numFmtId="0" fontId="17" fillId="0" borderId="0" xfId="0" applyFont="1" applyAlignment="1">
      <alignment horizontal="center"/>
    </xf>
    <xf numFmtId="0" fontId="16" fillId="9" borderId="0" xfId="0" applyFont="1" applyFill="1" applyAlignment="1">
      <alignment horizontal="left" vertical="center"/>
    </xf>
    <xf numFmtId="0" fontId="24" fillId="9" borderId="0" xfId="0" applyFont="1" applyFill="1" applyAlignment="1">
      <alignment horizontal="center" vertical="center"/>
    </xf>
    <xf numFmtId="0" fontId="45" fillId="9" borderId="70" xfId="0" applyFont="1" applyFill="1" applyBorder="1" applyAlignment="1">
      <alignment vertical="center"/>
    </xf>
    <xf numFmtId="0" fontId="45" fillId="9" borderId="71" xfId="0" applyFont="1" applyFill="1" applyBorder="1" applyAlignment="1">
      <alignment vertical="center"/>
    </xf>
    <xf numFmtId="0" fontId="0" fillId="9" borderId="0" xfId="0" applyFill="1"/>
    <xf numFmtId="0" fontId="10" fillId="9" borderId="0" xfId="0" applyFont="1" applyFill="1" applyAlignment="1">
      <alignment vertical="top"/>
    </xf>
    <xf numFmtId="0" fontId="17" fillId="9" borderId="3" xfId="0" applyFont="1" applyFill="1" applyBorder="1" applyAlignment="1">
      <alignment horizontal="center"/>
    </xf>
    <xf numFmtId="0" fontId="30" fillId="9" borderId="0" xfId="0" applyFont="1" applyFill="1" applyAlignment="1">
      <alignment horizontal="center"/>
    </xf>
    <xf numFmtId="0" fontId="30" fillId="9" borderId="2" xfId="0" applyFont="1" applyFill="1" applyBorder="1" applyAlignment="1">
      <alignment horizontal="center"/>
    </xf>
    <xf numFmtId="0" fontId="30" fillId="9" borderId="3" xfId="0" applyFont="1" applyFill="1" applyBorder="1" applyAlignment="1">
      <alignment horizontal="center"/>
    </xf>
    <xf numFmtId="0" fontId="57" fillId="9" borderId="3" xfId="0" applyFont="1" applyFill="1" applyBorder="1" applyAlignment="1">
      <alignment horizontal="center"/>
    </xf>
    <xf numFmtId="1" fontId="21" fillId="9" borderId="5" xfId="0" applyNumberFormat="1" applyFont="1" applyFill="1" applyBorder="1" applyAlignment="1">
      <alignment horizontal="center"/>
    </xf>
    <xf numFmtId="0" fontId="21" fillId="9" borderId="5" xfId="0" applyFont="1" applyFill="1" applyBorder="1" applyAlignment="1">
      <alignment horizontal="right"/>
    </xf>
    <xf numFmtId="0" fontId="21" fillId="9" borderId="6" xfId="0" applyFont="1" applyFill="1" applyBorder="1"/>
    <xf numFmtId="0" fontId="16" fillId="9" borderId="7" xfId="0" applyFont="1" applyFill="1" applyBorder="1" applyAlignment="1">
      <alignment horizontal="center"/>
    </xf>
    <xf numFmtId="0" fontId="16" fillId="9" borderId="4" xfId="0" applyFont="1" applyFill="1" applyBorder="1" applyAlignment="1">
      <alignment horizontal="center"/>
    </xf>
    <xf numFmtId="0" fontId="11" fillId="9" borderId="5" xfId="0" applyFont="1" applyFill="1" applyBorder="1"/>
    <xf numFmtId="1" fontId="17" fillId="9" borderId="3" xfId="0" applyNumberFormat="1" applyFont="1" applyFill="1" applyBorder="1" applyAlignment="1">
      <alignment horizontal="center"/>
    </xf>
    <xf numFmtId="0" fontId="11" fillId="9" borderId="22" xfId="0" applyFont="1" applyFill="1" applyBorder="1"/>
    <xf numFmtId="1" fontId="17" fillId="9" borderId="7" xfId="0" applyNumberFormat="1" applyFont="1" applyFill="1" applyBorder="1" applyAlignment="1">
      <alignment horizontal="center"/>
    </xf>
    <xf numFmtId="0" fontId="11" fillId="9" borderId="14" xfId="0" applyFont="1" applyFill="1" applyBorder="1"/>
    <xf numFmtId="0" fontId="11" fillId="9" borderId="9" xfId="0" applyFont="1" applyFill="1" applyBorder="1"/>
    <xf numFmtId="164" fontId="11" fillId="9" borderId="9" xfId="0" applyNumberFormat="1" applyFont="1" applyFill="1" applyBorder="1" applyAlignment="1">
      <alignment vertical="center" wrapText="1"/>
    </xf>
    <xf numFmtId="0" fontId="11" fillId="9" borderId="6" xfId="0" applyFont="1" applyFill="1" applyBorder="1"/>
    <xf numFmtId="1" fontId="11" fillId="9" borderId="7" xfId="0" applyNumberFormat="1" applyFont="1" applyFill="1" applyBorder="1" applyAlignment="1">
      <alignment horizontal="center"/>
    </xf>
    <xf numFmtId="1" fontId="11" fillId="9" borderId="5" xfId="0" applyNumberFormat="1" applyFont="1" applyFill="1" applyBorder="1" applyAlignment="1">
      <alignment horizontal="center"/>
    </xf>
    <xf numFmtId="1" fontId="11" fillId="9" borderId="4" xfId="0" applyNumberFormat="1" applyFont="1" applyFill="1" applyBorder="1" applyAlignment="1">
      <alignment horizontal="center"/>
    </xf>
    <xf numFmtId="1" fontId="18" fillId="9" borderId="4" xfId="0" applyNumberFormat="1" applyFont="1" applyFill="1" applyBorder="1" applyAlignment="1">
      <alignment horizontal="center"/>
    </xf>
    <xf numFmtId="1" fontId="16" fillId="9" borderId="0" xfId="0" applyNumberFormat="1" applyFont="1" applyFill="1" applyAlignment="1">
      <alignment horizontal="center"/>
    </xf>
    <xf numFmtId="0" fontId="16" fillId="9" borderId="1" xfId="0" applyFont="1" applyFill="1" applyBorder="1"/>
    <xf numFmtId="0" fontId="16" fillId="9" borderId="2" xfId="0" applyFont="1" applyFill="1" applyBorder="1"/>
    <xf numFmtId="0" fontId="16" fillId="9" borderId="3" xfId="0" applyFont="1" applyFill="1" applyBorder="1"/>
    <xf numFmtId="0" fontId="24" fillId="9" borderId="3" xfId="0" applyFont="1" applyFill="1" applyBorder="1"/>
    <xf numFmtId="0" fontId="16" fillId="9" borderId="2" xfId="0" applyFont="1" applyFill="1" applyBorder="1" applyAlignment="1">
      <alignment horizontal="center"/>
    </xf>
    <xf numFmtId="0" fontId="16" fillId="9" borderId="3" xfId="0" applyFont="1" applyFill="1" applyBorder="1" applyAlignment="1">
      <alignment horizontal="center"/>
    </xf>
    <xf numFmtId="0" fontId="21" fillId="9" borderId="0" xfId="0" applyFont="1" applyFill="1"/>
    <xf numFmtId="0" fontId="21" fillId="9" borderId="7" xfId="0" applyFont="1" applyFill="1" applyBorder="1" applyAlignment="1">
      <alignment horizontal="center"/>
    </xf>
    <xf numFmtId="0" fontId="21" fillId="9" borderId="5" xfId="0" applyFont="1" applyFill="1" applyBorder="1" applyAlignment="1">
      <alignment horizontal="center"/>
    </xf>
    <xf numFmtId="0" fontId="21" fillId="9" borderId="4" xfId="0" applyFont="1" applyFill="1" applyBorder="1" applyAlignment="1">
      <alignment horizontal="center"/>
    </xf>
    <xf numFmtId="0" fontId="46" fillId="9" borderId="4" xfId="0" applyFont="1" applyFill="1" applyBorder="1" applyAlignment="1">
      <alignment horizontal="center"/>
    </xf>
    <xf numFmtId="0" fontId="21" fillId="9" borderId="5" xfId="0" applyFont="1" applyFill="1" applyBorder="1"/>
    <xf numFmtId="1" fontId="21" fillId="9" borderId="7" xfId="0" applyNumberFormat="1" applyFont="1" applyFill="1" applyBorder="1" applyAlignment="1">
      <alignment horizontal="center"/>
    </xf>
    <xf numFmtId="1" fontId="21" fillId="9" borderId="4" xfId="0" applyNumberFormat="1" applyFont="1" applyFill="1" applyBorder="1" applyAlignment="1">
      <alignment horizontal="center"/>
    </xf>
    <xf numFmtId="0" fontId="21" fillId="9" borderId="0" xfId="0" applyFont="1" applyFill="1" applyAlignment="1">
      <alignment horizontal="center"/>
    </xf>
    <xf numFmtId="0" fontId="24" fillId="9" borderId="3" xfId="0" applyFont="1" applyFill="1" applyBorder="1" applyAlignment="1">
      <alignment horizontal="center"/>
    </xf>
    <xf numFmtId="0" fontId="11" fillId="9" borderId="20" xfId="0" applyFont="1" applyFill="1" applyBorder="1"/>
    <xf numFmtId="1" fontId="11" fillId="9" borderId="12" xfId="0" applyNumberFormat="1" applyFont="1" applyFill="1" applyBorder="1" applyAlignment="1">
      <alignment horizontal="center"/>
    </xf>
    <xf numFmtId="1" fontId="11" fillId="9" borderId="22" xfId="0" applyNumberFormat="1" applyFont="1" applyFill="1" applyBorder="1" applyAlignment="1">
      <alignment horizontal="center"/>
    </xf>
    <xf numFmtId="1" fontId="11" fillId="9" borderId="21" xfId="0" applyNumberFormat="1" applyFont="1" applyFill="1" applyBorder="1" applyAlignment="1">
      <alignment horizontal="center"/>
    </xf>
    <xf numFmtId="1" fontId="18" fillId="9" borderId="21" xfId="0" applyNumberFormat="1" applyFont="1" applyFill="1" applyBorder="1" applyAlignment="1">
      <alignment horizontal="center"/>
    </xf>
    <xf numFmtId="0" fontId="16" fillId="9" borderId="11" xfId="0" applyFont="1" applyFill="1" applyBorder="1" applyAlignment="1">
      <alignment horizontal="center"/>
    </xf>
    <xf numFmtId="0" fontId="24" fillId="9" borderId="11" xfId="0" applyFont="1" applyFill="1" applyBorder="1" applyAlignment="1">
      <alignment horizontal="center"/>
    </xf>
    <xf numFmtId="0" fontId="16" fillId="9" borderId="8" xfId="0" applyFont="1" applyFill="1" applyBorder="1"/>
    <xf numFmtId="1" fontId="11" fillId="9" borderId="0" xfId="0" applyNumberFormat="1" applyFont="1" applyFill="1" applyAlignment="1">
      <alignment horizontal="center"/>
    </xf>
    <xf numFmtId="9" fontId="11" fillId="9" borderId="12" xfId="0" applyNumberFormat="1" applyFont="1" applyFill="1" applyBorder="1" applyAlignment="1">
      <alignment horizontal="center"/>
    </xf>
    <xf numFmtId="0" fontId="21" fillId="9" borderId="2" xfId="0" applyFont="1" applyFill="1" applyBorder="1" applyAlignment="1">
      <alignment horizontal="center"/>
    </xf>
    <xf numFmtId="0" fontId="21" fillId="9" borderId="3" xfId="0" applyFont="1" applyFill="1" applyBorder="1" applyAlignment="1">
      <alignment horizontal="center"/>
    </xf>
    <xf numFmtId="0" fontId="46" fillId="9" borderId="11" xfId="0" applyFont="1" applyFill="1" applyBorder="1" applyAlignment="1">
      <alignment horizontal="center"/>
    </xf>
    <xf numFmtId="0" fontId="21" fillId="9" borderId="10" xfId="0" applyFont="1" applyFill="1" applyBorder="1" applyAlignment="1">
      <alignment horizontal="center"/>
    </xf>
    <xf numFmtId="0" fontId="46" fillId="9" borderId="7" xfId="0" applyFont="1" applyFill="1" applyBorder="1" applyAlignment="1">
      <alignment horizontal="center"/>
    </xf>
    <xf numFmtId="0" fontId="11" fillId="9" borderId="15" xfId="0" applyFont="1" applyFill="1" applyBorder="1"/>
    <xf numFmtId="0" fontId="11" fillId="9" borderId="13" xfId="0" applyFont="1" applyFill="1" applyBorder="1"/>
    <xf numFmtId="0" fontId="11" fillId="9" borderId="44" xfId="0" applyFont="1" applyFill="1" applyBorder="1"/>
    <xf numFmtId="164" fontId="11" fillId="9" borderId="17" xfId="0" applyNumberFormat="1" applyFont="1" applyFill="1" applyBorder="1" applyAlignment="1">
      <alignment horizontal="center"/>
    </xf>
    <xf numFmtId="164" fontId="11" fillId="9" borderId="43" xfId="0" applyNumberFormat="1" applyFont="1" applyFill="1" applyBorder="1" applyAlignment="1">
      <alignment horizontal="center"/>
    </xf>
    <xf numFmtId="164" fontId="11" fillId="9" borderId="57" xfId="0" applyNumberFormat="1" applyFont="1" applyFill="1" applyBorder="1" applyAlignment="1">
      <alignment horizontal="center"/>
    </xf>
    <xf numFmtId="0" fontId="11" fillId="9" borderId="1" xfId="0" applyFont="1" applyFill="1" applyBorder="1"/>
    <xf numFmtId="1" fontId="18" fillId="9" borderId="11" xfId="0" applyNumberFormat="1" applyFont="1" applyFill="1" applyBorder="1" applyAlignment="1">
      <alignment horizontal="center"/>
    </xf>
    <xf numFmtId="1" fontId="11" fillId="9" borderId="11" xfId="0" applyNumberFormat="1" applyFont="1" applyFill="1" applyBorder="1" applyAlignment="1">
      <alignment horizontal="center"/>
    </xf>
    <xf numFmtId="1" fontId="11" fillId="9" borderId="9" xfId="0" applyNumberFormat="1" applyFont="1" applyFill="1" applyBorder="1" applyAlignment="1">
      <alignment horizontal="center"/>
    </xf>
    <xf numFmtId="1" fontId="11" fillId="9" borderId="10" xfId="0" applyNumberFormat="1" applyFont="1" applyFill="1" applyBorder="1" applyAlignment="1">
      <alignment horizontal="center"/>
    </xf>
    <xf numFmtId="164" fontId="11" fillId="9" borderId="0" xfId="0" applyNumberFormat="1" applyFont="1" applyFill="1"/>
    <xf numFmtId="164" fontId="11" fillId="9" borderId="0" xfId="0" applyNumberFormat="1" applyFont="1" applyFill="1" applyAlignment="1">
      <alignment horizontal="center"/>
    </xf>
    <xf numFmtId="164" fontId="11" fillId="9" borderId="14" xfId="0" applyNumberFormat="1" applyFont="1" applyFill="1" applyBorder="1" applyAlignment="1">
      <alignment horizontal="center"/>
    </xf>
    <xf numFmtId="1" fontId="18" fillId="9" borderId="2" xfId="0" applyNumberFormat="1" applyFont="1" applyFill="1" applyBorder="1" applyAlignment="1">
      <alignment horizontal="center"/>
    </xf>
    <xf numFmtId="9" fontId="11" fillId="9" borderId="1" xfId="1" applyFont="1" applyFill="1" applyBorder="1" applyAlignment="1" applyProtection="1">
      <alignment horizontal="center"/>
    </xf>
    <xf numFmtId="9" fontId="11" fillId="9" borderId="0" xfId="1" applyFont="1" applyFill="1" applyBorder="1" applyAlignment="1" applyProtection="1">
      <alignment horizontal="center"/>
    </xf>
    <xf numFmtId="9" fontId="11" fillId="9" borderId="3" xfId="1" applyFont="1" applyFill="1" applyBorder="1" applyAlignment="1" applyProtection="1">
      <alignment horizontal="center"/>
    </xf>
    <xf numFmtId="0" fontId="11" fillId="9" borderId="2" xfId="0" applyFont="1" applyFill="1" applyBorder="1" applyAlignment="1">
      <alignment horizontal="center"/>
    </xf>
    <xf numFmtId="164" fontId="11" fillId="9" borderId="3" xfId="0" applyNumberFormat="1" applyFont="1" applyFill="1" applyBorder="1" applyAlignment="1">
      <alignment horizontal="center"/>
    </xf>
    <xf numFmtId="164" fontId="16" fillId="9" borderId="0" xfId="0" applyNumberFormat="1" applyFont="1" applyFill="1"/>
    <xf numFmtId="0" fontId="21" fillId="9" borderId="14" xfId="0" applyFont="1" applyFill="1" applyBorder="1" applyAlignment="1">
      <alignment horizontal="center"/>
    </xf>
    <xf numFmtId="0" fontId="11" fillId="9" borderId="1" xfId="0" applyFont="1" applyFill="1" applyBorder="1" applyAlignment="1">
      <alignment horizontal="center"/>
    </xf>
    <xf numFmtId="0" fontId="11" fillId="9" borderId="3" xfId="0" applyFont="1" applyFill="1" applyBorder="1" applyAlignment="1">
      <alignment horizontal="center"/>
    </xf>
    <xf numFmtId="1" fontId="21" fillId="9" borderId="0" xfId="0" applyNumberFormat="1" applyFont="1" applyFill="1" applyAlignment="1">
      <alignment horizontal="center"/>
    </xf>
    <xf numFmtId="0" fontId="11" fillId="9" borderId="7" xfId="0" applyFont="1" applyFill="1" applyBorder="1" applyAlignment="1">
      <alignment horizontal="right"/>
    </xf>
    <xf numFmtId="1" fontId="18" fillId="9" borderId="7" xfId="0" applyNumberFormat="1" applyFont="1" applyFill="1" applyBorder="1" applyAlignment="1">
      <alignment horizontal="center"/>
    </xf>
    <xf numFmtId="0" fontId="21" fillId="9" borderId="7" xfId="0" applyFont="1" applyFill="1" applyBorder="1"/>
    <xf numFmtId="0" fontId="21" fillId="9" borderId="4" xfId="0" applyFont="1" applyFill="1" applyBorder="1"/>
    <xf numFmtId="0" fontId="16" fillId="9" borderId="1" xfId="0" applyFont="1" applyFill="1" applyBorder="1" applyAlignment="1">
      <alignment horizontal="left"/>
    </xf>
    <xf numFmtId="1" fontId="16" fillId="9" borderId="1" xfId="0" applyNumberFormat="1" applyFont="1" applyFill="1" applyBorder="1" applyAlignment="1">
      <alignment horizontal="center"/>
    </xf>
    <xf numFmtId="1" fontId="16" fillId="9" borderId="14" xfId="0" applyNumberFormat="1" applyFont="1" applyFill="1" applyBorder="1" applyAlignment="1">
      <alignment horizontal="center"/>
    </xf>
    <xf numFmtId="0" fontId="11" fillId="9" borderId="21" xfId="0" applyFont="1" applyFill="1" applyBorder="1" applyAlignment="1">
      <alignment horizontal="center"/>
    </xf>
    <xf numFmtId="0" fontId="11" fillId="9" borderId="22" xfId="0" applyFont="1" applyFill="1" applyBorder="1" applyAlignment="1">
      <alignment horizontal="center"/>
    </xf>
    <xf numFmtId="1" fontId="11" fillId="9" borderId="22" xfId="1" applyNumberFormat="1" applyFont="1" applyFill="1" applyBorder="1" applyAlignment="1" applyProtection="1">
      <alignment horizontal="center"/>
    </xf>
    <xf numFmtId="165" fontId="16" fillId="9" borderId="2" xfId="1" applyNumberFormat="1" applyFont="1" applyFill="1" applyBorder="1" applyAlignment="1" applyProtection="1">
      <alignment horizontal="center"/>
    </xf>
    <xf numFmtId="9" fontId="16" fillId="9" borderId="14" xfId="1" applyFont="1" applyFill="1" applyBorder="1" applyAlignment="1" applyProtection="1">
      <alignment horizontal="center"/>
    </xf>
    <xf numFmtId="164" fontId="16" fillId="9" borderId="2" xfId="0" applyNumberFormat="1" applyFont="1" applyFill="1" applyBorder="1" applyAlignment="1">
      <alignment horizontal="center"/>
    </xf>
    <xf numFmtId="164" fontId="16" fillId="9" borderId="0" xfId="0" applyNumberFormat="1" applyFont="1" applyFill="1" applyAlignment="1">
      <alignment horizontal="center"/>
    </xf>
    <xf numFmtId="164" fontId="16" fillId="9" borderId="1" xfId="0" applyNumberFormat="1" applyFont="1" applyFill="1" applyBorder="1" applyAlignment="1">
      <alignment horizontal="center"/>
    </xf>
    <xf numFmtId="164" fontId="16" fillId="9" borderId="14" xfId="0" applyNumberFormat="1" applyFont="1" applyFill="1" applyBorder="1" applyAlignment="1">
      <alignment horizontal="center"/>
    </xf>
    <xf numFmtId="1" fontId="15" fillId="9" borderId="0" xfId="0" applyNumberFormat="1" applyFont="1" applyFill="1" applyAlignment="1">
      <alignment horizontal="center"/>
    </xf>
    <xf numFmtId="0" fontId="0" fillId="9" borderId="1" xfId="0" applyFill="1" applyBorder="1"/>
    <xf numFmtId="0" fontId="21" fillId="9" borderId="4" xfId="0" quotePrefix="1" applyFont="1" applyFill="1" applyBorder="1" applyAlignment="1">
      <alignment horizontal="right"/>
    </xf>
    <xf numFmtId="0" fontId="16" fillId="9" borderId="6" xfId="0" applyFont="1" applyFill="1" applyBorder="1" applyAlignment="1">
      <alignment horizontal="center"/>
    </xf>
    <xf numFmtId="0" fontId="47" fillId="9" borderId="0" xfId="0" applyFont="1" applyFill="1"/>
    <xf numFmtId="0" fontId="0" fillId="9" borderId="4" xfId="0" applyFill="1" applyBorder="1"/>
    <xf numFmtId="0" fontId="20" fillId="5" borderId="6" xfId="0" applyFont="1" applyFill="1" applyBorder="1" applyAlignment="1">
      <alignment horizontal="right"/>
    </xf>
    <xf numFmtId="1" fontId="20" fillId="5" borderId="6" xfId="0" applyNumberFormat="1" applyFont="1" applyFill="1" applyBorder="1" applyAlignment="1">
      <alignment horizontal="center"/>
    </xf>
    <xf numFmtId="1" fontId="20" fillId="5" borderId="4" xfId="0" applyNumberFormat="1" applyFont="1" applyFill="1" applyBorder="1" applyAlignment="1">
      <alignment horizontal="center"/>
    </xf>
    <xf numFmtId="1" fontId="20" fillId="5" borderId="5" xfId="0" applyNumberFormat="1" applyFont="1" applyFill="1" applyBorder="1" applyAlignment="1">
      <alignment horizontal="center"/>
    </xf>
    <xf numFmtId="9" fontId="20" fillId="5" borderId="7" xfId="1" applyFont="1" applyFill="1" applyBorder="1" applyAlignment="1" applyProtection="1">
      <alignment horizontal="center"/>
    </xf>
    <xf numFmtId="0" fontId="11" fillId="0" borderId="1" xfId="0" applyFont="1" applyBorder="1"/>
    <xf numFmtId="0" fontId="11" fillId="18" borderId="1" xfId="0" applyFont="1" applyFill="1" applyBorder="1"/>
    <xf numFmtId="0" fontId="11" fillId="18" borderId="2" xfId="0" applyFont="1" applyFill="1" applyBorder="1"/>
    <xf numFmtId="0" fontId="11" fillId="9" borderId="2" xfId="0" applyFont="1" applyFill="1" applyBorder="1"/>
    <xf numFmtId="0" fontId="16" fillId="0" borderId="1" xfId="0" applyFont="1" applyBorder="1"/>
    <xf numFmtId="0" fontId="16" fillId="18" borderId="1" xfId="0" applyFont="1" applyFill="1" applyBorder="1"/>
    <xf numFmtId="0" fontId="21" fillId="9" borderId="6" xfId="0" applyFont="1" applyFill="1" applyBorder="1" applyAlignment="1">
      <alignment horizontal="center"/>
    </xf>
    <xf numFmtId="0" fontId="48" fillId="9" borderId="0" xfId="0" applyFont="1" applyFill="1"/>
    <xf numFmtId="1" fontId="20" fillId="5" borderId="7" xfId="0" applyNumberFormat="1" applyFont="1" applyFill="1" applyBorder="1" applyAlignment="1">
      <alignment horizontal="center"/>
    </xf>
    <xf numFmtId="0" fontId="21" fillId="9" borderId="1" xfId="0" applyFont="1" applyFill="1" applyBorder="1"/>
    <xf numFmtId="0" fontId="21" fillId="9" borderId="2" xfId="0" applyFont="1" applyFill="1" applyBorder="1"/>
    <xf numFmtId="0" fontId="21" fillId="9" borderId="3" xfId="0" applyFont="1" applyFill="1" applyBorder="1"/>
    <xf numFmtId="0" fontId="11" fillId="9" borderId="3" xfId="0" applyFont="1" applyFill="1" applyBorder="1"/>
    <xf numFmtId="0" fontId="0" fillId="9" borderId="6" xfId="0" applyFill="1" applyBorder="1"/>
    <xf numFmtId="0" fontId="30" fillId="9" borderId="0" xfId="0" applyFont="1" applyFill="1"/>
    <xf numFmtId="0" fontId="0" fillId="9" borderId="3" xfId="0" applyFill="1" applyBorder="1"/>
    <xf numFmtId="0" fontId="0" fillId="9" borderId="2" xfId="0" applyFill="1" applyBorder="1"/>
    <xf numFmtId="0" fontId="0" fillId="9" borderId="5" xfId="0" applyFill="1" applyBorder="1"/>
    <xf numFmtId="0" fontId="20" fillId="5" borderId="1" xfId="0" applyFont="1" applyFill="1" applyBorder="1" applyAlignment="1">
      <alignment horizontal="right"/>
    </xf>
    <xf numFmtId="1" fontId="20" fillId="5" borderId="0" xfId="0" applyNumberFormat="1" applyFont="1" applyFill="1" applyAlignment="1">
      <alignment horizontal="center"/>
    </xf>
    <xf numFmtId="0" fontId="20" fillId="5" borderId="3" xfId="0" applyFont="1" applyFill="1" applyBorder="1" applyAlignment="1">
      <alignment horizontal="right"/>
    </xf>
    <xf numFmtId="0" fontId="56" fillId="16" borderId="12" xfId="0" applyFont="1" applyFill="1" applyBorder="1"/>
    <xf numFmtId="0" fontId="36" fillId="16" borderId="7" xfId="0" applyFont="1" applyFill="1" applyBorder="1" applyAlignment="1">
      <alignment horizontal="right"/>
    </xf>
    <xf numFmtId="1" fontId="36" fillId="16" borderId="12" xfId="0" applyNumberFormat="1" applyFont="1" applyFill="1" applyBorder="1" applyAlignment="1">
      <alignment horizontal="center"/>
    </xf>
    <xf numFmtId="0" fontId="0" fillId="5" borderId="12" xfId="0" applyFill="1" applyBorder="1" applyAlignment="1">
      <alignment horizontal="center"/>
    </xf>
    <xf numFmtId="0" fontId="36" fillId="16" borderId="12" xfId="0" applyFont="1" applyFill="1" applyBorder="1" applyAlignment="1">
      <alignment horizontal="right"/>
    </xf>
    <xf numFmtId="9" fontId="0" fillId="5" borderId="12" xfId="0" applyNumberFormat="1" applyFill="1" applyBorder="1" applyAlignment="1">
      <alignment horizontal="center"/>
    </xf>
    <xf numFmtId="0" fontId="0" fillId="5" borderId="12" xfId="0" applyFill="1" applyBorder="1"/>
    <xf numFmtId="9" fontId="0" fillId="5" borderId="12" xfId="1" applyFont="1" applyFill="1" applyBorder="1" applyAlignment="1" applyProtection="1">
      <alignment horizontal="center"/>
    </xf>
    <xf numFmtId="1" fontId="17" fillId="9" borderId="21" xfId="0" applyNumberFormat="1" applyFont="1" applyFill="1" applyBorder="1" applyAlignment="1">
      <alignment horizontal="center"/>
    </xf>
    <xf numFmtId="0" fontId="46" fillId="9" borderId="3" xfId="0" applyFont="1" applyFill="1" applyBorder="1" applyAlignment="1">
      <alignment horizontal="center"/>
    </xf>
    <xf numFmtId="1" fontId="21" fillId="9" borderId="2" xfId="0" applyNumberFormat="1" applyFont="1" applyFill="1" applyBorder="1" applyAlignment="1">
      <alignment horizontal="center"/>
    </xf>
    <xf numFmtId="1" fontId="21" fillId="9" borderId="3" xfId="0" applyNumberFormat="1" applyFont="1" applyFill="1" applyBorder="1" applyAlignment="1">
      <alignment horizontal="center"/>
    </xf>
    <xf numFmtId="0" fontId="11" fillId="9" borderId="20" xfId="0" applyFont="1" applyFill="1" applyBorder="1" applyAlignment="1">
      <alignment vertical="top"/>
    </xf>
    <xf numFmtId="0" fontId="21" fillId="9" borderId="51" xfId="0" applyFont="1" applyFill="1" applyBorder="1"/>
    <xf numFmtId="0" fontId="25" fillId="9" borderId="5" xfId="0" applyFont="1" applyFill="1" applyBorder="1"/>
    <xf numFmtId="0" fontId="64" fillId="0" borderId="22" xfId="0" applyFont="1" applyBorder="1"/>
    <xf numFmtId="0" fontId="16" fillId="9" borderId="70" xfId="0" applyFont="1" applyFill="1" applyBorder="1" applyAlignment="1">
      <alignment vertical="center"/>
    </xf>
    <xf numFmtId="0" fontId="21" fillId="9" borderId="71" xfId="0" applyFont="1" applyFill="1" applyBorder="1" applyAlignment="1">
      <alignment vertical="center"/>
    </xf>
    <xf numFmtId="1" fontId="21" fillId="9" borderId="69" xfId="0" applyNumberFormat="1" applyFont="1" applyFill="1" applyBorder="1" applyAlignment="1">
      <alignment horizontal="center" vertical="center"/>
    </xf>
    <xf numFmtId="164" fontId="21" fillId="9" borderId="73" xfId="0" applyNumberFormat="1" applyFont="1" applyFill="1" applyBorder="1" applyAlignment="1">
      <alignment horizontal="center" vertical="center"/>
    </xf>
    <xf numFmtId="164" fontId="21" fillId="9" borderId="72" xfId="0" applyNumberFormat="1" applyFont="1" applyFill="1" applyBorder="1" applyAlignment="1">
      <alignment horizontal="center" vertical="center"/>
    </xf>
    <xf numFmtId="0" fontId="17" fillId="9" borderId="12" xfId="0" applyFont="1" applyFill="1" applyBorder="1" applyAlignment="1">
      <alignment horizontal="center"/>
    </xf>
    <xf numFmtId="0" fontId="24" fillId="9" borderId="12" xfId="0" applyFont="1" applyFill="1" applyBorder="1"/>
    <xf numFmtId="0" fontId="17" fillId="9" borderId="22" xfId="0" applyFont="1" applyFill="1" applyBorder="1" applyAlignment="1">
      <alignment horizontal="center"/>
    </xf>
    <xf numFmtId="0" fontId="26" fillId="9" borderId="47" xfId="0" quotePrefix="1" applyFont="1" applyFill="1" applyBorder="1" applyAlignment="1">
      <alignment horizontal="right"/>
    </xf>
    <xf numFmtId="0" fontId="21" fillId="9" borderId="14" xfId="0" applyFont="1" applyFill="1" applyBorder="1"/>
    <xf numFmtId="0" fontId="21" fillId="0" borderId="40" xfId="0" applyFont="1" applyBorder="1"/>
    <xf numFmtId="0" fontId="17" fillId="0" borderId="40" xfId="0" applyFont="1" applyBorder="1" applyAlignment="1">
      <alignment horizontal="center"/>
    </xf>
    <xf numFmtId="0" fontId="17" fillId="9" borderId="73" xfId="0" applyFont="1" applyFill="1" applyBorder="1" applyAlignment="1">
      <alignment vertical="center"/>
    </xf>
    <xf numFmtId="0" fontId="17" fillId="9" borderId="71" xfId="0" applyFont="1" applyFill="1" applyBorder="1" applyAlignment="1">
      <alignment vertical="center"/>
    </xf>
    <xf numFmtId="164" fontId="11" fillId="9" borderId="67" xfId="0" applyNumberFormat="1" applyFont="1" applyFill="1" applyBorder="1" applyAlignment="1">
      <alignment horizontal="center"/>
    </xf>
    <xf numFmtId="0" fontId="24" fillId="0" borderId="0" xfId="0" applyFont="1" applyAlignment="1">
      <alignment horizontal="center" vertical="center"/>
    </xf>
    <xf numFmtId="0" fontId="24" fillId="0" borderId="40" xfId="0" applyFont="1" applyBorder="1" applyAlignment="1">
      <alignment vertical="center"/>
    </xf>
    <xf numFmtId="1" fontId="24" fillId="0" borderId="2" xfId="0" applyNumberFormat="1" applyFont="1" applyBorder="1" applyAlignment="1">
      <alignment horizontal="right" vertical="center"/>
    </xf>
    <xf numFmtId="9" fontId="24" fillId="0" borderId="3" xfId="1" applyFont="1" applyBorder="1" applyAlignment="1">
      <alignment horizontal="right" vertical="center"/>
    </xf>
    <xf numFmtId="0" fontId="16" fillId="0" borderId="0" xfId="0" applyFont="1" applyAlignment="1">
      <alignment vertical="center"/>
    </xf>
    <xf numFmtId="9" fontId="24" fillId="0" borderId="19" xfId="1" applyFont="1" applyBorder="1" applyAlignment="1">
      <alignment horizontal="right" vertical="center"/>
    </xf>
    <xf numFmtId="164" fontId="24" fillId="0" borderId="16" xfId="0" applyNumberFormat="1" applyFont="1" applyBorder="1" applyAlignment="1">
      <alignment horizontal="right" vertical="center"/>
    </xf>
    <xf numFmtId="1" fontId="46" fillId="0" borderId="2" xfId="0" applyNumberFormat="1" applyFont="1" applyBorder="1" applyAlignment="1">
      <alignment horizontal="right" vertical="center"/>
    </xf>
    <xf numFmtId="0" fontId="16" fillId="0" borderId="13" xfId="0" applyFont="1" applyBorder="1"/>
    <xf numFmtId="0" fontId="24" fillId="0" borderId="50" xfId="0" applyFont="1" applyBorder="1" applyAlignment="1">
      <alignment horizontal="center" vertical="center"/>
    </xf>
    <xf numFmtId="9" fontId="24" fillId="0" borderId="61" xfId="0" applyNumberFormat="1" applyFont="1" applyBorder="1" applyAlignment="1">
      <alignment horizontal="center" vertical="center"/>
    </xf>
    <xf numFmtId="165" fontId="16" fillId="0" borderId="12" xfId="0" applyNumberFormat="1" applyFont="1" applyBorder="1" applyAlignment="1">
      <alignment horizontal="center" vertical="center"/>
    </xf>
    <xf numFmtId="0" fontId="24" fillId="0" borderId="78" xfId="0" applyFont="1" applyBorder="1" applyAlignment="1">
      <alignment horizontal="center" vertical="center"/>
    </xf>
    <xf numFmtId="0" fontId="16" fillId="9" borderId="14" xfId="0" applyFont="1" applyFill="1" applyBorder="1" applyAlignment="1">
      <alignment vertical="center"/>
    </xf>
    <xf numFmtId="0" fontId="30" fillId="9" borderId="14" xfId="0" applyFont="1" applyFill="1" applyBorder="1" applyAlignment="1">
      <alignment horizontal="center"/>
    </xf>
    <xf numFmtId="0" fontId="16" fillId="9" borderId="14" xfId="0" applyFont="1" applyFill="1" applyBorder="1" applyAlignment="1">
      <alignment horizontal="center"/>
    </xf>
    <xf numFmtId="1" fontId="11" fillId="9" borderId="14" xfId="0" applyNumberFormat="1" applyFont="1" applyFill="1" applyBorder="1" applyAlignment="1">
      <alignment horizontal="center"/>
    </xf>
    <xf numFmtId="0" fontId="16" fillId="9" borderId="14" xfId="0" applyFont="1" applyFill="1" applyBorder="1"/>
    <xf numFmtId="0" fontId="13" fillId="9" borderId="85" xfId="0" applyFont="1" applyFill="1" applyBorder="1" applyAlignment="1">
      <alignment horizontal="left"/>
    </xf>
    <xf numFmtId="0" fontId="29" fillId="9" borderId="0" xfId="0" applyFont="1" applyFill="1" applyAlignment="1">
      <alignment horizontal="left" vertical="center"/>
    </xf>
    <xf numFmtId="0" fontId="20" fillId="9" borderId="0" xfId="0" applyFont="1" applyFill="1" applyAlignment="1">
      <alignment horizontal="left"/>
    </xf>
    <xf numFmtId="0" fontId="29" fillId="9" borderId="0" xfId="0" applyFont="1" applyFill="1" applyAlignment="1">
      <alignment horizontal="left"/>
    </xf>
    <xf numFmtId="1" fontId="13" fillId="9" borderId="86" xfId="0" applyNumberFormat="1" applyFont="1" applyFill="1" applyBorder="1" applyAlignment="1">
      <alignment horizontal="left"/>
    </xf>
    <xf numFmtId="0" fontId="13" fillId="9" borderId="87" xfId="0" applyFont="1" applyFill="1" applyBorder="1" applyAlignment="1">
      <alignment horizontal="left"/>
    </xf>
    <xf numFmtId="1" fontId="13" fillId="9" borderId="0" xfId="0" applyNumberFormat="1" applyFont="1" applyFill="1" applyAlignment="1">
      <alignment horizontal="left"/>
    </xf>
    <xf numFmtId="1" fontId="29" fillId="9" borderId="0" xfId="0" applyNumberFormat="1" applyFont="1" applyFill="1" applyAlignment="1">
      <alignment horizontal="left"/>
    </xf>
    <xf numFmtId="0" fontId="24" fillId="9" borderId="0" xfId="0" applyFont="1" applyFill="1" applyAlignment="1">
      <alignment horizontal="left"/>
    </xf>
    <xf numFmtId="0" fontId="41" fillId="9" borderId="0" xfId="5" applyFont="1" applyFill="1" applyAlignment="1">
      <alignment vertical="top"/>
    </xf>
    <xf numFmtId="0" fontId="24" fillId="9" borderId="0" xfId="5" applyFont="1" applyFill="1" applyAlignment="1">
      <alignment vertical="top"/>
    </xf>
    <xf numFmtId="3" fontId="34" fillId="24" borderId="12" xfId="15" applyNumberFormat="1" applyFont="1" applyFill="1" applyBorder="1" applyAlignment="1">
      <alignment vertical="center"/>
    </xf>
    <xf numFmtId="3" fontId="34" fillId="24" borderId="22" xfId="15" applyNumberFormat="1" applyFont="1" applyFill="1" applyBorder="1" applyAlignment="1">
      <alignment vertical="center"/>
    </xf>
    <xf numFmtId="3" fontId="17" fillId="9" borderId="2" xfId="15" applyNumberFormat="1" applyFont="1" applyFill="1" applyBorder="1"/>
    <xf numFmtId="3" fontId="24" fillId="13" borderId="12" xfId="15" applyNumberFormat="1" applyFont="1" applyFill="1" applyBorder="1" applyAlignment="1">
      <alignment vertical="center"/>
    </xf>
    <xf numFmtId="3" fontId="24" fillId="13" borderId="22" xfId="15" applyNumberFormat="1" applyFont="1" applyFill="1" applyBorder="1" applyAlignment="1">
      <alignment vertical="center"/>
    </xf>
    <xf numFmtId="3" fontId="17" fillId="9" borderId="12" xfId="15" applyNumberFormat="1" applyFont="1" applyFill="1" applyBorder="1"/>
    <xf numFmtId="0" fontId="49" fillId="9" borderId="71" xfId="0" applyFont="1" applyFill="1" applyBorder="1" applyAlignment="1">
      <alignment horizontal="right" vertical="center"/>
    </xf>
    <xf numFmtId="0" fontId="49" fillId="9" borderId="79" xfId="0" applyFont="1" applyFill="1" applyBorder="1" applyAlignment="1">
      <alignment horizontal="right" vertical="center"/>
    </xf>
    <xf numFmtId="1" fontId="17" fillId="9" borderId="1" xfId="0" applyNumberFormat="1" applyFont="1" applyFill="1" applyBorder="1" applyAlignment="1">
      <alignment horizontal="center"/>
    </xf>
    <xf numFmtId="1" fontId="17" fillId="9" borderId="12" xfId="1" applyNumberFormat="1" applyFont="1" applyFill="1" applyBorder="1"/>
    <xf numFmtId="1" fontId="18" fillId="9" borderId="22" xfId="0" applyNumberFormat="1" applyFont="1" applyFill="1" applyBorder="1" applyAlignment="1">
      <alignment vertical="center"/>
    </xf>
    <xf numFmtId="0" fontId="17" fillId="9" borderId="1" xfId="0" applyFont="1" applyFill="1" applyBorder="1" applyAlignment="1">
      <alignment horizontal="left"/>
    </xf>
    <xf numFmtId="1" fontId="17" fillId="9" borderId="0" xfId="0" applyNumberFormat="1" applyFont="1" applyFill="1" applyAlignment="1">
      <alignment horizontal="center"/>
    </xf>
    <xf numFmtId="0" fontId="16" fillId="6" borderId="0" xfId="0" applyFont="1" applyFill="1" applyAlignment="1" applyProtection="1">
      <alignment horizontal="left"/>
      <protection locked="0"/>
    </xf>
    <xf numFmtId="1" fontId="16" fillId="6" borderId="2" xfId="0" applyNumberFormat="1" applyFont="1" applyFill="1" applyBorder="1" applyAlignment="1" applyProtection="1">
      <alignment horizontal="center"/>
      <protection locked="0"/>
    </xf>
    <xf numFmtId="164" fontId="55" fillId="12" borderId="20" xfId="0" quotePrefix="1" applyNumberFormat="1" applyFont="1" applyFill="1" applyBorder="1" applyAlignment="1">
      <alignment horizontal="right" vertical="center"/>
    </xf>
    <xf numFmtId="1" fontId="55" fillId="12" borderId="12" xfId="0" quotePrefix="1" applyNumberFormat="1" applyFont="1" applyFill="1" applyBorder="1" applyAlignment="1">
      <alignment horizontal="right" vertical="center"/>
    </xf>
    <xf numFmtId="1" fontId="16" fillId="6" borderId="3" xfId="0" applyNumberFormat="1" applyFont="1" applyFill="1" applyBorder="1" applyAlignment="1" applyProtection="1">
      <alignment horizontal="center"/>
      <protection locked="0"/>
    </xf>
    <xf numFmtId="0" fontId="24" fillId="13" borderId="39" xfId="15" applyFont="1" applyFill="1" applyBorder="1" applyAlignment="1">
      <alignment vertical="center"/>
    </xf>
    <xf numFmtId="3" fontId="17" fillId="9" borderId="0" xfId="15" applyNumberFormat="1" applyFont="1" applyFill="1"/>
    <xf numFmtId="0" fontId="24" fillId="13" borderId="65" xfId="15" applyFont="1" applyFill="1" applyBorder="1" applyAlignment="1">
      <alignment vertical="center"/>
    </xf>
    <xf numFmtId="0" fontId="34" fillId="24" borderId="65" xfId="15" applyFont="1" applyFill="1" applyBorder="1" applyAlignment="1">
      <alignment vertical="center"/>
    </xf>
    <xf numFmtId="0" fontId="59" fillId="13" borderId="26" xfId="0" applyFont="1" applyFill="1" applyBorder="1" applyAlignment="1">
      <alignment horizontal="center" vertical="center"/>
    </xf>
    <xf numFmtId="1" fontId="58" fillId="13" borderId="58" xfId="0" applyNumberFormat="1" applyFont="1" applyFill="1" applyBorder="1" applyAlignment="1">
      <alignment horizontal="center" vertical="center"/>
    </xf>
    <xf numFmtId="1" fontId="17" fillId="9" borderId="22" xfId="1" applyNumberFormat="1" applyFont="1" applyFill="1" applyBorder="1"/>
    <xf numFmtId="0" fontId="59" fillId="9" borderId="25" xfId="0" applyFont="1" applyFill="1" applyBorder="1"/>
    <xf numFmtId="9" fontId="58" fillId="9" borderId="45" xfId="1" applyFont="1" applyFill="1" applyBorder="1"/>
    <xf numFmtId="1" fontId="17" fillId="9" borderId="22" xfId="0" applyNumberFormat="1" applyFont="1" applyFill="1" applyBorder="1" applyAlignment="1">
      <alignment horizontal="center"/>
    </xf>
    <xf numFmtId="0" fontId="59" fillId="0" borderId="0" xfId="0" applyFont="1"/>
    <xf numFmtId="0" fontId="59" fillId="9" borderId="0" xfId="0" applyFont="1" applyFill="1" applyAlignment="1">
      <alignment horizontal="center"/>
    </xf>
    <xf numFmtId="1" fontId="17" fillId="0" borderId="14" xfId="0" applyNumberFormat="1" applyFont="1" applyBorder="1" applyAlignment="1">
      <alignment horizontal="center" vertical="center"/>
    </xf>
    <xf numFmtId="1" fontId="18" fillId="9" borderId="60" xfId="0" applyNumberFormat="1" applyFont="1" applyFill="1" applyBorder="1" applyAlignment="1">
      <alignment horizontal="center" vertical="center"/>
    </xf>
    <xf numFmtId="1" fontId="24" fillId="13" borderId="60" xfId="0" applyNumberFormat="1" applyFont="1" applyFill="1" applyBorder="1" applyAlignment="1">
      <alignment horizontal="center" vertical="center"/>
    </xf>
    <xf numFmtId="1" fontId="59" fillId="13" borderId="37" xfId="0" applyNumberFormat="1" applyFont="1" applyFill="1" applyBorder="1" applyAlignment="1">
      <alignment horizontal="center" vertical="center"/>
    </xf>
    <xf numFmtId="1" fontId="58" fillId="13" borderId="43" xfId="0" applyNumberFormat="1" applyFont="1" applyFill="1" applyBorder="1" applyAlignment="1">
      <alignment horizontal="center" vertical="center"/>
    </xf>
    <xf numFmtId="0" fontId="24" fillId="13" borderId="26" xfId="0" applyFont="1" applyFill="1" applyBorder="1" applyAlignment="1">
      <alignment horizontal="center" vertical="center"/>
    </xf>
    <xf numFmtId="0" fontId="17" fillId="0" borderId="18" xfId="0" applyFont="1" applyBorder="1" applyAlignment="1">
      <alignment horizontal="left"/>
    </xf>
    <xf numFmtId="0" fontId="17" fillId="0" borderId="13" xfId="0" applyFont="1" applyBorder="1" applyAlignment="1">
      <alignment horizontal="left"/>
    </xf>
    <xf numFmtId="0" fontId="17" fillId="0" borderId="44" xfId="0" applyFont="1" applyBorder="1" applyAlignment="1">
      <alignment horizontal="left"/>
    </xf>
    <xf numFmtId="1" fontId="17" fillId="5" borderId="20" xfId="0" applyNumberFormat="1" applyFont="1" applyFill="1" applyBorder="1" applyAlignment="1">
      <alignment horizontal="center"/>
    </xf>
    <xf numFmtId="1" fontId="17" fillId="5" borderId="22" xfId="0" applyNumberFormat="1" applyFont="1" applyFill="1" applyBorder="1" applyAlignment="1">
      <alignment horizontal="center"/>
    </xf>
    <xf numFmtId="1" fontId="17" fillId="5" borderId="78" xfId="0" applyNumberFormat="1" applyFont="1" applyFill="1" applyBorder="1" applyAlignment="1">
      <alignment horizontal="center"/>
    </xf>
    <xf numFmtId="0" fontId="17" fillId="0" borderId="8" xfId="0" applyFont="1" applyBorder="1" applyAlignment="1">
      <alignment horizontal="left"/>
    </xf>
    <xf numFmtId="0" fontId="17" fillId="0" borderId="9" xfId="0" applyFont="1" applyBorder="1" applyAlignment="1">
      <alignment horizontal="left"/>
    </xf>
    <xf numFmtId="0" fontId="17" fillId="0" borderId="10" xfId="0" applyFont="1" applyBorder="1" applyAlignment="1">
      <alignment horizontal="left"/>
    </xf>
    <xf numFmtId="0" fontId="17" fillId="0" borderId="1" xfId="0" applyFont="1" applyBorder="1" applyAlignment="1">
      <alignment horizontal="left"/>
    </xf>
    <xf numFmtId="0" fontId="17" fillId="0" borderId="0" xfId="0" applyFont="1" applyAlignment="1">
      <alignment horizontal="left"/>
    </xf>
    <xf numFmtId="0" fontId="17" fillId="0" borderId="3" xfId="0" applyFont="1" applyBorder="1" applyAlignment="1">
      <alignment horizontal="left"/>
    </xf>
    <xf numFmtId="0" fontId="46" fillId="0" borderId="40" xfId="0" applyFont="1" applyBorder="1" applyAlignment="1">
      <alignment vertical="center"/>
    </xf>
    <xf numFmtId="0" fontId="17" fillId="14" borderId="22" xfId="0" applyFont="1" applyFill="1" applyBorder="1"/>
    <xf numFmtId="0" fontId="18" fillId="9" borderId="39" xfId="0" applyFont="1" applyFill="1" applyBorder="1" applyAlignment="1">
      <alignment horizontal="right"/>
    </xf>
    <xf numFmtId="1" fontId="49" fillId="9" borderId="72" xfId="0" applyNumberFormat="1" applyFont="1" applyFill="1" applyBorder="1" applyAlignment="1">
      <alignment horizontal="center" vertical="center"/>
    </xf>
    <xf numFmtId="0" fontId="24" fillId="13" borderId="89" xfId="0" applyFont="1" applyFill="1" applyBorder="1" applyAlignment="1">
      <alignment horizontal="left" vertical="center"/>
    </xf>
    <xf numFmtId="1" fontId="17" fillId="2" borderId="90" xfId="0" applyNumberFormat="1" applyFont="1" applyFill="1" applyBorder="1" applyAlignment="1" applyProtection="1">
      <alignment horizontal="left" vertical="center"/>
      <protection locked="0"/>
    </xf>
    <xf numFmtId="1" fontId="18" fillId="9" borderId="86" xfId="0" applyNumberFormat="1" applyFont="1" applyFill="1" applyBorder="1" applyAlignment="1">
      <alignment horizontal="left" vertical="center"/>
    </xf>
    <xf numFmtId="1" fontId="17" fillId="2" borderId="81" xfId="0" applyNumberFormat="1" applyFont="1" applyFill="1" applyBorder="1" applyAlignment="1" applyProtection="1">
      <alignment horizontal="left" vertical="center"/>
      <protection locked="0"/>
    </xf>
    <xf numFmtId="1" fontId="24" fillId="13" borderId="86" xfId="0" applyNumberFormat="1" applyFont="1" applyFill="1" applyBorder="1" applyAlignment="1">
      <alignment horizontal="left" vertical="center"/>
    </xf>
    <xf numFmtId="1" fontId="17" fillId="2" borderId="81" xfId="0" applyNumberFormat="1" applyFont="1" applyFill="1" applyBorder="1" applyAlignment="1" applyProtection="1">
      <alignment horizontal="left" vertical="center" wrapText="1"/>
      <protection locked="0"/>
    </xf>
    <xf numFmtId="1" fontId="17" fillId="2" borderId="86" xfId="0" applyNumberFormat="1" applyFont="1" applyFill="1" applyBorder="1" applyAlignment="1" applyProtection="1">
      <alignment horizontal="left" vertical="center" wrapText="1"/>
      <protection locked="0"/>
    </xf>
    <xf numFmtId="1" fontId="59" fillId="13" borderId="89" xfId="0" applyNumberFormat="1" applyFont="1" applyFill="1" applyBorder="1" applyAlignment="1">
      <alignment horizontal="left" vertical="center"/>
    </xf>
    <xf numFmtId="1" fontId="59" fillId="2" borderId="81" xfId="0" applyNumberFormat="1" applyFont="1" applyFill="1" applyBorder="1" applyAlignment="1" applyProtection="1">
      <alignment horizontal="left" vertical="center"/>
      <protection locked="0"/>
    </xf>
    <xf numFmtId="1" fontId="58" fillId="13" borderId="87" xfId="0" applyNumberFormat="1" applyFont="1" applyFill="1" applyBorder="1" applyAlignment="1">
      <alignment horizontal="left" vertical="center"/>
    </xf>
    <xf numFmtId="0" fontId="18" fillId="9" borderId="80" xfId="0" applyFont="1" applyFill="1" applyBorder="1" applyAlignment="1">
      <alignment horizontal="right"/>
    </xf>
    <xf numFmtId="0" fontId="16" fillId="9" borderId="7" xfId="0" applyFont="1" applyFill="1" applyBorder="1"/>
    <xf numFmtId="1" fontId="11" fillId="9" borderId="57" xfId="0" applyNumberFormat="1" applyFont="1" applyFill="1" applyBorder="1" applyAlignment="1">
      <alignment horizontal="center"/>
    </xf>
    <xf numFmtId="3" fontId="24" fillId="13" borderId="20" xfId="15" applyNumberFormat="1" applyFont="1" applyFill="1" applyBorder="1" applyAlignment="1">
      <alignment vertical="center"/>
    </xf>
    <xf numFmtId="3" fontId="34" fillId="24" borderId="20" xfId="15" applyNumberFormat="1" applyFont="1" applyFill="1" applyBorder="1" applyAlignment="1">
      <alignment vertical="center"/>
    </xf>
    <xf numFmtId="0" fontId="17" fillId="9" borderId="54" xfId="0" applyFont="1" applyFill="1" applyBorder="1" applyAlignment="1">
      <alignment horizontal="left"/>
    </xf>
    <xf numFmtId="1" fontId="59" fillId="13" borderId="66" xfId="0" applyNumberFormat="1" applyFont="1" applyFill="1" applyBorder="1" applyAlignment="1">
      <alignment horizontal="center" vertical="center"/>
    </xf>
    <xf numFmtId="9" fontId="58" fillId="9" borderId="63" xfId="1" applyFont="1" applyFill="1" applyBorder="1"/>
    <xf numFmtId="0" fontId="24" fillId="13" borderId="52" xfId="0" applyFont="1" applyFill="1" applyBorder="1" applyAlignment="1">
      <alignment horizontal="center" vertical="center"/>
    </xf>
    <xf numFmtId="1" fontId="18" fillId="9" borderId="21" xfId="0" applyNumberFormat="1" applyFont="1" applyFill="1" applyBorder="1" applyAlignment="1">
      <alignment horizontal="center" vertical="center"/>
    </xf>
    <xf numFmtId="1" fontId="24" fillId="13" borderId="21" xfId="0" applyNumberFormat="1" applyFont="1" applyFill="1" applyBorder="1" applyAlignment="1">
      <alignment horizontal="center" vertical="center"/>
    </xf>
    <xf numFmtId="1" fontId="59" fillId="13" borderId="25" xfId="0" applyNumberFormat="1" applyFont="1" applyFill="1" applyBorder="1" applyAlignment="1">
      <alignment horizontal="center" vertical="center"/>
    </xf>
    <xf numFmtId="1" fontId="58" fillId="13" borderId="45" xfId="0" applyNumberFormat="1" applyFont="1" applyFill="1" applyBorder="1" applyAlignment="1">
      <alignment horizontal="center" vertical="center"/>
    </xf>
    <xf numFmtId="1" fontId="17" fillId="2" borderId="16" xfId="0" applyNumberFormat="1" applyFont="1" applyFill="1" applyBorder="1" applyAlignment="1" applyProtection="1">
      <alignment horizontal="center" vertical="center"/>
      <protection locked="0"/>
    </xf>
    <xf numFmtId="1" fontId="17" fillId="2" borderId="40" xfId="0" applyNumberFormat="1" applyFont="1" applyFill="1" applyBorder="1" applyAlignment="1" applyProtection="1">
      <alignment horizontal="center" vertical="center"/>
      <protection locked="0"/>
    </xf>
    <xf numFmtId="1" fontId="17" fillId="2" borderId="0" xfId="0" applyNumberFormat="1" applyFont="1" applyFill="1" applyAlignment="1" applyProtection="1">
      <alignment horizontal="center" vertical="center"/>
      <protection locked="0"/>
    </xf>
    <xf numFmtId="0" fontId="30" fillId="9" borderId="11" xfId="0" applyFont="1" applyFill="1" applyBorder="1" applyAlignment="1">
      <alignment horizontal="center"/>
    </xf>
    <xf numFmtId="164" fontId="11" fillId="9" borderId="64" xfId="0" applyNumberFormat="1" applyFont="1" applyFill="1" applyBorder="1" applyAlignment="1">
      <alignment horizontal="center"/>
    </xf>
    <xf numFmtId="1" fontId="16" fillId="9" borderId="7" xfId="0" applyNumberFormat="1" applyFont="1" applyFill="1" applyBorder="1"/>
    <xf numFmtId="1" fontId="21" fillId="9" borderId="7" xfId="0" applyNumberFormat="1" applyFont="1" applyFill="1" applyBorder="1"/>
    <xf numFmtId="164" fontId="11" fillId="9" borderId="11" xfId="0" applyNumberFormat="1" applyFont="1" applyFill="1" applyBorder="1" applyAlignment="1">
      <alignment horizontal="center"/>
    </xf>
    <xf numFmtId="164" fontId="21" fillId="9" borderId="7" xfId="0" applyNumberFormat="1" applyFont="1" applyFill="1" applyBorder="1"/>
    <xf numFmtId="164" fontId="21" fillId="9" borderId="51" xfId="0" applyNumberFormat="1" applyFont="1" applyFill="1" applyBorder="1"/>
    <xf numFmtId="0" fontId="59" fillId="0" borderId="2" xfId="0" applyFont="1" applyBorder="1" applyAlignment="1">
      <alignment vertical="center"/>
    </xf>
    <xf numFmtId="0" fontId="59" fillId="0" borderId="1" xfId="0" applyFont="1" applyBorder="1" applyAlignment="1">
      <alignment vertical="center"/>
    </xf>
    <xf numFmtId="0" fontId="58" fillId="0" borderId="2" xfId="0" applyFont="1" applyBorder="1" applyAlignment="1">
      <alignment horizontal="center" vertical="center"/>
    </xf>
    <xf numFmtId="0" fontId="59" fillId="9" borderId="7" xfId="0" applyFont="1" applyFill="1" applyBorder="1" applyAlignment="1">
      <alignment horizontal="left" vertical="center"/>
    </xf>
    <xf numFmtId="0" fontId="17" fillId="0" borderId="14" xfId="0" applyFont="1" applyBorder="1" applyAlignment="1">
      <alignment horizontal="left"/>
    </xf>
    <xf numFmtId="0" fontId="17" fillId="0" borderId="16" xfId="0" applyFont="1" applyBorder="1" applyAlignment="1">
      <alignment horizontal="left"/>
    </xf>
    <xf numFmtId="0" fontId="17" fillId="0" borderId="42" xfId="0" applyFont="1" applyBorder="1" applyAlignment="1">
      <alignment horizontal="left"/>
    </xf>
    <xf numFmtId="0" fontId="17" fillId="0" borderId="60" xfId="0" applyFont="1" applyBorder="1" applyAlignment="1">
      <alignment horizontal="left"/>
    </xf>
    <xf numFmtId="0" fontId="17" fillId="0" borderId="61" xfId="0" applyFont="1" applyBorder="1" applyAlignment="1">
      <alignment horizontal="left"/>
    </xf>
    <xf numFmtId="0" fontId="24" fillId="0" borderId="47" xfId="0" applyFont="1" applyBorder="1" applyAlignment="1">
      <alignment horizontal="left"/>
    </xf>
    <xf numFmtId="0" fontId="10" fillId="9" borderId="0" xfId="0" applyFont="1" applyFill="1" applyAlignment="1">
      <alignment horizontal="left"/>
    </xf>
    <xf numFmtId="0" fontId="16" fillId="9" borderId="74" xfId="0" applyFont="1" applyFill="1" applyBorder="1" applyAlignment="1">
      <alignment horizontal="left"/>
    </xf>
    <xf numFmtId="0" fontId="16" fillId="9" borderId="42" xfId="0" applyFont="1" applyFill="1" applyBorder="1" applyAlignment="1">
      <alignment horizontal="left"/>
    </xf>
    <xf numFmtId="0" fontId="16" fillId="9" borderId="61" xfId="0" applyFont="1" applyFill="1" applyBorder="1" applyAlignment="1">
      <alignment horizontal="left" vertical="center"/>
    </xf>
    <xf numFmtId="0" fontId="16" fillId="9" borderId="42" xfId="0" applyFont="1" applyFill="1" applyBorder="1" applyAlignment="1">
      <alignment horizontal="left" vertical="center"/>
    </xf>
    <xf numFmtId="0" fontId="25" fillId="9" borderId="36" xfId="0" applyFont="1" applyFill="1" applyBorder="1" applyAlignment="1">
      <alignment horizontal="left" vertical="center"/>
    </xf>
    <xf numFmtId="0" fontId="26" fillId="9" borderId="16" xfId="0" applyFont="1" applyFill="1" applyBorder="1" applyAlignment="1">
      <alignment horizontal="left"/>
    </xf>
    <xf numFmtId="0" fontId="11" fillId="9" borderId="16" xfId="0" applyFont="1" applyFill="1" applyBorder="1" applyAlignment="1">
      <alignment horizontal="left"/>
    </xf>
    <xf numFmtId="0" fontId="12" fillId="9" borderId="16" xfId="0" applyFont="1" applyFill="1" applyBorder="1" applyAlignment="1">
      <alignment horizontal="left"/>
    </xf>
    <xf numFmtId="0" fontId="16" fillId="9" borderId="36" xfId="0" applyFont="1" applyFill="1" applyBorder="1" applyAlignment="1">
      <alignment horizontal="left"/>
    </xf>
    <xf numFmtId="0" fontId="11" fillId="9" borderId="0" xfId="0" applyFont="1" applyFill="1" applyAlignment="1">
      <alignment horizontal="left"/>
    </xf>
    <xf numFmtId="0" fontId="34" fillId="25" borderId="23" xfId="0" applyFont="1" applyFill="1" applyBorder="1" applyAlignment="1">
      <alignment vertical="center" wrapText="1"/>
    </xf>
    <xf numFmtId="0" fontId="34" fillId="25" borderId="66" xfId="0" applyFont="1" applyFill="1" applyBorder="1" applyAlignment="1">
      <alignment horizontal="center" vertical="center" wrapText="1"/>
    </xf>
    <xf numFmtId="0" fontId="34" fillId="25" borderId="38" xfId="0" applyFont="1" applyFill="1" applyBorder="1" applyAlignment="1">
      <alignment horizontal="center" vertical="center" wrapText="1"/>
    </xf>
    <xf numFmtId="165" fontId="34" fillId="25" borderId="65" xfId="0" applyNumberFormat="1" applyFont="1" applyFill="1" applyBorder="1" applyAlignment="1">
      <alignment horizontal="left" vertical="center"/>
    </xf>
    <xf numFmtId="165" fontId="34" fillId="25" borderId="12" xfId="0" applyNumberFormat="1" applyFont="1" applyFill="1" applyBorder="1" applyAlignment="1">
      <alignment horizontal="center" vertical="center"/>
    </xf>
    <xf numFmtId="9" fontId="34" fillId="25" borderId="78" xfId="1" applyFont="1" applyFill="1" applyBorder="1" applyAlignment="1">
      <alignment horizontal="center" vertical="center"/>
    </xf>
    <xf numFmtId="0" fontId="34" fillId="25" borderId="65" xfId="0" applyFont="1" applyFill="1" applyBorder="1" applyAlignment="1">
      <alignment vertical="center"/>
    </xf>
    <xf numFmtId="0" fontId="34" fillId="25" borderId="12" xfId="0" applyFont="1" applyFill="1" applyBorder="1" applyAlignment="1">
      <alignment horizontal="right" vertical="center"/>
    </xf>
    <xf numFmtId="0" fontId="34" fillId="25" borderId="21" xfId="0" applyFont="1" applyFill="1" applyBorder="1" applyAlignment="1">
      <alignment horizontal="right" vertical="center"/>
    </xf>
    <xf numFmtId="0" fontId="34" fillId="25" borderId="78" xfId="0" applyFont="1" applyFill="1" applyBorder="1" applyAlignment="1">
      <alignment horizontal="right" vertical="center"/>
    </xf>
    <xf numFmtId="1" fontId="34" fillId="25" borderId="12" xfId="0" applyNumberFormat="1" applyFont="1" applyFill="1" applyBorder="1" applyAlignment="1">
      <alignment horizontal="right" vertical="center"/>
    </xf>
    <xf numFmtId="9" fontId="34" fillId="25" borderId="21" xfId="1" applyFont="1" applyFill="1" applyBorder="1" applyAlignment="1">
      <alignment horizontal="right" vertical="center"/>
    </xf>
    <xf numFmtId="9" fontId="34" fillId="25" borderId="78" xfId="1" applyFont="1" applyFill="1" applyBorder="1" applyAlignment="1">
      <alignment horizontal="right" vertical="center"/>
    </xf>
    <xf numFmtId="0" fontId="34" fillId="25" borderId="61" xfId="0" applyFont="1" applyFill="1" applyBorder="1" applyAlignment="1">
      <alignment horizontal="right" vertical="center"/>
    </xf>
    <xf numFmtId="0" fontId="34" fillId="25" borderId="43" xfId="0" applyFont="1" applyFill="1" applyBorder="1" applyAlignment="1">
      <alignment vertical="center"/>
    </xf>
    <xf numFmtId="164" fontId="34" fillId="25" borderId="63" xfId="1" applyNumberFormat="1" applyFont="1" applyFill="1" applyBorder="1" applyAlignment="1">
      <alignment horizontal="right" vertical="center"/>
    </xf>
    <xf numFmtId="164" fontId="34" fillId="25" borderId="58" xfId="0" applyNumberFormat="1" applyFont="1" applyFill="1" applyBorder="1" applyAlignment="1">
      <alignment horizontal="right" vertical="center"/>
    </xf>
    <xf numFmtId="0" fontId="24" fillId="13" borderId="12" xfId="0" applyFont="1" applyFill="1" applyBorder="1" applyAlignment="1">
      <alignment horizontal="right" vertical="center"/>
    </xf>
    <xf numFmtId="164" fontId="17" fillId="11" borderId="2" xfId="0" applyNumberFormat="1" applyFont="1" applyFill="1" applyBorder="1" applyAlignment="1">
      <alignment horizontal="center"/>
    </xf>
    <xf numFmtId="0" fontId="62" fillId="9" borderId="2" xfId="0" applyFont="1" applyFill="1" applyBorder="1" applyAlignment="1">
      <alignment horizontal="center"/>
    </xf>
    <xf numFmtId="0" fontId="24" fillId="13" borderId="48" xfId="15" applyFont="1" applyFill="1" applyBorder="1" applyAlignment="1">
      <alignment vertical="center"/>
    </xf>
    <xf numFmtId="0" fontId="24" fillId="13" borderId="12" xfId="15" applyFont="1" applyFill="1" applyBorder="1" applyAlignment="1">
      <alignment horizontal="right" vertical="center"/>
    </xf>
    <xf numFmtId="1" fontId="18" fillId="9" borderId="12" xfId="0" applyNumberFormat="1" applyFont="1" applyFill="1" applyBorder="1" applyAlignment="1">
      <alignment horizontal="center"/>
    </xf>
    <xf numFmtId="1" fontId="18" fillId="9" borderId="22" xfId="0" applyNumberFormat="1" applyFont="1" applyFill="1" applyBorder="1" applyAlignment="1">
      <alignment horizontal="center"/>
    </xf>
    <xf numFmtId="0" fontId="66" fillId="9" borderId="88" xfId="0" applyFont="1" applyFill="1" applyBorder="1" applyAlignment="1">
      <alignment horizontal="left" vertical="center"/>
    </xf>
    <xf numFmtId="0" fontId="67" fillId="9" borderId="14" xfId="0" quotePrefix="1" applyFont="1" applyFill="1" applyBorder="1" applyAlignment="1">
      <alignment horizontal="right"/>
    </xf>
    <xf numFmtId="0" fontId="68" fillId="9" borderId="9" xfId="0" applyFont="1" applyFill="1" applyBorder="1"/>
    <xf numFmtId="1" fontId="68" fillId="9" borderId="8" xfId="0" applyNumberFormat="1" applyFont="1" applyFill="1" applyBorder="1" applyAlignment="1">
      <alignment horizontal="center"/>
    </xf>
    <xf numFmtId="1" fontId="68" fillId="9" borderId="11" xfId="0" applyNumberFormat="1" applyFont="1" applyFill="1" applyBorder="1" applyAlignment="1">
      <alignment horizontal="center"/>
    </xf>
    <xf numFmtId="1" fontId="68" fillId="9" borderId="11" xfId="0" applyNumberFormat="1" applyFont="1" applyFill="1" applyBorder="1"/>
    <xf numFmtId="1" fontId="68" fillId="9" borderId="10" xfId="0" applyNumberFormat="1" applyFont="1" applyFill="1" applyBorder="1" applyAlignment="1">
      <alignment horizontal="center"/>
    </xf>
    <xf numFmtId="0" fontId="68" fillId="9" borderId="9" xfId="0" applyFont="1" applyFill="1" applyBorder="1" applyAlignment="1">
      <alignment horizontal="center"/>
    </xf>
    <xf numFmtId="0" fontId="68" fillId="9" borderId="36" xfId="0" applyFont="1" applyFill="1" applyBorder="1" applyAlignment="1">
      <alignment horizontal="left"/>
    </xf>
    <xf numFmtId="0" fontId="68" fillId="9" borderId="0" xfId="0" applyFont="1" applyFill="1"/>
    <xf numFmtId="0" fontId="69" fillId="9" borderId="0" xfId="0" applyFont="1" applyFill="1"/>
    <xf numFmtId="0" fontId="69" fillId="9" borderId="0" xfId="0" applyFont="1" applyFill="1" applyAlignment="1">
      <alignment horizontal="center"/>
    </xf>
    <xf numFmtId="0" fontId="67" fillId="9" borderId="0" xfId="0" applyFont="1" applyFill="1"/>
    <xf numFmtId="164" fontId="68" fillId="9" borderId="1" xfId="0" applyNumberFormat="1" applyFont="1" applyFill="1" applyBorder="1" applyAlignment="1">
      <alignment horizontal="center"/>
    </xf>
    <xf numFmtId="1" fontId="68" fillId="9" borderId="2" xfId="0" applyNumberFormat="1" applyFont="1" applyFill="1" applyBorder="1" applyAlignment="1">
      <alignment horizontal="center"/>
    </xf>
    <xf numFmtId="1" fontId="68" fillId="9" borderId="2" xfId="0" applyNumberFormat="1" applyFont="1" applyFill="1" applyBorder="1"/>
    <xf numFmtId="1" fontId="68" fillId="9" borderId="3" xfId="0" applyNumberFormat="1" applyFont="1" applyFill="1" applyBorder="1" applyAlignment="1">
      <alignment horizontal="center"/>
    </xf>
    <xf numFmtId="0" fontId="70" fillId="9" borderId="0" xfId="0" applyFont="1" applyFill="1" applyAlignment="1">
      <alignment horizontal="center"/>
    </xf>
    <xf numFmtId="0" fontId="68" fillId="9" borderId="16" xfId="0" applyFont="1" applyFill="1" applyBorder="1" applyAlignment="1">
      <alignment horizontal="left"/>
    </xf>
    <xf numFmtId="0" fontId="68" fillId="9" borderId="0" xfId="0" applyFont="1" applyFill="1" applyAlignment="1">
      <alignment horizontal="center"/>
    </xf>
    <xf numFmtId="0" fontId="67" fillId="9" borderId="9" xfId="0" applyFont="1" applyFill="1" applyBorder="1"/>
    <xf numFmtId="0" fontId="18" fillId="5" borderId="7" xfId="0" applyFont="1" applyFill="1" applyBorder="1" applyAlignment="1">
      <alignment vertical="center"/>
    </xf>
    <xf numFmtId="1" fontId="18" fillId="5" borderId="42" xfId="0" applyNumberFormat="1" applyFont="1" applyFill="1" applyBorder="1" applyAlignment="1">
      <alignment horizontal="center" vertical="center"/>
    </xf>
    <xf numFmtId="1" fontId="18" fillId="5" borderId="60" xfId="0" applyNumberFormat="1" applyFont="1" applyFill="1" applyBorder="1" applyAlignment="1">
      <alignment horizontal="center" vertical="center"/>
    </xf>
    <xf numFmtId="1" fontId="18" fillId="5" borderId="12" xfId="0" applyNumberFormat="1" applyFont="1" applyFill="1" applyBorder="1" applyAlignment="1">
      <alignment horizontal="center"/>
    </xf>
    <xf numFmtId="1" fontId="18" fillId="5" borderId="21" xfId="0" applyNumberFormat="1" applyFont="1" applyFill="1" applyBorder="1" applyAlignment="1">
      <alignment horizontal="center"/>
    </xf>
    <xf numFmtId="1" fontId="18" fillId="5" borderId="21" xfId="0" applyNumberFormat="1" applyFont="1" applyFill="1" applyBorder="1" applyAlignment="1">
      <alignment horizontal="center" vertical="center"/>
    </xf>
    <xf numFmtId="1" fontId="18" fillId="5" borderId="22" xfId="0" applyNumberFormat="1" applyFont="1" applyFill="1" applyBorder="1" applyAlignment="1">
      <alignment horizontal="center"/>
    </xf>
    <xf numFmtId="1" fontId="18" fillId="5" borderId="16" xfId="0" applyNumberFormat="1" applyFont="1" applyFill="1" applyBorder="1" applyAlignment="1">
      <alignment horizontal="center" vertical="center"/>
    </xf>
    <xf numFmtId="0" fontId="18" fillId="5" borderId="12" xfId="0" applyFont="1" applyFill="1" applyBorder="1" applyAlignment="1">
      <alignment vertical="center"/>
    </xf>
    <xf numFmtId="1" fontId="18" fillId="5" borderId="61" xfId="0" applyNumberFormat="1" applyFont="1" applyFill="1" applyBorder="1" applyAlignment="1">
      <alignment horizontal="center" vertical="center"/>
    </xf>
    <xf numFmtId="0" fontId="54" fillId="24" borderId="21" xfId="0" applyFont="1" applyFill="1" applyBorder="1" applyAlignment="1">
      <alignment vertical="center"/>
    </xf>
    <xf numFmtId="1" fontId="32" fillId="9" borderId="22" xfId="1" applyNumberFormat="1" applyFont="1" applyFill="1" applyBorder="1" applyAlignment="1">
      <alignment vertical="center"/>
    </xf>
    <xf numFmtId="1" fontId="32" fillId="24" borderId="86" xfId="0" applyNumberFormat="1" applyFont="1" applyFill="1" applyBorder="1" applyAlignment="1">
      <alignment horizontal="left" vertical="center"/>
    </xf>
    <xf numFmtId="1" fontId="32" fillId="9" borderId="0" xfId="0" applyNumberFormat="1" applyFont="1" applyFill="1"/>
    <xf numFmtId="0" fontId="54" fillId="24" borderId="57" xfId="0" applyFont="1" applyFill="1" applyBorder="1" applyAlignment="1">
      <alignment horizontal="center" vertical="center"/>
    </xf>
    <xf numFmtId="1" fontId="32" fillId="9" borderId="45" xfId="1" applyNumberFormat="1" applyFont="1" applyFill="1" applyBorder="1"/>
    <xf numFmtId="1" fontId="54" fillId="24" borderId="87" xfId="0" applyNumberFormat="1" applyFont="1" applyFill="1" applyBorder="1" applyAlignment="1">
      <alignment horizontal="left" vertical="center"/>
    </xf>
    <xf numFmtId="1" fontId="34" fillId="12" borderId="12" xfId="0" quotePrefix="1" applyNumberFormat="1" applyFont="1" applyFill="1" applyBorder="1" applyAlignment="1">
      <alignment horizontal="right"/>
    </xf>
    <xf numFmtId="1" fontId="34" fillId="12" borderId="12" xfId="0" applyNumberFormat="1" applyFont="1" applyFill="1" applyBorder="1" applyAlignment="1">
      <alignment horizontal="center"/>
    </xf>
    <xf numFmtId="1" fontId="34" fillId="12" borderId="7" xfId="0" quotePrefix="1" applyNumberFormat="1" applyFont="1" applyFill="1" applyBorder="1" applyAlignment="1">
      <alignment horizontal="right"/>
    </xf>
    <xf numFmtId="1" fontId="34" fillId="12" borderId="7" xfId="0" applyNumberFormat="1" applyFont="1" applyFill="1" applyBorder="1" applyAlignment="1">
      <alignment horizontal="center"/>
    </xf>
    <xf numFmtId="164" fontId="17" fillId="5" borderId="1" xfId="0" applyNumberFormat="1" applyFont="1" applyFill="1" applyBorder="1" applyAlignment="1">
      <alignment horizontal="center"/>
    </xf>
    <xf numFmtId="1" fontId="17" fillId="5" borderId="2" xfId="0" applyNumberFormat="1" applyFont="1" applyFill="1" applyBorder="1" applyAlignment="1">
      <alignment horizontal="center"/>
    </xf>
    <xf numFmtId="164" fontId="12" fillId="5" borderId="1" xfId="0" applyNumberFormat="1" applyFont="1" applyFill="1" applyBorder="1" applyAlignment="1">
      <alignment horizontal="center"/>
    </xf>
    <xf numFmtId="1" fontId="12" fillId="5" borderId="2" xfId="0" applyNumberFormat="1" applyFont="1" applyFill="1" applyBorder="1" applyAlignment="1">
      <alignment horizontal="center"/>
    </xf>
    <xf numFmtId="0" fontId="11" fillId="12" borderId="0" xfId="0" applyFont="1" applyFill="1"/>
    <xf numFmtId="164" fontId="55" fillId="12" borderId="23" xfId="0" applyNumberFormat="1" applyFont="1" applyFill="1" applyBorder="1" applyAlignment="1">
      <alignment horizontal="center" vertical="center"/>
    </xf>
    <xf numFmtId="164" fontId="34" fillId="12" borderId="25" xfId="0" applyNumberFormat="1" applyFont="1" applyFill="1" applyBorder="1" applyAlignment="1">
      <alignment horizontal="center" vertical="center"/>
    </xf>
    <xf numFmtId="164" fontId="34" fillId="12" borderId="52" xfId="0" applyNumberFormat="1" applyFont="1" applyFill="1" applyBorder="1" applyAlignment="1">
      <alignment horizontal="center" vertical="center"/>
    </xf>
    <xf numFmtId="0" fontId="34" fillId="12" borderId="25" xfId="0" applyFont="1" applyFill="1" applyBorder="1" applyAlignment="1">
      <alignment horizontal="center" vertical="center"/>
    </xf>
    <xf numFmtId="0" fontId="71" fillId="24" borderId="57" xfId="0" applyFont="1" applyFill="1" applyBorder="1" applyAlignment="1">
      <alignment vertical="center"/>
    </xf>
    <xf numFmtId="0" fontId="32" fillId="24" borderId="12" xfId="0" applyFont="1" applyFill="1" applyBorder="1" applyAlignment="1">
      <alignment vertical="center"/>
    </xf>
    <xf numFmtId="1" fontId="24" fillId="13" borderId="61" xfId="0" applyNumberFormat="1" applyFont="1" applyFill="1" applyBorder="1" applyAlignment="1">
      <alignment horizontal="center" vertical="center"/>
    </xf>
    <xf numFmtId="1" fontId="17" fillId="9" borderId="21" xfId="1" applyNumberFormat="1" applyFont="1" applyFill="1" applyBorder="1"/>
    <xf numFmtId="1" fontId="17" fillId="9" borderId="11" xfId="0" applyNumberFormat="1" applyFont="1" applyFill="1" applyBorder="1"/>
    <xf numFmtId="1" fontId="17" fillId="9" borderId="2" xfId="0" applyNumberFormat="1" applyFont="1" applyFill="1" applyBorder="1"/>
    <xf numFmtId="1" fontId="17" fillId="9" borderId="7" xfId="0" applyNumberFormat="1" applyFont="1" applyFill="1" applyBorder="1"/>
    <xf numFmtId="0" fontId="36" fillId="16" borderId="0" xfId="0" applyFont="1" applyFill="1" applyAlignment="1">
      <alignment horizontal="center" vertical="center"/>
    </xf>
    <xf numFmtId="2" fontId="36" fillId="16" borderId="0" xfId="0" applyNumberFormat="1" applyFont="1" applyFill="1" applyAlignment="1">
      <alignment horizontal="center" vertical="center"/>
    </xf>
    <xf numFmtId="1" fontId="20" fillId="5" borderId="8" xfId="0" applyNumberFormat="1" applyFont="1" applyFill="1" applyBorder="1" applyAlignment="1">
      <alignment horizontal="center"/>
    </xf>
    <xf numFmtId="1" fontId="20" fillId="5" borderId="10" xfId="0" applyNumberFormat="1" applyFont="1" applyFill="1" applyBorder="1" applyAlignment="1">
      <alignment horizontal="center"/>
    </xf>
    <xf numFmtId="1" fontId="20" fillId="5" borderId="1" xfId="0" applyNumberFormat="1" applyFont="1" applyFill="1" applyBorder="1" applyAlignment="1">
      <alignment horizontal="center"/>
    </xf>
    <xf numFmtId="1" fontId="20" fillId="5" borderId="3" xfId="0" applyNumberFormat="1" applyFont="1" applyFill="1" applyBorder="1" applyAlignment="1">
      <alignment horizontal="center"/>
    </xf>
    <xf numFmtId="9" fontId="61" fillId="5" borderId="6" xfId="1" applyFont="1" applyFill="1" applyBorder="1" applyAlignment="1" applyProtection="1">
      <alignment horizontal="center"/>
    </xf>
    <xf numFmtId="9" fontId="61" fillId="5" borderId="4" xfId="1" applyFont="1" applyFill="1" applyBorder="1" applyAlignment="1" applyProtection="1">
      <alignment horizontal="center"/>
    </xf>
    <xf numFmtId="1" fontId="16" fillId="9" borderId="57" xfId="0" applyNumberFormat="1" applyFont="1" applyFill="1" applyBorder="1" applyAlignment="1">
      <alignment horizontal="center" vertical="center"/>
    </xf>
    <xf numFmtId="0" fontId="17" fillId="5" borderId="6" xfId="0" applyFont="1" applyFill="1" applyBorder="1"/>
    <xf numFmtId="0" fontId="17" fillId="5" borderId="5" xfId="0" applyFont="1" applyFill="1" applyBorder="1"/>
    <xf numFmtId="0" fontId="17" fillId="5" borderId="78" xfId="0" applyFont="1" applyFill="1" applyBorder="1"/>
    <xf numFmtId="164" fontId="17" fillId="5" borderId="61" xfId="0" applyNumberFormat="1" applyFont="1" applyFill="1" applyBorder="1" applyAlignment="1">
      <alignment horizontal="center"/>
    </xf>
    <xf numFmtId="9" fontId="17" fillId="0" borderId="57" xfId="0" applyNumberFormat="1" applyFont="1" applyBorder="1" applyAlignment="1">
      <alignment horizontal="center"/>
    </xf>
    <xf numFmtId="164" fontId="17" fillId="5" borderId="65" xfId="0" applyNumberFormat="1" applyFont="1" applyFill="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12" fillId="0" borderId="68" xfId="0" applyFont="1" applyBorder="1" applyAlignment="1">
      <alignment horizontal="center"/>
    </xf>
    <xf numFmtId="3" fontId="12" fillId="9" borderId="2" xfId="15" applyNumberFormat="1" applyFont="1" applyFill="1" applyBorder="1" applyAlignment="1">
      <alignment horizontal="left"/>
    </xf>
    <xf numFmtId="9" fontId="28" fillId="13" borderId="12" xfId="1" applyFont="1" applyFill="1" applyBorder="1" applyAlignment="1">
      <alignment horizontal="left" vertical="center"/>
    </xf>
    <xf numFmtId="3" fontId="28" fillId="24" borderId="12" xfId="15" applyNumberFormat="1" applyFont="1" applyFill="1" applyBorder="1" applyAlignment="1">
      <alignment horizontal="left" vertical="center"/>
    </xf>
    <xf numFmtId="0" fontId="46" fillId="9" borderId="64" xfId="0" applyFont="1" applyFill="1" applyBorder="1" applyAlignment="1">
      <alignment horizontal="left" vertical="center"/>
    </xf>
    <xf numFmtId="0" fontId="68" fillId="9" borderId="36" xfId="0" applyFont="1" applyFill="1" applyBorder="1"/>
    <xf numFmtId="0" fontId="16" fillId="9" borderId="61" xfId="0" applyFont="1" applyFill="1" applyBorder="1"/>
    <xf numFmtId="0" fontId="68" fillId="9" borderId="16" xfId="0" applyFont="1" applyFill="1" applyBorder="1"/>
    <xf numFmtId="0" fontId="57" fillId="9" borderId="16" xfId="0" applyFont="1" applyFill="1" applyBorder="1"/>
    <xf numFmtId="1" fontId="72" fillId="24" borderId="61" xfId="0" applyNumberFormat="1" applyFont="1" applyFill="1" applyBorder="1" applyAlignment="1">
      <alignment horizontal="center" vertical="center"/>
    </xf>
    <xf numFmtId="1" fontId="45" fillId="9" borderId="22" xfId="1" applyNumberFormat="1" applyFont="1" applyFill="1" applyBorder="1" applyAlignment="1">
      <alignment vertical="center"/>
    </xf>
    <xf numFmtId="1" fontId="72" fillId="24" borderId="65" xfId="0" applyNumberFormat="1" applyFont="1" applyFill="1" applyBorder="1" applyAlignment="1">
      <alignment horizontal="center" vertical="center"/>
    </xf>
    <xf numFmtId="1" fontId="45" fillId="9" borderId="12" xfId="1" applyNumberFormat="1" applyFont="1" applyFill="1" applyBorder="1" applyAlignment="1">
      <alignment vertical="center"/>
    </xf>
    <xf numFmtId="1" fontId="45" fillId="9" borderId="21" xfId="1" applyNumberFormat="1" applyFont="1" applyFill="1" applyBorder="1" applyAlignment="1">
      <alignment vertical="center"/>
    </xf>
    <xf numFmtId="1" fontId="72" fillId="24" borderId="21" xfId="0" applyNumberFormat="1" applyFont="1" applyFill="1" applyBorder="1" applyAlignment="1">
      <alignment horizontal="center" vertical="center"/>
    </xf>
    <xf numFmtId="1" fontId="72" fillId="24" borderId="64" xfId="0" applyNumberFormat="1" applyFont="1" applyFill="1" applyBorder="1" applyAlignment="1">
      <alignment horizontal="center" vertical="center"/>
    </xf>
    <xf numFmtId="1" fontId="45" fillId="9" borderId="45" xfId="1" applyNumberFormat="1" applyFont="1" applyFill="1" applyBorder="1"/>
    <xf numFmtId="1" fontId="72" fillId="24" borderId="62" xfId="0" applyNumberFormat="1" applyFont="1" applyFill="1" applyBorder="1" applyAlignment="1">
      <alignment horizontal="center" vertical="center"/>
    </xf>
    <xf numFmtId="1" fontId="45" fillId="9" borderId="57" xfId="1" applyNumberFormat="1" applyFont="1" applyFill="1" applyBorder="1"/>
    <xf numFmtId="1" fontId="72" fillId="24" borderId="63" xfId="0" applyNumberFormat="1" applyFont="1" applyFill="1" applyBorder="1" applyAlignment="1">
      <alignment horizontal="center" vertical="center"/>
    </xf>
    <xf numFmtId="0" fontId="72" fillId="24" borderId="60" xfId="0" applyFont="1" applyFill="1" applyBorder="1" applyAlignment="1">
      <alignment vertical="center"/>
    </xf>
    <xf numFmtId="0" fontId="72" fillId="24" borderId="62" xfId="0" applyFont="1" applyFill="1" applyBorder="1" applyAlignment="1">
      <alignment vertical="center"/>
    </xf>
    <xf numFmtId="164" fontId="76" fillId="5" borderId="40" xfId="0" applyNumberFormat="1" applyFont="1" applyFill="1" applyBorder="1" applyAlignment="1">
      <alignment horizontal="center"/>
    </xf>
    <xf numFmtId="0" fontId="76" fillId="5" borderId="20" xfId="0" applyFont="1" applyFill="1" applyBorder="1"/>
    <xf numFmtId="164" fontId="76" fillId="5" borderId="65" xfId="0" applyNumberFormat="1" applyFont="1" applyFill="1" applyBorder="1" applyAlignment="1">
      <alignment horizontal="center"/>
    </xf>
    <xf numFmtId="3" fontId="17" fillId="6" borderId="2" xfId="15" applyNumberFormat="1" applyFont="1" applyFill="1" applyBorder="1" applyProtection="1">
      <protection locked="0"/>
    </xf>
    <xf numFmtId="3" fontId="17" fillId="6" borderId="1" xfId="15" applyNumberFormat="1" applyFont="1" applyFill="1" applyBorder="1" applyProtection="1">
      <protection locked="0"/>
    </xf>
    <xf numFmtId="0" fontId="58" fillId="13" borderId="63" xfId="0" applyFont="1" applyFill="1" applyBorder="1" applyAlignment="1">
      <alignment vertical="center"/>
    </xf>
    <xf numFmtId="0" fontId="58" fillId="13" borderId="52" xfId="0" applyFont="1" applyFill="1" applyBorder="1" applyAlignment="1">
      <alignment vertical="center"/>
    </xf>
    <xf numFmtId="0" fontId="54" fillId="24" borderId="63" xfId="0" applyFont="1" applyFill="1" applyBorder="1" applyAlignment="1">
      <alignment vertical="center"/>
    </xf>
    <xf numFmtId="0" fontId="77" fillId="9" borderId="0" xfId="0" applyFont="1" applyFill="1" applyAlignment="1">
      <alignment horizontal="center"/>
    </xf>
    <xf numFmtId="0" fontId="77" fillId="9" borderId="80" xfId="0" applyFont="1" applyFill="1" applyBorder="1" applyAlignment="1">
      <alignment horizontal="center"/>
    </xf>
    <xf numFmtId="0" fontId="78" fillId="9" borderId="1" xfId="0" applyFont="1" applyFill="1" applyBorder="1" applyAlignment="1">
      <alignment horizontal="center"/>
    </xf>
    <xf numFmtId="0" fontId="78" fillId="13" borderId="54" xfId="0" applyFont="1" applyFill="1" applyBorder="1" applyAlignment="1">
      <alignment horizontal="center"/>
    </xf>
    <xf numFmtId="0" fontId="78" fillId="9" borderId="2" xfId="0" applyFont="1" applyFill="1" applyBorder="1" applyAlignment="1">
      <alignment horizontal="center"/>
    </xf>
    <xf numFmtId="0" fontId="77" fillId="13" borderId="12" xfId="0" applyFont="1" applyFill="1" applyBorder="1" applyAlignment="1">
      <alignment horizontal="center"/>
    </xf>
    <xf numFmtId="0" fontId="78" fillId="24" borderId="22" xfId="0" applyFont="1" applyFill="1" applyBorder="1" applyAlignment="1">
      <alignment horizontal="center"/>
    </xf>
    <xf numFmtId="0" fontId="78" fillId="24" borderId="45" xfId="0" applyFont="1" applyFill="1" applyBorder="1" applyAlignment="1">
      <alignment horizontal="center"/>
    </xf>
    <xf numFmtId="0" fontId="79" fillId="13" borderId="25" xfId="0" applyFont="1" applyFill="1" applyBorder="1" applyAlignment="1">
      <alignment horizontal="center"/>
    </xf>
    <xf numFmtId="0" fontId="80" fillId="0" borderId="8" xfId="0" applyFont="1" applyBorder="1" applyAlignment="1">
      <alignment horizontal="center"/>
    </xf>
    <xf numFmtId="0" fontId="80" fillId="0" borderId="1" xfId="0" applyFont="1" applyBorder="1" applyAlignment="1">
      <alignment horizontal="center"/>
    </xf>
    <xf numFmtId="0" fontId="80" fillId="0" borderId="2" xfId="0" applyFont="1" applyBorder="1" applyAlignment="1">
      <alignment horizontal="center"/>
    </xf>
    <xf numFmtId="0" fontId="80" fillId="0" borderId="7" xfId="0" applyFont="1" applyBorder="1" applyAlignment="1">
      <alignment horizontal="center"/>
    </xf>
    <xf numFmtId="0" fontId="79" fillId="13" borderId="45" xfId="0" applyFont="1" applyFill="1" applyBorder="1" applyAlignment="1">
      <alignment horizontal="center"/>
    </xf>
    <xf numFmtId="0" fontId="78" fillId="9" borderId="0" xfId="0" applyFont="1" applyFill="1" applyAlignment="1">
      <alignment horizontal="center"/>
    </xf>
    <xf numFmtId="0" fontId="81" fillId="9" borderId="12" xfId="0" applyFont="1" applyFill="1" applyBorder="1" applyAlignment="1">
      <alignment horizontal="center"/>
    </xf>
    <xf numFmtId="0" fontId="81" fillId="9" borderId="7" xfId="0" applyFont="1" applyFill="1" applyBorder="1" applyAlignment="1">
      <alignment horizontal="center"/>
    </xf>
    <xf numFmtId="0" fontId="81" fillId="9" borderId="2" xfId="0" applyFont="1" applyFill="1" applyBorder="1" applyAlignment="1">
      <alignment horizontal="center"/>
    </xf>
    <xf numFmtId="0" fontId="81" fillId="13" borderId="2" xfId="0" applyFont="1" applyFill="1" applyBorder="1" applyAlignment="1">
      <alignment horizontal="center"/>
    </xf>
    <xf numFmtId="1" fontId="18" fillId="5" borderId="7" xfId="0" applyNumberFormat="1" applyFont="1" applyFill="1" applyBorder="1" applyAlignment="1">
      <alignment horizontal="center" vertical="center"/>
    </xf>
    <xf numFmtId="1" fontId="24" fillId="13" borderId="2" xfId="0" applyNumberFormat="1" applyFont="1" applyFill="1" applyBorder="1" applyAlignment="1">
      <alignment horizontal="center" vertical="center"/>
    </xf>
    <xf numFmtId="1" fontId="18" fillId="5" borderId="2" xfId="0" applyNumberFormat="1" applyFont="1" applyFill="1" applyBorder="1" applyAlignment="1">
      <alignment horizontal="center" vertical="center"/>
    </xf>
    <xf numFmtId="1" fontId="18" fillId="5" borderId="12" xfId="0" applyNumberFormat="1" applyFont="1" applyFill="1" applyBorder="1" applyAlignment="1">
      <alignment horizontal="center" vertical="center"/>
    </xf>
    <xf numFmtId="1" fontId="24" fillId="13" borderId="12" xfId="0" applyNumberFormat="1" applyFont="1" applyFill="1" applyBorder="1" applyAlignment="1">
      <alignment horizontal="center" vertical="center"/>
    </xf>
    <xf numFmtId="1" fontId="72" fillId="24" borderId="12" xfId="0" applyNumberFormat="1" applyFont="1" applyFill="1" applyBorder="1" applyAlignment="1">
      <alignment horizontal="center" vertical="center"/>
    </xf>
    <xf numFmtId="1" fontId="72" fillId="24" borderId="57" xfId="0" applyNumberFormat="1" applyFont="1" applyFill="1" applyBorder="1" applyAlignment="1">
      <alignment horizontal="center" vertical="center"/>
    </xf>
    <xf numFmtId="0" fontId="17" fillId="6" borderId="0" xfId="0" applyFont="1" applyFill="1"/>
    <xf numFmtId="2" fontId="34" fillId="25" borderId="63" xfId="0" applyNumberFormat="1" applyFont="1" applyFill="1" applyBorder="1" applyAlignment="1">
      <alignment horizontal="right" vertical="center"/>
    </xf>
    <xf numFmtId="2" fontId="34" fillId="25" borderId="57" xfId="0" applyNumberFormat="1" applyFont="1" applyFill="1" applyBorder="1" applyAlignment="1">
      <alignment horizontal="right" vertical="center"/>
    </xf>
    <xf numFmtId="1" fontId="17" fillId="27" borderId="61" xfId="0" applyNumberFormat="1" applyFont="1" applyFill="1" applyBorder="1" applyAlignment="1">
      <alignment horizontal="center" vertical="center"/>
    </xf>
    <xf numFmtId="1" fontId="17" fillId="27" borderId="16" xfId="0" applyNumberFormat="1" applyFont="1" applyFill="1" applyBorder="1" applyAlignment="1">
      <alignment horizontal="center" vertical="center" wrapText="1"/>
    </xf>
    <xf numFmtId="1" fontId="17" fillId="27" borderId="61" xfId="0" applyNumberFormat="1" applyFont="1" applyFill="1" applyBorder="1" applyAlignment="1">
      <alignment horizontal="center" vertical="center" wrapText="1"/>
    </xf>
    <xf numFmtId="1" fontId="68" fillId="9" borderId="6" xfId="0" applyNumberFormat="1" applyFont="1" applyFill="1" applyBorder="1" applyAlignment="1">
      <alignment horizontal="center"/>
    </xf>
    <xf numFmtId="1" fontId="68" fillId="9" borderId="7" xfId="0" applyNumberFormat="1" applyFont="1" applyFill="1" applyBorder="1" applyAlignment="1">
      <alignment horizontal="center"/>
    </xf>
    <xf numFmtId="1" fontId="68" fillId="9" borderId="7" xfId="0" applyNumberFormat="1" applyFont="1" applyFill="1" applyBorder="1"/>
    <xf numFmtId="1" fontId="68" fillId="9" borderId="4" xfId="0" applyNumberFormat="1" applyFont="1" applyFill="1" applyBorder="1" applyAlignment="1">
      <alignment horizontal="center"/>
    </xf>
    <xf numFmtId="0" fontId="68" fillId="9" borderId="42" xfId="0" applyFont="1" applyFill="1" applyBorder="1" applyAlignment="1">
      <alignment horizontal="left"/>
    </xf>
    <xf numFmtId="0" fontId="67" fillId="9" borderId="14" xfId="0" quotePrefix="1" applyFont="1" applyFill="1" applyBorder="1" applyAlignment="1">
      <alignment horizontal="right" vertical="center"/>
    </xf>
    <xf numFmtId="0" fontId="68" fillId="9" borderId="0" xfId="0" applyFont="1" applyFill="1" applyAlignment="1">
      <alignment vertical="center"/>
    </xf>
    <xf numFmtId="0" fontId="69" fillId="9" borderId="0" xfId="0" applyFont="1" applyFill="1" applyAlignment="1">
      <alignment vertical="center"/>
    </xf>
    <xf numFmtId="0" fontId="69" fillId="9" borderId="0" xfId="0" applyFont="1" applyFill="1" applyAlignment="1">
      <alignment horizontal="center" vertical="center"/>
    </xf>
    <xf numFmtId="0" fontId="70" fillId="9" borderId="5" xfId="0" applyFont="1" applyFill="1" applyBorder="1" applyAlignment="1">
      <alignment horizontal="center"/>
    </xf>
    <xf numFmtId="0" fontId="68" fillId="9" borderId="42" xfId="0" applyFont="1" applyFill="1" applyBorder="1"/>
    <xf numFmtId="0" fontId="57" fillId="13" borderId="26" xfId="0" applyFont="1" applyFill="1" applyBorder="1" applyAlignment="1">
      <alignment horizontal="center" vertical="center"/>
    </xf>
    <xf numFmtId="9" fontId="0" fillId="9" borderId="0" xfId="0" applyNumberFormat="1" applyFill="1"/>
    <xf numFmtId="1" fontId="40" fillId="28" borderId="2" xfId="0" applyNumberFormat="1" applyFont="1" applyFill="1" applyBorder="1" applyAlignment="1">
      <alignment horizontal="center"/>
    </xf>
    <xf numFmtId="0" fontId="16" fillId="0" borderId="5" xfId="0" applyFont="1" applyBorder="1" applyAlignment="1">
      <alignment horizontal="center" vertical="center"/>
    </xf>
    <xf numFmtId="0" fontId="16" fillId="0" borderId="5" xfId="0" applyFont="1" applyBorder="1"/>
    <xf numFmtId="0" fontId="24" fillId="0" borderId="9" xfId="0" applyFont="1" applyBorder="1" applyAlignment="1">
      <alignment horizontal="center" vertical="center"/>
    </xf>
    <xf numFmtId="0" fontId="16" fillId="0" borderId="9" xfId="0" applyFont="1" applyBorder="1"/>
    <xf numFmtId="0" fontId="62" fillId="9" borderId="7" xfId="0" applyFont="1" applyFill="1" applyBorder="1" applyAlignment="1">
      <alignment horizontal="center"/>
    </xf>
    <xf numFmtId="0" fontId="16" fillId="19" borderId="65" xfId="0" applyFont="1" applyFill="1" applyBorder="1" applyAlignment="1">
      <alignment vertical="center"/>
    </xf>
    <xf numFmtId="165" fontId="24" fillId="0" borderId="12" xfId="0" applyNumberFormat="1" applyFont="1" applyBorder="1" applyAlignment="1">
      <alignment horizontal="center" vertical="center"/>
    </xf>
    <xf numFmtId="0" fontId="16" fillId="0" borderId="0" xfId="0" applyFont="1" applyAlignment="1">
      <alignment horizontal="center" vertical="center"/>
    </xf>
    <xf numFmtId="0" fontId="16" fillId="19" borderId="20" xfId="0" applyFont="1" applyFill="1" applyBorder="1" applyAlignment="1">
      <alignment vertical="center"/>
    </xf>
    <xf numFmtId="0" fontId="16" fillId="19" borderId="21" xfId="0" applyFont="1" applyFill="1" applyBorder="1" applyAlignment="1">
      <alignment vertical="center"/>
    </xf>
    <xf numFmtId="0" fontId="34" fillId="15" borderId="65" xfId="0" applyFont="1" applyFill="1" applyBorder="1" applyAlignment="1">
      <alignment vertical="center"/>
    </xf>
    <xf numFmtId="0" fontId="34" fillId="15" borderId="20" xfId="0" applyFont="1" applyFill="1" applyBorder="1" applyAlignment="1">
      <alignment vertical="center"/>
    </xf>
    <xf numFmtId="0" fontId="34" fillId="15" borderId="21" xfId="0" applyFont="1" applyFill="1" applyBorder="1" applyAlignment="1">
      <alignment vertical="center"/>
    </xf>
    <xf numFmtId="0" fontId="16" fillId="20" borderId="65" xfId="0" applyFont="1" applyFill="1" applyBorder="1" applyAlignment="1">
      <alignment vertical="center"/>
    </xf>
    <xf numFmtId="0" fontId="16" fillId="20" borderId="20" xfId="0" applyFont="1" applyFill="1" applyBorder="1" applyAlignment="1">
      <alignment vertical="center"/>
    </xf>
    <xf numFmtId="0" fontId="16" fillId="20" borderId="21" xfId="0" applyFont="1" applyFill="1" applyBorder="1" applyAlignment="1">
      <alignment vertical="center"/>
    </xf>
    <xf numFmtId="0" fontId="34" fillId="21" borderId="21" xfId="0" applyFont="1" applyFill="1" applyBorder="1" applyAlignment="1">
      <alignment vertical="center"/>
    </xf>
    <xf numFmtId="0" fontId="34" fillId="22" borderId="65" xfId="0" applyFont="1" applyFill="1" applyBorder="1" applyAlignment="1">
      <alignment vertical="center"/>
    </xf>
    <xf numFmtId="0" fontId="34" fillId="22" borderId="20" xfId="0" applyFont="1" applyFill="1" applyBorder="1" applyAlignment="1">
      <alignment vertical="center"/>
    </xf>
    <xf numFmtId="0" fontId="34" fillId="22" borderId="21" xfId="0" applyFont="1" applyFill="1" applyBorder="1" applyAlignment="1">
      <alignment vertical="center"/>
    </xf>
    <xf numFmtId="0" fontId="24" fillId="4" borderId="65" xfId="0" applyFont="1" applyFill="1" applyBorder="1" applyAlignment="1">
      <alignment vertical="center"/>
    </xf>
    <xf numFmtId="0" fontId="24" fillId="4" borderId="20" xfId="0" applyFont="1" applyFill="1" applyBorder="1" applyAlignment="1">
      <alignment vertical="center"/>
    </xf>
    <xf numFmtId="0" fontId="34" fillId="4" borderId="21" xfId="0" applyFont="1" applyFill="1" applyBorder="1" applyAlignment="1">
      <alignment vertical="center"/>
    </xf>
    <xf numFmtId="0" fontId="11" fillId="9" borderId="12" xfId="0" applyFont="1" applyFill="1" applyBorder="1"/>
    <xf numFmtId="0" fontId="11" fillId="9" borderId="7" xfId="0" applyFont="1" applyFill="1" applyBorder="1"/>
    <xf numFmtId="1" fontId="24" fillId="9" borderId="7" xfId="0" applyNumberFormat="1" applyFont="1" applyFill="1" applyBorder="1" applyAlignment="1">
      <alignment horizontal="center" vertical="top" wrapText="1"/>
    </xf>
    <xf numFmtId="1" fontId="24" fillId="9" borderId="69" xfId="0" applyNumberFormat="1" applyFont="1" applyFill="1" applyBorder="1" applyAlignment="1">
      <alignment horizontal="center" vertical="top" wrapText="1"/>
    </xf>
    <xf numFmtId="1" fontId="24" fillId="9" borderId="73" xfId="0" applyNumberFormat="1" applyFont="1" applyFill="1" applyBorder="1" applyAlignment="1">
      <alignment horizontal="center" vertical="top" wrapText="1"/>
    </xf>
    <xf numFmtId="1" fontId="24" fillId="9" borderId="6" xfId="0" applyNumberFormat="1" applyFont="1" applyFill="1" applyBorder="1" applyAlignment="1">
      <alignment horizontal="center" vertical="top"/>
    </xf>
    <xf numFmtId="0" fontId="11" fillId="9" borderId="12" xfId="0" applyFont="1" applyFill="1" applyBorder="1" applyAlignment="1">
      <alignment horizontal="left"/>
    </xf>
    <xf numFmtId="0" fontId="11" fillId="9" borderId="7" xfId="0" applyFont="1" applyFill="1" applyBorder="1" applyAlignment="1">
      <alignment horizontal="left"/>
    </xf>
    <xf numFmtId="0" fontId="11" fillId="9" borderId="69" xfId="0" applyFont="1" applyFill="1" applyBorder="1"/>
    <xf numFmtId="0" fontId="24" fillId="9" borderId="72" xfId="0" applyFont="1" applyFill="1" applyBorder="1" applyAlignment="1">
      <alignment horizontal="left" vertical="center"/>
    </xf>
    <xf numFmtId="0" fontId="24" fillId="13" borderId="12" xfId="0" applyFont="1" applyFill="1" applyBorder="1" applyAlignment="1">
      <alignment horizontal="center" vertical="center"/>
    </xf>
    <xf numFmtId="0" fontId="17" fillId="9" borderId="49" xfId="0" applyFont="1" applyFill="1" applyBorder="1" applyAlignment="1">
      <alignment horizontal="left"/>
    </xf>
    <xf numFmtId="0" fontId="17" fillId="9" borderId="88" xfId="0" applyFont="1" applyFill="1" applyBorder="1" applyAlignment="1">
      <alignment vertical="center"/>
    </xf>
    <xf numFmtId="1" fontId="18" fillId="9" borderId="22" xfId="0" applyNumberFormat="1" applyFont="1" applyFill="1" applyBorder="1" applyAlignment="1">
      <alignment horizontal="center" vertical="center"/>
    </xf>
    <xf numFmtId="1" fontId="24" fillId="13" borderId="1" xfId="0" applyNumberFormat="1" applyFont="1" applyFill="1" applyBorder="1" applyAlignment="1">
      <alignment horizontal="center" vertical="center"/>
    </xf>
    <xf numFmtId="1" fontId="24" fillId="13" borderId="22" xfId="0" applyNumberFormat="1" applyFont="1" applyFill="1" applyBorder="1" applyAlignment="1">
      <alignment horizontal="center" vertical="center"/>
    </xf>
    <xf numFmtId="1" fontId="17" fillId="3" borderId="61" xfId="0" applyNumberFormat="1" applyFont="1" applyFill="1" applyBorder="1" applyAlignment="1">
      <alignment horizontal="center" vertical="center"/>
    </xf>
    <xf numFmtId="1" fontId="17" fillId="3" borderId="36" xfId="0" applyNumberFormat="1" applyFont="1" applyFill="1" applyBorder="1" applyAlignment="1">
      <alignment horizontal="center" vertical="center"/>
    </xf>
    <xf numFmtId="1" fontId="17" fillId="3" borderId="16" xfId="0" applyNumberFormat="1" applyFont="1" applyFill="1" applyBorder="1" applyAlignment="1">
      <alignment horizontal="center" vertical="center"/>
    </xf>
    <xf numFmtId="1" fontId="17" fillId="3" borderId="42" xfId="0" applyNumberFormat="1" applyFont="1" applyFill="1" applyBorder="1" applyAlignment="1">
      <alignment horizontal="center" vertical="center"/>
    </xf>
    <xf numFmtId="0" fontId="24" fillId="13" borderId="53" xfId="0" applyFont="1" applyFill="1" applyBorder="1" applyAlignment="1">
      <alignment horizontal="center" vertical="center" wrapText="1"/>
    </xf>
    <xf numFmtId="0" fontId="24" fillId="13" borderId="52" xfId="0" applyFont="1" applyFill="1" applyBorder="1" applyAlignment="1">
      <alignment horizontal="center" vertical="center" wrapText="1"/>
    </xf>
    <xf numFmtId="0" fontId="24" fillId="0" borderId="7" xfId="0" applyFont="1" applyBorder="1" applyAlignment="1">
      <alignment horizontal="center" vertical="center" wrapText="1"/>
    </xf>
    <xf numFmtId="1" fontId="17" fillId="0" borderId="61" xfId="0" applyNumberFormat="1" applyFont="1" applyBorder="1" applyAlignment="1">
      <alignment horizontal="center" vertical="center"/>
    </xf>
    <xf numFmtId="1" fontId="18" fillId="0" borderId="22" xfId="0" applyNumberFormat="1" applyFont="1" applyBorder="1" applyAlignment="1">
      <alignment horizontal="center" vertical="center"/>
    </xf>
    <xf numFmtId="1" fontId="17" fillId="0" borderId="36" xfId="0" applyNumberFormat="1" applyFont="1" applyBorder="1" applyAlignment="1">
      <alignment horizontal="center" vertical="center"/>
    </xf>
    <xf numFmtId="1" fontId="17" fillId="0" borderId="42" xfId="0" applyNumberFormat="1" applyFont="1" applyBorder="1" applyAlignment="1">
      <alignment horizontal="center" vertical="center"/>
    </xf>
    <xf numFmtId="1" fontId="55" fillId="0" borderId="12" xfId="0" applyNumberFormat="1" applyFont="1" applyBorder="1" applyAlignment="1">
      <alignment horizontal="center" vertical="center"/>
    </xf>
    <xf numFmtId="49" fontId="60" fillId="9" borderId="0" xfId="11" applyNumberFormat="1" applyFont="1" applyFill="1" applyBorder="1" applyAlignment="1">
      <alignment horizontal="right" vertical="top"/>
    </xf>
    <xf numFmtId="0" fontId="43" fillId="9" borderId="0" xfId="4" applyFont="1" applyFill="1"/>
    <xf numFmtId="0" fontId="26" fillId="9" borderId="71" xfId="0" applyFont="1" applyFill="1" applyBorder="1" applyAlignment="1">
      <alignment vertical="center"/>
    </xf>
    <xf numFmtId="0" fontId="26" fillId="9" borderId="79" xfId="0" applyFont="1" applyFill="1" applyBorder="1" applyAlignment="1">
      <alignment horizontal="left" vertical="center"/>
    </xf>
    <xf numFmtId="0" fontId="26" fillId="9" borderId="0" xfId="0" applyFont="1" applyFill="1" applyAlignment="1">
      <alignment vertical="center"/>
    </xf>
    <xf numFmtId="0" fontId="26" fillId="9" borderId="81" xfId="0" applyFont="1" applyFill="1" applyBorder="1" applyAlignment="1">
      <alignment vertical="center"/>
    </xf>
    <xf numFmtId="0" fontId="26" fillId="9" borderId="86" xfId="0" applyFont="1" applyFill="1" applyBorder="1" applyAlignment="1">
      <alignment horizontal="left" vertical="center"/>
    </xf>
    <xf numFmtId="49" fontId="46" fillId="13" borderId="23" xfId="11" applyNumberFormat="1" applyFont="1" applyFill="1" applyBorder="1" applyAlignment="1">
      <alignment horizontal="left" vertical="top" wrapText="1"/>
    </xf>
    <xf numFmtId="1" fontId="17" fillId="27" borderId="36" xfId="0" applyNumberFormat="1" applyFont="1" applyFill="1" applyBorder="1" applyAlignment="1">
      <alignment horizontal="center" vertical="center"/>
    </xf>
    <xf numFmtId="1" fontId="17" fillId="27" borderId="16" xfId="0" applyNumberFormat="1" applyFont="1" applyFill="1" applyBorder="1" applyAlignment="1">
      <alignment horizontal="center" vertical="center"/>
    </xf>
    <xf numFmtId="1" fontId="17" fillId="27" borderId="42" xfId="0" applyNumberFormat="1" applyFont="1" applyFill="1" applyBorder="1" applyAlignment="1">
      <alignment horizontal="center" vertical="center"/>
    </xf>
    <xf numFmtId="49" fontId="55" fillId="12" borderId="23" xfId="11" applyNumberFormat="1" applyFont="1" applyFill="1" applyBorder="1" applyAlignment="1">
      <alignment horizontal="left" vertical="top" wrapText="1"/>
    </xf>
    <xf numFmtId="49" fontId="36" fillId="12" borderId="92" xfId="11" applyNumberFormat="1" applyFont="1" applyFill="1" applyBorder="1" applyAlignment="1">
      <alignment horizontal="left" vertical="top" wrapText="1"/>
    </xf>
    <xf numFmtId="49" fontId="36" fillId="12" borderId="93" xfId="11" applyNumberFormat="1" applyFont="1" applyFill="1" applyBorder="1" applyAlignment="1">
      <alignment horizontal="left" vertical="top" wrapText="1"/>
    </xf>
    <xf numFmtId="49" fontId="36" fillId="12" borderId="94" xfId="11" applyNumberFormat="1" applyFont="1" applyFill="1" applyBorder="1" applyAlignment="1">
      <alignment horizontal="left" vertical="top" wrapText="1"/>
    </xf>
    <xf numFmtId="49" fontId="17" fillId="12" borderId="48" xfId="11" applyNumberFormat="1" applyFont="1" applyFill="1" applyBorder="1" applyAlignment="1">
      <alignment horizontal="left" vertical="top" wrapText="1"/>
    </xf>
    <xf numFmtId="49" fontId="17" fillId="12" borderId="62" xfId="11" applyNumberFormat="1" applyFont="1" applyFill="1" applyBorder="1" applyAlignment="1">
      <alignment horizontal="left" vertical="top" wrapText="1"/>
    </xf>
    <xf numFmtId="49" fontId="55" fillId="15" borderId="46" xfId="11" applyNumberFormat="1" applyFont="1" applyFill="1" applyBorder="1" applyAlignment="1">
      <alignment horizontal="left" vertical="top" wrapText="1"/>
    </xf>
    <xf numFmtId="49" fontId="55" fillId="12" borderId="41" xfId="11" applyNumberFormat="1" applyFont="1" applyFill="1" applyBorder="1" applyAlignment="1">
      <alignment horizontal="left" vertical="top" wrapText="1"/>
    </xf>
    <xf numFmtId="0" fontId="17" fillId="2" borderId="0" xfId="0" applyFont="1" applyFill="1" applyAlignment="1" applyProtection="1">
      <alignment horizontal="center" vertical="center"/>
      <protection locked="0"/>
    </xf>
    <xf numFmtId="9" fontId="18" fillId="9" borderId="22" xfId="0" applyNumberFormat="1" applyFont="1" applyFill="1" applyBorder="1" applyAlignment="1">
      <alignment horizontal="center" vertical="center"/>
    </xf>
    <xf numFmtId="49" fontId="17" fillId="13" borderId="65" xfId="11" applyNumberFormat="1" applyFont="1" applyFill="1" applyBorder="1" applyAlignment="1">
      <alignment horizontal="left" vertical="top" wrapText="1"/>
    </xf>
    <xf numFmtId="0" fontId="68" fillId="0" borderId="0" xfId="0" applyFont="1"/>
    <xf numFmtId="168" fontId="17" fillId="0" borderId="16" xfId="0" applyNumberFormat="1" applyFont="1" applyBorder="1" applyAlignment="1">
      <alignment horizontal="center" vertical="center"/>
    </xf>
    <xf numFmtId="0" fontId="0" fillId="0" borderId="0" xfId="0" applyAlignment="1">
      <alignment wrapText="1"/>
    </xf>
    <xf numFmtId="0" fontId="11" fillId="0" borderId="0" xfId="0" applyFont="1" applyAlignment="1">
      <alignment vertical="top" wrapText="1"/>
    </xf>
    <xf numFmtId="0" fontId="0" fillId="0" borderId="0" xfId="0" applyAlignment="1">
      <alignment vertical="top" wrapText="1"/>
    </xf>
    <xf numFmtId="0" fontId="39" fillId="9" borderId="22" xfId="10" applyFont="1" applyFill="1" applyBorder="1" applyAlignment="1" applyProtection="1">
      <alignment horizontal="center" vertical="center" wrapText="1"/>
      <protection locked="0"/>
    </xf>
    <xf numFmtId="0" fontId="0" fillId="0" borderId="0" xfId="0" applyAlignment="1">
      <alignment horizontal="left" wrapText="1"/>
    </xf>
    <xf numFmtId="0" fontId="18" fillId="31" borderId="12" xfId="0" applyFont="1" applyFill="1" applyBorder="1" applyAlignment="1">
      <alignment horizontal="center" vertical="center" wrapText="1"/>
    </xf>
    <xf numFmtId="0" fontId="39" fillId="9" borderId="5" xfId="10" applyFont="1" applyFill="1" applyBorder="1" applyAlignment="1" applyProtection="1">
      <alignment horizontal="center" vertical="center" wrapText="1"/>
      <protection locked="0"/>
    </xf>
    <xf numFmtId="0" fontId="17" fillId="0" borderId="0" xfId="17" applyFont="1"/>
    <xf numFmtId="164" fontId="17" fillId="0" borderId="0" xfId="0" applyNumberFormat="1"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14" fontId="17" fillId="0" borderId="0" xfId="0" applyNumberFormat="1" applyFont="1" applyAlignment="1">
      <alignment horizontal="center" vertical="center" wrapText="1"/>
    </xf>
    <xf numFmtId="0" fontId="39" fillId="9" borderId="12" xfId="10" applyFont="1" applyFill="1" applyBorder="1" applyAlignment="1" applyProtection="1">
      <alignment horizontal="left" vertical="center" wrapText="1"/>
      <protection locked="0"/>
    </xf>
    <xf numFmtId="0" fontId="39" fillId="9" borderId="7" xfId="10" applyFont="1" applyFill="1" applyBorder="1" applyAlignment="1" applyProtection="1">
      <alignment horizontal="left" vertical="center" wrapText="1"/>
      <protection locked="0"/>
    </xf>
    <xf numFmtId="0" fontId="87" fillId="31" borderId="12" xfId="0" applyFont="1" applyFill="1" applyBorder="1" applyAlignment="1">
      <alignment horizontal="center" vertical="center" wrapText="1"/>
    </xf>
    <xf numFmtId="0" fontId="17" fillId="9" borderId="1" xfId="0" applyFont="1" applyFill="1" applyBorder="1" applyAlignment="1">
      <alignment horizontal="left" vertical="top" wrapText="1"/>
    </xf>
    <xf numFmtId="1" fontId="17" fillId="27" borderId="95" xfId="0" applyNumberFormat="1" applyFont="1" applyFill="1" applyBorder="1" applyAlignment="1">
      <alignment horizontal="center" vertical="center"/>
    </xf>
    <xf numFmtId="0" fontId="17" fillId="0" borderId="20" xfId="0" applyFont="1" applyBorder="1" applyAlignment="1">
      <alignment vertical="center" wrapText="1"/>
    </xf>
    <xf numFmtId="0" fontId="90" fillId="0" borderId="0" xfId="0" applyFont="1" applyAlignment="1">
      <alignment wrapText="1"/>
    </xf>
    <xf numFmtId="0" fontId="91" fillId="0" borderId="0" xfId="0" applyFont="1" applyAlignment="1">
      <alignment wrapText="1"/>
    </xf>
    <xf numFmtId="0" fontId="92" fillId="0" borderId="0" xfId="18" applyFont="1" applyAlignment="1">
      <alignment horizontal="left" vertical="center" wrapText="1"/>
    </xf>
    <xf numFmtId="0" fontId="25" fillId="0" borderId="0" xfId="18" applyFont="1" applyAlignment="1">
      <alignment horizontal="left" vertical="center" wrapText="1"/>
    </xf>
    <xf numFmtId="0" fontId="17" fillId="0" borderId="12" xfId="18" applyFont="1" applyBorder="1" applyAlignment="1">
      <alignment horizontal="left" vertical="top" wrapText="1"/>
    </xf>
    <xf numFmtId="0" fontId="93" fillId="0" borderId="0" xfId="18" applyFont="1" applyAlignment="1">
      <alignment horizontal="left" vertical="top" wrapText="1"/>
    </xf>
    <xf numFmtId="0" fontId="10" fillId="0" borderId="0" xfId="18" applyFont="1" applyAlignment="1">
      <alignment horizontal="left" vertical="top" wrapText="1"/>
    </xf>
    <xf numFmtId="0" fontId="30" fillId="0" borderId="12" xfId="18" applyFont="1" applyBorder="1" applyAlignment="1">
      <alignment horizontal="left" vertical="top" wrapText="1"/>
    </xf>
    <xf numFmtId="0" fontId="11" fillId="0" borderId="0" xfId="18" applyFont="1" applyAlignment="1">
      <alignment horizontal="left" vertical="top" wrapText="1"/>
    </xf>
    <xf numFmtId="0" fontId="10" fillId="0" borderId="0" xfId="15" applyFont="1"/>
    <xf numFmtId="0" fontId="25" fillId="0" borderId="0" xfId="15" applyFont="1"/>
    <xf numFmtId="0" fontId="54" fillId="12" borderId="66" xfId="15" applyFont="1" applyFill="1" applyBorder="1"/>
    <xf numFmtId="0" fontId="25" fillId="0" borderId="14" xfId="15" applyFont="1" applyBorder="1"/>
    <xf numFmtId="0" fontId="96" fillId="6" borderId="12" xfId="15" applyFont="1" applyFill="1" applyBorder="1" applyAlignment="1" applyProtection="1">
      <alignment horizontal="right" vertical="center"/>
      <protection locked="0"/>
    </xf>
    <xf numFmtId="0" fontId="11" fillId="0" borderId="12" xfId="15" applyFont="1" applyBorder="1" applyAlignment="1">
      <alignment horizontal="right" vertical="center"/>
    </xf>
    <xf numFmtId="0" fontId="11" fillId="0" borderId="2" xfId="15" applyFont="1" applyBorder="1" applyAlignment="1">
      <alignment horizontal="right" vertical="center"/>
    </xf>
    <xf numFmtId="0" fontId="12" fillId="20" borderId="12" xfId="15" applyFont="1" applyFill="1" applyBorder="1" applyAlignment="1">
      <alignment horizontal="left"/>
    </xf>
    <xf numFmtId="3" fontId="11" fillId="0" borderId="12" xfId="15" applyNumberFormat="1" applyFont="1" applyBorder="1"/>
    <xf numFmtId="3" fontId="15" fillId="0" borderId="12" xfId="15" applyNumberFormat="1" applyFont="1" applyBorder="1" applyAlignment="1">
      <alignment horizontal="left"/>
    </xf>
    <xf numFmtId="3" fontId="12" fillId="0" borderId="2" xfId="15" applyNumberFormat="1" applyFont="1" applyBorder="1" applyAlignment="1">
      <alignment horizontal="left"/>
    </xf>
    <xf numFmtId="0" fontId="93" fillId="0" borderId="0" xfId="15" applyFont="1"/>
    <xf numFmtId="0" fontId="54" fillId="17" borderId="23" xfId="15" applyFont="1" applyFill="1" applyBorder="1" applyAlignment="1">
      <alignment vertical="center"/>
    </xf>
    <xf numFmtId="0" fontId="54" fillId="17" borderId="66" xfId="15" applyFont="1" applyFill="1" applyBorder="1"/>
    <xf numFmtId="0" fontId="36" fillId="17" borderId="66" xfId="15" applyFont="1" applyFill="1" applyBorder="1" applyAlignment="1">
      <alignment horizontal="right" vertical="center"/>
    </xf>
    <xf numFmtId="0" fontId="96" fillId="6" borderId="12" xfId="15" applyFont="1" applyFill="1" applyBorder="1" applyAlignment="1">
      <alignment horizontal="right" vertical="center"/>
    </xf>
    <xf numFmtId="3" fontId="11" fillId="0" borderId="22" xfId="15" applyNumberFormat="1" applyFont="1" applyBorder="1"/>
    <xf numFmtId="3" fontId="11" fillId="0" borderId="20" xfId="15" applyNumberFormat="1" applyFont="1" applyBorder="1"/>
    <xf numFmtId="0" fontId="12" fillId="0" borderId="60" xfId="15" applyFont="1" applyBorder="1" applyAlignment="1">
      <alignment horizontal="left"/>
    </xf>
    <xf numFmtId="0" fontId="54" fillId="29" borderId="65" xfId="15" applyFont="1" applyFill="1" applyBorder="1" applyAlignment="1">
      <alignment vertical="center"/>
    </xf>
    <xf numFmtId="0" fontId="54" fillId="29" borderId="12" xfId="15" applyFont="1" applyFill="1" applyBorder="1"/>
    <xf numFmtId="0" fontId="36" fillId="29" borderId="12" xfId="15" applyFont="1" applyFill="1" applyBorder="1" applyAlignment="1">
      <alignment horizontal="right" vertical="center"/>
    </xf>
    <xf numFmtId="0" fontId="36" fillId="29" borderId="61" xfId="15" applyFont="1" applyFill="1" applyBorder="1" applyAlignment="1">
      <alignment horizontal="right" vertical="center"/>
    </xf>
    <xf numFmtId="0" fontId="54" fillId="15" borderId="65" xfId="15" applyFont="1" applyFill="1" applyBorder="1" applyAlignment="1">
      <alignment vertical="center"/>
    </xf>
    <xf numFmtId="0" fontId="54" fillId="15" borderId="12" xfId="15" applyFont="1" applyFill="1" applyBorder="1"/>
    <xf numFmtId="0" fontId="11" fillId="0" borderId="3" xfId="15" applyFont="1" applyBorder="1" applyAlignment="1">
      <alignment horizontal="right" vertical="center"/>
    </xf>
    <xf numFmtId="0" fontId="11" fillId="0" borderId="7" xfId="15" applyFont="1" applyBorder="1" applyAlignment="1">
      <alignment textRotation="90" wrapText="1"/>
    </xf>
    <xf numFmtId="0" fontId="16" fillId="20" borderId="12" xfId="15" applyFont="1" applyFill="1" applyBorder="1" applyAlignment="1">
      <alignment horizontal="right"/>
    </xf>
    <xf numFmtId="0" fontId="11" fillId="0" borderId="2" xfId="15" applyFont="1" applyBorder="1"/>
    <xf numFmtId="1" fontId="11" fillId="0" borderId="2" xfId="15" applyNumberFormat="1" applyFont="1" applyBorder="1"/>
    <xf numFmtId="1" fontId="11" fillId="0" borderId="12" xfId="15" applyNumberFormat="1" applyFont="1" applyBorder="1"/>
    <xf numFmtId="0" fontId="17" fillId="20" borderId="7" xfId="15" applyFont="1" applyFill="1" applyBorder="1" applyAlignment="1">
      <alignment horizontal="center"/>
    </xf>
    <xf numFmtId="0" fontId="17" fillId="20" borderId="7" xfId="15" applyFont="1" applyFill="1" applyBorder="1" applyAlignment="1" applyProtection="1">
      <alignment horizontal="right"/>
      <protection locked="0"/>
    </xf>
    <xf numFmtId="0" fontId="18" fillId="31" borderId="88" xfId="18" applyFont="1" applyFill="1" applyBorder="1" applyAlignment="1">
      <alignment horizontal="left" vertical="center" wrapText="1"/>
    </xf>
    <xf numFmtId="0" fontId="39" fillId="31" borderId="79" xfId="18" applyFont="1" applyFill="1" applyBorder="1" applyAlignment="1">
      <alignment horizontal="center" vertical="center" wrapText="1"/>
    </xf>
    <xf numFmtId="0" fontId="18" fillId="0" borderId="59" xfId="18" applyFont="1" applyBorder="1" applyAlignment="1">
      <alignment horizontal="justify" vertical="center" wrapText="1"/>
    </xf>
    <xf numFmtId="0" fontId="99" fillId="0" borderId="59" xfId="18" applyFont="1" applyBorder="1" applyAlignment="1">
      <alignment horizontal="justify" vertical="center" wrapText="1"/>
    </xf>
    <xf numFmtId="0" fontId="17" fillId="0" borderId="0" xfId="18" applyFont="1" applyAlignment="1">
      <alignment horizontal="justify" vertical="center" wrapText="1"/>
    </xf>
    <xf numFmtId="0" fontId="18" fillId="0" borderId="0" xfId="18" applyFont="1" applyAlignment="1">
      <alignment horizontal="justify" vertical="center" wrapText="1"/>
    </xf>
    <xf numFmtId="0" fontId="99" fillId="0" borderId="0" xfId="18" applyFont="1" applyAlignment="1">
      <alignment horizontal="justify" vertical="center" wrapText="1"/>
    </xf>
    <xf numFmtId="0" fontId="101" fillId="0" borderId="0" xfId="18" applyFont="1" applyAlignment="1">
      <alignment vertical="center"/>
    </xf>
    <xf numFmtId="0" fontId="39" fillId="31" borderId="79" xfId="18" applyFont="1" applyFill="1" applyBorder="1" applyAlignment="1">
      <alignment horizontal="left" vertical="center" wrapText="1"/>
    </xf>
    <xf numFmtId="0" fontId="97" fillId="0" borderId="70" xfId="18" applyFont="1" applyBorder="1" applyAlignment="1">
      <alignment horizontal="left" vertical="center"/>
    </xf>
    <xf numFmtId="0" fontId="43" fillId="0" borderId="0" xfId="18" applyFont="1"/>
    <xf numFmtId="0" fontId="43" fillId="0" borderId="71" xfId="18" applyFont="1" applyBorder="1"/>
    <xf numFmtId="49" fontId="17" fillId="32" borderId="62" xfId="11" applyNumberFormat="1" applyFont="1" applyFill="1" applyBorder="1" applyAlignment="1">
      <alignment horizontal="left" vertical="top" wrapText="1"/>
    </xf>
    <xf numFmtId="0" fontId="39" fillId="31" borderId="71" xfId="18" applyFont="1" applyFill="1" applyBorder="1" applyAlignment="1">
      <alignment horizontal="center" vertical="center" wrapText="1"/>
    </xf>
    <xf numFmtId="0" fontId="99" fillId="0" borderId="13" xfId="18" applyFont="1" applyBorder="1" applyAlignment="1">
      <alignment horizontal="justify" vertical="center" wrapText="1"/>
    </xf>
    <xf numFmtId="0" fontId="102" fillId="6" borderId="12" xfId="15" applyFont="1" applyFill="1" applyBorder="1" applyAlignment="1" applyProtection="1">
      <alignment horizontal="right" vertical="center"/>
      <protection locked="0"/>
    </xf>
    <xf numFmtId="0" fontId="43" fillId="0" borderId="79" xfId="18" applyFont="1" applyBorder="1"/>
    <xf numFmtId="0" fontId="100" fillId="0" borderId="70" xfId="18" applyFont="1" applyBorder="1" applyAlignment="1">
      <alignment horizontal="left" vertical="center"/>
    </xf>
    <xf numFmtId="0" fontId="17" fillId="9" borderId="1" xfId="0" applyFont="1" applyFill="1" applyBorder="1" applyAlignment="1">
      <alignment horizontal="center" vertical="center"/>
    </xf>
    <xf numFmtId="1" fontId="18" fillId="9" borderId="36" xfId="0" applyNumberFormat="1" applyFont="1" applyFill="1" applyBorder="1" applyAlignment="1">
      <alignment horizontal="center" vertical="center"/>
    </xf>
    <xf numFmtId="0" fontId="39" fillId="9" borderId="5" xfId="10" applyFont="1" applyFill="1" applyBorder="1" applyAlignment="1" applyProtection="1">
      <alignment horizontal="left" vertical="center" wrapText="1"/>
      <protection locked="0"/>
    </xf>
    <xf numFmtId="0" fontId="39" fillId="9" borderId="22" xfId="10" applyFont="1" applyFill="1" applyBorder="1" applyAlignment="1" applyProtection="1">
      <alignment horizontal="left" vertical="center" wrapText="1"/>
      <protection locked="0"/>
    </xf>
    <xf numFmtId="1" fontId="17" fillId="27" borderId="12" xfId="0" applyNumberFormat="1" applyFont="1" applyFill="1" applyBorder="1" applyAlignment="1" applyProtection="1">
      <alignment horizontal="center" vertical="center"/>
      <protection locked="0"/>
    </xf>
    <xf numFmtId="1" fontId="17" fillId="0" borderId="3" xfId="0" applyNumberFormat="1" applyFont="1" applyBorder="1" applyAlignment="1" applyProtection="1">
      <alignment horizontal="center" vertical="center"/>
      <protection locked="0"/>
    </xf>
    <xf numFmtId="1" fontId="17" fillId="0" borderId="59" xfId="18" applyNumberFormat="1" applyFont="1" applyBorder="1" applyAlignment="1">
      <alignment horizontal="justify" vertical="center" wrapText="1"/>
    </xf>
    <xf numFmtId="0" fontId="17" fillId="0" borderId="59" xfId="18" applyFont="1" applyBorder="1" applyAlignment="1">
      <alignment horizontal="left" vertical="center" wrapText="1"/>
    </xf>
    <xf numFmtId="1" fontId="17" fillId="27" borderId="7" xfId="0" applyNumberFormat="1" applyFont="1" applyFill="1" applyBorder="1" applyAlignment="1" applyProtection="1">
      <alignment horizontal="center" vertical="center"/>
      <protection locked="0"/>
    </xf>
    <xf numFmtId="0" fontId="18" fillId="0" borderId="12" xfId="0" applyFont="1" applyBorder="1" applyAlignment="1">
      <alignment horizontal="center"/>
    </xf>
    <xf numFmtId="2" fontId="17" fillId="0" borderId="2" xfId="0" applyNumberFormat="1" applyFont="1" applyBorder="1" applyAlignment="1">
      <alignment horizontal="center"/>
    </xf>
    <xf numFmtId="1" fontId="17" fillId="27" borderId="2" xfId="0" applyNumberFormat="1" applyFont="1" applyFill="1" applyBorder="1" applyAlignment="1" applyProtection="1">
      <alignment horizontal="center" vertical="center"/>
      <protection locked="0"/>
    </xf>
    <xf numFmtId="0" fontId="57" fillId="9" borderId="0" xfId="0" applyFont="1" applyFill="1" applyAlignment="1">
      <alignment horizontal="center" vertical="center"/>
    </xf>
    <xf numFmtId="0" fontId="57" fillId="9" borderId="16" xfId="0" applyFont="1" applyFill="1" applyBorder="1" applyAlignment="1">
      <alignment horizontal="center"/>
    </xf>
    <xf numFmtId="1" fontId="24" fillId="0" borderId="2" xfId="0" applyNumberFormat="1" applyFont="1" applyBorder="1" applyAlignment="1">
      <alignment horizontal="center" vertical="center"/>
    </xf>
    <xf numFmtId="1" fontId="46" fillId="9" borderId="57" xfId="0" applyNumberFormat="1" applyFont="1" applyFill="1" applyBorder="1" applyAlignment="1">
      <alignment horizontal="center" vertical="center"/>
    </xf>
    <xf numFmtId="168" fontId="18" fillId="5" borderId="12" xfId="0" applyNumberFormat="1" applyFont="1" applyFill="1" applyBorder="1" applyAlignment="1">
      <alignment horizontal="center" vertical="center"/>
    </xf>
    <xf numFmtId="168" fontId="18" fillId="9" borderId="12" xfId="0" applyNumberFormat="1" applyFont="1" applyFill="1" applyBorder="1" applyAlignment="1">
      <alignment horizontal="center" vertical="center"/>
    </xf>
    <xf numFmtId="168" fontId="24" fillId="13" borderId="12" xfId="0" applyNumberFormat="1" applyFont="1" applyFill="1" applyBorder="1" applyAlignment="1">
      <alignment horizontal="center" vertical="center"/>
    </xf>
    <xf numFmtId="168" fontId="72" fillId="24" borderId="12" xfId="0" applyNumberFormat="1" applyFont="1" applyFill="1" applyBorder="1" applyAlignment="1">
      <alignment horizontal="center" vertical="center"/>
    </xf>
    <xf numFmtId="168" fontId="24" fillId="13" borderId="20" xfId="0" applyNumberFormat="1" applyFont="1" applyFill="1" applyBorder="1" applyAlignment="1">
      <alignment horizontal="center" vertical="center"/>
    </xf>
    <xf numFmtId="168" fontId="72" fillId="24" borderId="56" xfId="0" applyNumberFormat="1" applyFont="1" applyFill="1" applyBorder="1" applyAlignment="1">
      <alignment horizontal="center" vertical="center"/>
    </xf>
    <xf numFmtId="168" fontId="17" fillId="2" borderId="1" xfId="0" applyNumberFormat="1" applyFont="1" applyFill="1" applyBorder="1" applyAlignment="1" applyProtection="1">
      <alignment horizontal="center" vertical="center"/>
      <protection locked="0"/>
    </xf>
    <xf numFmtId="168" fontId="58" fillId="13" borderId="45" xfId="0" applyNumberFormat="1" applyFont="1" applyFill="1" applyBorder="1" applyAlignment="1">
      <alignment horizontal="center" vertical="center"/>
    </xf>
    <xf numFmtId="165" fontId="11" fillId="0" borderId="12" xfId="1" applyNumberFormat="1" applyFont="1" applyFill="1" applyBorder="1" applyAlignment="1">
      <alignment horizontal="center" vertical="center" wrapText="1"/>
    </xf>
    <xf numFmtId="0" fontId="17" fillId="9" borderId="0" xfId="13" applyFont="1" applyFill="1" applyAlignment="1">
      <alignment horizontal="center"/>
    </xf>
    <xf numFmtId="0" fontId="17" fillId="9" borderId="0" xfId="13" applyFont="1" applyFill="1"/>
    <xf numFmtId="0" fontId="45" fillId="8" borderId="70" xfId="13" applyFont="1" applyFill="1" applyBorder="1" applyAlignment="1">
      <alignment vertical="center"/>
    </xf>
    <xf numFmtId="0" fontId="45" fillId="8" borderId="71" xfId="13" applyFont="1" applyFill="1" applyBorder="1" applyAlignment="1">
      <alignment vertical="center"/>
    </xf>
    <xf numFmtId="0" fontId="24" fillId="9" borderId="0" xfId="13" applyFont="1" applyFill="1" applyAlignment="1">
      <alignment vertical="center"/>
    </xf>
    <xf numFmtId="0" fontId="18" fillId="9" borderId="0" xfId="13" applyFont="1" applyFill="1" applyAlignment="1">
      <alignment horizontal="center"/>
    </xf>
    <xf numFmtId="0" fontId="46" fillId="9" borderId="37" xfId="13" applyFont="1" applyFill="1" applyBorder="1" applyAlignment="1">
      <alignment vertical="center"/>
    </xf>
    <xf numFmtId="0" fontId="18" fillId="9" borderId="25" xfId="13" applyFont="1" applyFill="1" applyBorder="1"/>
    <xf numFmtId="0" fontId="32" fillId="0" borderId="82" xfId="13" applyFont="1" applyBorder="1" applyAlignment="1">
      <alignment horizontal="center" vertical="top"/>
    </xf>
    <xf numFmtId="0" fontId="24" fillId="8" borderId="60" xfId="13" applyFont="1" applyFill="1" applyBorder="1" applyAlignment="1">
      <alignment vertical="top" wrapText="1"/>
    </xf>
    <xf numFmtId="0" fontId="24" fillId="8" borderId="20" xfId="13" applyFont="1" applyFill="1" applyBorder="1" applyAlignment="1">
      <alignment vertical="top" wrapText="1"/>
    </xf>
    <xf numFmtId="0" fontId="24" fillId="8" borderId="12" xfId="13" applyFont="1" applyFill="1" applyBorder="1" applyAlignment="1">
      <alignment vertical="top" wrapText="1"/>
    </xf>
    <xf numFmtId="0" fontId="17" fillId="0" borderId="14" xfId="13" applyFont="1" applyBorder="1" applyAlignment="1">
      <alignment horizontal="center"/>
    </xf>
    <xf numFmtId="0" fontId="17" fillId="0" borderId="19" xfId="13" applyFont="1" applyBorder="1" applyAlignment="1">
      <alignment horizontal="center"/>
    </xf>
    <xf numFmtId="0" fontId="17" fillId="0" borderId="83" xfId="13" applyFont="1" applyBorder="1"/>
    <xf numFmtId="0" fontId="18" fillId="9" borderId="14" xfId="13" applyFont="1" applyFill="1" applyBorder="1"/>
    <xf numFmtId="0" fontId="18" fillId="9" borderId="1" xfId="13" applyFont="1" applyFill="1" applyBorder="1"/>
    <xf numFmtId="0" fontId="17" fillId="0" borderId="11" xfId="13" applyFont="1" applyBorder="1"/>
    <xf numFmtId="0" fontId="17" fillId="9" borderId="2" xfId="13" applyFont="1" applyFill="1" applyBorder="1"/>
    <xf numFmtId="0" fontId="17" fillId="9" borderId="14" xfId="13" applyFont="1" applyFill="1" applyBorder="1"/>
    <xf numFmtId="0" fontId="17" fillId="9" borderId="1" xfId="13" applyFont="1" applyFill="1" applyBorder="1"/>
    <xf numFmtId="0" fontId="17" fillId="9" borderId="47" xfId="13" applyFont="1" applyFill="1" applyBorder="1"/>
    <xf numFmtId="0" fontId="17" fillId="9" borderId="6" xfId="13" applyFont="1" applyFill="1" applyBorder="1"/>
    <xf numFmtId="0" fontId="17" fillId="9" borderId="7" xfId="13" applyFont="1" applyFill="1" applyBorder="1"/>
    <xf numFmtId="0" fontId="24" fillId="0" borderId="83" xfId="13" applyFont="1" applyBorder="1"/>
    <xf numFmtId="0" fontId="17" fillId="0" borderId="15" xfId="13" applyFont="1" applyBorder="1" applyAlignment="1">
      <alignment horizontal="center"/>
    </xf>
    <xf numFmtId="0" fontId="17" fillId="0" borderId="59" xfId="13" applyFont="1" applyBorder="1" applyAlignment="1">
      <alignment horizontal="center"/>
    </xf>
    <xf numFmtId="0" fontId="17" fillId="9" borderId="68" xfId="13" applyFont="1" applyFill="1" applyBorder="1"/>
    <xf numFmtId="0" fontId="17" fillId="9" borderId="18" xfId="13" applyFont="1" applyFill="1" applyBorder="1"/>
    <xf numFmtId="0" fontId="17" fillId="9" borderId="49" xfId="13" applyFont="1" applyFill="1" applyBorder="1"/>
    <xf numFmtId="0" fontId="17" fillId="9" borderId="25" xfId="13" applyFont="1" applyFill="1" applyBorder="1"/>
    <xf numFmtId="0" fontId="24" fillId="8" borderId="48" xfId="13" applyFont="1" applyFill="1" applyBorder="1" applyAlignment="1">
      <alignment vertical="top"/>
    </xf>
    <xf numFmtId="0" fontId="24" fillId="8" borderId="8" xfId="13" applyFont="1" applyFill="1" applyBorder="1" applyAlignment="1">
      <alignment vertical="top"/>
    </xf>
    <xf numFmtId="0" fontId="24" fillId="8" borderId="11" xfId="13" applyFont="1" applyFill="1" applyBorder="1" applyAlignment="1">
      <alignment vertical="top"/>
    </xf>
    <xf numFmtId="0" fontId="24" fillId="8" borderId="47" xfId="13" applyFont="1" applyFill="1" applyBorder="1" applyAlignment="1">
      <alignment wrapText="1"/>
    </xf>
    <xf numFmtId="0" fontId="24" fillId="8" borderId="6" xfId="13" applyFont="1" applyFill="1" applyBorder="1" applyAlignment="1">
      <alignment wrapText="1"/>
    </xf>
    <xf numFmtId="0" fontId="24" fillId="8" borderId="7" xfId="13" applyFont="1" applyFill="1" applyBorder="1" applyAlignment="1">
      <alignment wrapText="1"/>
    </xf>
    <xf numFmtId="0" fontId="18" fillId="9" borderId="39" xfId="13" applyFont="1" applyFill="1" applyBorder="1"/>
    <xf numFmtId="0" fontId="18" fillId="9" borderId="40" xfId="13" applyFont="1" applyFill="1" applyBorder="1"/>
    <xf numFmtId="0" fontId="17" fillId="0" borderId="2" xfId="13" applyFont="1" applyBorder="1"/>
    <xf numFmtId="0" fontId="17" fillId="9" borderId="40" xfId="13" applyFont="1" applyFill="1" applyBorder="1"/>
    <xf numFmtId="0" fontId="18" fillId="9" borderId="41" xfId="13" applyFont="1" applyFill="1" applyBorder="1"/>
    <xf numFmtId="0" fontId="17" fillId="9" borderId="2" xfId="8" applyFont="1" applyFill="1" applyBorder="1"/>
    <xf numFmtId="0" fontId="17" fillId="9" borderId="7" xfId="8" applyFont="1" applyFill="1" applyBorder="1"/>
    <xf numFmtId="0" fontId="17" fillId="9" borderId="8" xfId="13" applyFont="1" applyFill="1" applyBorder="1"/>
    <xf numFmtId="0" fontId="57" fillId="9" borderId="1" xfId="13" applyFont="1" applyFill="1" applyBorder="1"/>
    <xf numFmtId="0" fontId="18" fillId="9" borderId="15" xfId="13" applyFont="1" applyFill="1" applyBorder="1"/>
    <xf numFmtId="0" fontId="24" fillId="8" borderId="60" xfId="13" applyFont="1" applyFill="1" applyBorder="1" applyAlignment="1">
      <alignment vertical="top"/>
    </xf>
    <xf numFmtId="0" fontId="24" fillId="8" borderId="20" xfId="13" applyFont="1" applyFill="1" applyBorder="1" applyAlignment="1">
      <alignment vertical="top"/>
    </xf>
    <xf numFmtId="0" fontId="24" fillId="8" borderId="12" xfId="13" applyFont="1" applyFill="1" applyBorder="1" applyAlignment="1">
      <alignment vertical="top"/>
    </xf>
    <xf numFmtId="0" fontId="17" fillId="9" borderId="11" xfId="13" applyFont="1" applyFill="1" applyBorder="1"/>
    <xf numFmtId="0" fontId="17" fillId="0" borderId="84" xfId="13" applyFont="1" applyBorder="1"/>
    <xf numFmtId="0" fontId="46" fillId="0" borderId="3" xfId="13" applyFont="1" applyBorder="1"/>
    <xf numFmtId="0" fontId="17" fillId="9" borderId="3" xfId="13" applyFont="1" applyFill="1" applyBorder="1"/>
    <xf numFmtId="0" fontId="18" fillId="9" borderId="3" xfId="13" applyFont="1" applyFill="1" applyBorder="1"/>
    <xf numFmtId="0" fontId="17" fillId="9" borderId="4" xfId="13" applyFont="1" applyFill="1" applyBorder="1"/>
    <xf numFmtId="0" fontId="17" fillId="4" borderId="21" xfId="0" applyFont="1" applyFill="1" applyBorder="1"/>
    <xf numFmtId="0" fontId="17" fillId="4" borderId="12" xfId="0" applyFont="1" applyFill="1" applyBorder="1"/>
    <xf numFmtId="0" fontId="17" fillId="4" borderId="20" xfId="0" applyFont="1" applyFill="1" applyBorder="1"/>
    <xf numFmtId="0" fontId="17" fillId="4" borderId="22" xfId="0" applyFont="1" applyFill="1" applyBorder="1"/>
    <xf numFmtId="0" fontId="17" fillId="9" borderId="44" xfId="13" applyFont="1" applyFill="1" applyBorder="1"/>
    <xf numFmtId="0" fontId="17" fillId="9" borderId="5" xfId="13" applyFont="1" applyFill="1" applyBorder="1"/>
    <xf numFmtId="0" fontId="57" fillId="9" borderId="0" xfId="13" applyFont="1" applyFill="1"/>
    <xf numFmtId="0" fontId="17" fillId="9" borderId="10" xfId="13" applyFont="1" applyFill="1" applyBorder="1"/>
    <xf numFmtId="0" fontId="17" fillId="9" borderId="2" xfId="20" applyFont="1" applyFill="1" applyBorder="1" applyAlignment="1">
      <alignment horizontal="left" vertical="center"/>
    </xf>
    <xf numFmtId="0" fontId="17" fillId="9" borderId="13" xfId="13" applyFont="1" applyFill="1" applyBorder="1"/>
    <xf numFmtId="0" fontId="18" fillId="5" borderId="12" xfId="0" applyFont="1" applyFill="1" applyBorder="1" applyAlignment="1">
      <alignment horizontal="left" vertical="center"/>
    </xf>
    <xf numFmtId="1" fontId="17" fillId="27" borderId="42" xfId="0" applyNumberFormat="1" applyFont="1" applyFill="1" applyBorder="1" applyAlignment="1">
      <alignment horizontal="center" vertical="center" wrapText="1"/>
    </xf>
    <xf numFmtId="3" fontId="17" fillId="6" borderId="2" xfId="15" quotePrefix="1" applyNumberFormat="1" applyFont="1" applyFill="1" applyBorder="1" applyProtection="1">
      <protection locked="0"/>
    </xf>
    <xf numFmtId="0" fontId="48" fillId="0" borderId="0" xfId="0" applyFont="1"/>
    <xf numFmtId="0" fontId="41" fillId="9" borderId="0" xfId="7" applyFont="1" applyFill="1" applyAlignment="1">
      <alignment horizontal="left" vertical="top" wrapText="1"/>
    </xf>
    <xf numFmtId="164" fontId="42" fillId="9" borderId="0" xfId="5" applyNumberFormat="1" applyFont="1" applyFill="1" applyAlignment="1">
      <alignment horizontal="left" vertical="top" wrapText="1"/>
    </xf>
    <xf numFmtId="0" fontId="41" fillId="9" borderId="0" xfId="7" applyFont="1" applyFill="1" applyAlignment="1">
      <alignment vertical="top" wrapText="1"/>
    </xf>
    <xf numFmtId="1" fontId="16" fillId="9" borderId="8" xfId="0" applyNumberFormat="1" applyFont="1" applyFill="1" applyBorder="1" applyAlignment="1">
      <alignment horizontal="center" vertical="center"/>
    </xf>
    <xf numFmtId="1" fontId="16" fillId="9" borderId="6" xfId="0" applyNumberFormat="1" applyFont="1" applyFill="1" applyBorder="1" applyAlignment="1">
      <alignment horizontal="center" vertical="center"/>
    </xf>
    <xf numFmtId="0" fontId="24" fillId="9" borderId="24" xfId="0" applyFont="1" applyFill="1" applyBorder="1" applyAlignment="1">
      <alignment horizontal="center" vertical="center"/>
    </xf>
    <xf numFmtId="1" fontId="16" fillId="9" borderId="1" xfId="0" applyNumberFormat="1" applyFont="1" applyFill="1" applyBorder="1" applyAlignment="1">
      <alignment horizontal="center" vertical="center"/>
    </xf>
    <xf numFmtId="1" fontId="54" fillId="17" borderId="21" xfId="0" applyNumberFormat="1" applyFont="1" applyFill="1" applyBorder="1" applyAlignment="1">
      <alignment horizontal="right" vertical="center"/>
    </xf>
    <xf numFmtId="0" fontId="17" fillId="0" borderId="96" xfId="18" applyFont="1" applyBorder="1" applyAlignment="1">
      <alignment horizontal="justify" vertical="center" wrapText="1"/>
    </xf>
    <xf numFmtId="0" fontId="17" fillId="0" borderId="14" xfId="13" applyFont="1" applyBorder="1" applyAlignment="1">
      <alignment horizontal="center" vertical="center" wrapText="1"/>
    </xf>
    <xf numFmtId="0" fontId="17" fillId="0" borderId="19" xfId="13" applyFont="1" applyBorder="1" applyAlignment="1">
      <alignment horizontal="center" vertical="center"/>
    </xf>
    <xf numFmtId="0" fontId="18" fillId="9" borderId="12" xfId="0" applyFont="1" applyFill="1" applyBorder="1" applyAlignment="1">
      <alignment horizontal="left" textRotation="90"/>
    </xf>
    <xf numFmtId="0" fontId="18" fillId="0" borderId="12" xfId="0" applyFont="1" applyBorder="1" applyAlignment="1">
      <alignment horizontal="left" textRotation="90"/>
    </xf>
    <xf numFmtId="170" fontId="18" fillId="0" borderId="22" xfId="0" applyNumberFormat="1" applyFont="1" applyBorder="1" applyAlignment="1">
      <alignment vertical="center" wrapText="1"/>
    </xf>
    <xf numFmtId="0" fontId="18" fillId="0" borderId="22" xfId="0" applyFont="1" applyBorder="1" applyAlignment="1">
      <alignment horizontal="center" vertical="center" wrapText="1"/>
    </xf>
    <xf numFmtId="0" fontId="17" fillId="0" borderId="97" xfId="0" applyFont="1" applyBorder="1" applyAlignment="1">
      <alignment vertical="center" wrapText="1"/>
    </xf>
    <xf numFmtId="0" fontId="18" fillId="0" borderId="98" xfId="0" applyFont="1" applyBorder="1" applyAlignment="1">
      <alignment horizontal="center" vertical="center" wrapText="1"/>
    </xf>
    <xf numFmtId="170" fontId="18" fillId="0" borderId="98" xfId="0" applyNumberFormat="1" applyFont="1" applyBorder="1" applyAlignment="1">
      <alignment vertical="center" wrapText="1"/>
    </xf>
    <xf numFmtId="0" fontId="18" fillId="0" borderId="99" xfId="0" applyFont="1" applyBorder="1" applyAlignment="1">
      <alignment horizontal="left" vertical="center" wrapText="1"/>
    </xf>
    <xf numFmtId="164" fontId="18" fillId="0" borderId="99" xfId="0" applyNumberFormat="1" applyFont="1" applyBorder="1" applyAlignment="1">
      <alignment horizontal="left" vertical="center" wrapText="1"/>
    </xf>
    <xf numFmtId="0" fontId="68" fillId="4" borderId="22" xfId="18" applyFont="1" applyFill="1" applyBorder="1" applyAlignment="1">
      <alignment horizontal="left" vertical="top" wrapText="1"/>
    </xf>
    <xf numFmtId="0" fontId="68" fillId="4" borderId="21" xfId="18" applyFont="1" applyFill="1" applyBorder="1" applyAlignment="1">
      <alignment horizontal="left" vertical="top" wrapText="1"/>
    </xf>
    <xf numFmtId="0" fontId="17" fillId="9" borderId="64" xfId="7" applyFont="1" applyFill="1" applyBorder="1" applyAlignment="1">
      <alignment vertical="top" wrapText="1"/>
    </xf>
    <xf numFmtId="0" fontId="17" fillId="9" borderId="26" xfId="7" applyFont="1" applyFill="1" applyBorder="1" applyAlignment="1">
      <alignment vertical="top" wrapText="1"/>
    </xf>
    <xf numFmtId="0" fontId="17" fillId="9" borderId="12" xfId="7" applyFont="1" applyFill="1" applyBorder="1" applyAlignment="1">
      <alignment vertical="top" wrapText="1"/>
    </xf>
    <xf numFmtId="0" fontId="17" fillId="9" borderId="61" xfId="7" applyFont="1" applyFill="1" applyBorder="1" applyAlignment="1">
      <alignment vertical="top" wrapText="1"/>
    </xf>
    <xf numFmtId="0" fontId="17" fillId="9" borderId="78" xfId="7" applyFont="1" applyFill="1" applyBorder="1" applyAlignment="1">
      <alignment vertical="top" wrapText="1"/>
    </xf>
    <xf numFmtId="49" fontId="17" fillId="0" borderId="72" xfId="11" applyNumberFormat="1" applyFont="1" applyFill="1" applyBorder="1" applyAlignment="1">
      <alignment horizontal="left" vertical="top" wrapText="1"/>
    </xf>
    <xf numFmtId="0" fontId="41" fillId="9" borderId="36" xfId="7" applyFont="1" applyFill="1" applyBorder="1" applyAlignment="1">
      <alignment vertical="top" wrapText="1"/>
    </xf>
    <xf numFmtId="164" fontId="16" fillId="9" borderId="38" xfId="5" applyNumberFormat="1" applyFont="1" applyFill="1" applyBorder="1" applyAlignment="1">
      <alignment horizontal="left" vertical="top" wrapText="1"/>
    </xf>
    <xf numFmtId="49" fontId="34" fillId="25" borderId="40" xfId="11" applyNumberFormat="1" applyFont="1" applyFill="1" applyBorder="1" applyAlignment="1">
      <alignment horizontal="left" vertical="top" wrapText="1"/>
    </xf>
    <xf numFmtId="0" fontId="17" fillId="9" borderId="0" xfId="7" applyFont="1" applyFill="1" applyAlignment="1">
      <alignment horizontal="left" vertical="top" wrapText="1"/>
    </xf>
    <xf numFmtId="0" fontId="17" fillId="9" borderId="19" xfId="7" applyFont="1" applyFill="1" applyBorder="1" applyAlignment="1">
      <alignment horizontal="left" vertical="top" wrapText="1"/>
    </xf>
    <xf numFmtId="0" fontId="17" fillId="0" borderId="2" xfId="8" applyFont="1" applyBorder="1"/>
    <xf numFmtId="49" fontId="17" fillId="13" borderId="65" xfId="11" applyNumberFormat="1" applyFont="1" applyFill="1" applyBorder="1" applyAlignment="1">
      <alignment vertical="top" wrapText="1"/>
    </xf>
    <xf numFmtId="49" fontId="17" fillId="13" borderId="65" xfId="11" applyNumberFormat="1" applyFont="1" applyFill="1" applyBorder="1" applyAlignment="1">
      <alignment horizontal="left" vertical="top"/>
    </xf>
    <xf numFmtId="49" fontId="17" fillId="13" borderId="43" xfId="11" applyNumberFormat="1" applyFont="1" applyFill="1" applyBorder="1" applyAlignment="1">
      <alignment horizontal="left" vertical="top" wrapText="1"/>
    </xf>
    <xf numFmtId="0" fontId="17" fillId="9" borderId="57" xfId="7" applyFont="1" applyFill="1" applyBorder="1" applyAlignment="1">
      <alignment horizontal="left" vertical="top" wrapText="1"/>
    </xf>
    <xf numFmtId="49" fontId="17" fillId="15" borderId="65" xfId="11" applyNumberFormat="1" applyFont="1" applyFill="1" applyBorder="1" applyAlignment="1">
      <alignment horizontal="left" vertical="top" wrapText="1"/>
    </xf>
    <xf numFmtId="49" fontId="36" fillId="15" borderId="43" xfId="11" applyNumberFormat="1" applyFont="1" applyFill="1" applyBorder="1" applyAlignment="1">
      <alignment horizontal="left" vertical="top" wrapText="1"/>
    </xf>
    <xf numFmtId="49" fontId="36" fillId="15" borderId="65" xfId="11" applyNumberFormat="1" applyFont="1" applyFill="1" applyBorder="1" applyAlignment="1">
      <alignment horizontal="left" vertical="top" wrapText="1"/>
    </xf>
    <xf numFmtId="49" fontId="55" fillId="15" borderId="23" xfId="11" applyNumberFormat="1" applyFont="1" applyFill="1" applyBorder="1" applyAlignment="1">
      <alignment horizontal="left" vertical="top" wrapText="1"/>
    </xf>
    <xf numFmtId="0" fontId="18" fillId="9" borderId="26" xfId="7" applyFont="1" applyFill="1" applyBorder="1" applyAlignment="1">
      <alignment vertical="top" wrapText="1"/>
    </xf>
    <xf numFmtId="171" fontId="11" fillId="9" borderId="48" xfId="0" applyNumberFormat="1" applyFont="1" applyFill="1" applyBorder="1" applyAlignment="1">
      <alignment horizontal="center"/>
    </xf>
    <xf numFmtId="171" fontId="11" fillId="9" borderId="11" xfId="0" applyNumberFormat="1" applyFont="1" applyFill="1" applyBorder="1" applyAlignment="1">
      <alignment horizontal="center"/>
    </xf>
    <xf numFmtId="171" fontId="11" fillId="9" borderId="0" xfId="0" applyNumberFormat="1" applyFont="1" applyFill="1" applyAlignment="1">
      <alignment horizontal="center"/>
    </xf>
    <xf numFmtId="171" fontId="17" fillId="0" borderId="2" xfId="0" applyNumberFormat="1" applyFont="1" applyBorder="1" applyAlignment="1">
      <alignment horizontal="center" vertical="center"/>
    </xf>
    <xf numFmtId="1" fontId="17" fillId="27" borderId="11" xfId="0" applyNumberFormat="1" applyFont="1" applyFill="1" applyBorder="1" applyAlignment="1">
      <alignment horizontal="center" vertical="center"/>
    </xf>
    <xf numFmtId="1" fontId="17" fillId="27" borderId="2" xfId="0" applyNumberFormat="1" applyFont="1" applyFill="1" applyBorder="1" applyAlignment="1">
      <alignment horizontal="center" vertical="center"/>
    </xf>
    <xf numFmtId="1" fontId="17" fillId="0" borderId="3" xfId="0" applyNumberFormat="1" applyFont="1" applyBorder="1" applyAlignment="1">
      <alignment horizontal="center" vertical="center"/>
    </xf>
    <xf numFmtId="168" fontId="18" fillId="5" borderId="61" xfId="0" applyNumberFormat="1" applyFont="1" applyFill="1" applyBorder="1" applyAlignment="1">
      <alignment horizontal="center" vertical="center"/>
    </xf>
    <xf numFmtId="168" fontId="46" fillId="5" borderId="61" xfId="0" applyNumberFormat="1" applyFont="1" applyFill="1" applyBorder="1" applyAlignment="1">
      <alignment horizontal="center" vertical="center"/>
    </xf>
    <xf numFmtId="168" fontId="24" fillId="13" borderId="61" xfId="0" applyNumberFormat="1" applyFont="1" applyFill="1" applyBorder="1" applyAlignment="1">
      <alignment horizontal="center" vertical="center"/>
    </xf>
    <xf numFmtId="168" fontId="58" fillId="13" borderId="64" xfId="0" applyNumberFormat="1" applyFont="1" applyFill="1" applyBorder="1" applyAlignment="1">
      <alignment horizontal="center" vertical="center"/>
    </xf>
    <xf numFmtId="171" fontId="72" fillId="24" borderId="61" xfId="0" applyNumberFormat="1" applyFont="1" applyFill="1" applyBorder="1" applyAlignment="1">
      <alignment horizontal="center" vertical="center"/>
    </xf>
    <xf numFmtId="171" fontId="72" fillId="24" borderId="64" xfId="0" applyNumberFormat="1" applyFont="1" applyFill="1" applyBorder="1" applyAlignment="1">
      <alignment horizontal="center" vertical="center"/>
    </xf>
    <xf numFmtId="168" fontId="17" fillId="0" borderId="2" xfId="0" applyNumberFormat="1" applyFont="1" applyBorder="1" applyAlignment="1">
      <alignment horizontal="right" vertical="center"/>
    </xf>
    <xf numFmtId="168" fontId="17" fillId="0" borderId="12" xfId="0" applyNumberFormat="1" applyFont="1" applyBorder="1" applyAlignment="1">
      <alignment horizontal="right" vertical="center"/>
    </xf>
    <xf numFmtId="168" fontId="17" fillId="9" borderId="12" xfId="0" applyNumberFormat="1" applyFont="1" applyFill="1" applyBorder="1" applyAlignment="1">
      <alignment horizontal="right" vertical="center"/>
    </xf>
    <xf numFmtId="168" fontId="24" fillId="13" borderId="12" xfId="0" applyNumberFormat="1" applyFont="1" applyFill="1" applyBorder="1" applyAlignment="1">
      <alignment horizontal="right" vertical="center"/>
    </xf>
    <xf numFmtId="168" fontId="34" fillId="24" borderId="12" xfId="0" applyNumberFormat="1" applyFont="1" applyFill="1" applyBorder="1" applyAlignment="1">
      <alignment horizontal="right" vertical="center"/>
    </xf>
    <xf numFmtId="0" fontId="18" fillId="0" borderId="20" xfId="18" applyFont="1" applyBorder="1" applyAlignment="1">
      <alignment horizontal="left" vertical="top" wrapText="1"/>
    </xf>
    <xf numFmtId="49" fontId="103" fillId="25" borderId="41" xfId="11" applyNumberFormat="1" applyFont="1" applyFill="1" applyBorder="1" applyAlignment="1">
      <alignment horizontal="left" vertical="center"/>
    </xf>
    <xf numFmtId="49" fontId="18" fillId="13" borderId="65" xfId="11" applyNumberFormat="1" applyFont="1" applyFill="1" applyBorder="1" applyAlignment="1">
      <alignment horizontal="left" vertical="center"/>
    </xf>
    <xf numFmtId="49" fontId="18" fillId="30" borderId="65" xfId="11" applyNumberFormat="1" applyFont="1" applyFill="1" applyBorder="1" applyAlignment="1">
      <alignment horizontal="left" vertical="center"/>
    </xf>
    <xf numFmtId="49" fontId="103" fillId="15" borderId="65" xfId="11" applyNumberFormat="1" applyFont="1" applyFill="1" applyBorder="1" applyAlignment="1">
      <alignment horizontal="left" vertical="center"/>
    </xf>
    <xf numFmtId="49" fontId="103" fillId="25" borderId="39" xfId="11" applyNumberFormat="1" applyFont="1" applyFill="1" applyBorder="1" applyAlignment="1">
      <alignment horizontal="left" vertical="center"/>
    </xf>
    <xf numFmtId="49" fontId="18" fillId="8" borderId="65" xfId="11" applyNumberFormat="1" applyFont="1" applyFill="1" applyBorder="1" applyAlignment="1">
      <alignment horizontal="left" vertical="center"/>
    </xf>
    <xf numFmtId="49" fontId="18" fillId="8" borderId="68" xfId="11" applyNumberFormat="1" applyFont="1" applyFill="1" applyBorder="1" applyAlignment="1">
      <alignment horizontal="left" vertical="center"/>
    </xf>
    <xf numFmtId="164" fontId="11" fillId="9" borderId="7" xfId="5" applyNumberFormat="1" applyFont="1" applyFill="1" applyBorder="1" applyAlignment="1">
      <alignment horizontal="left" vertical="top" wrapText="1"/>
    </xf>
    <xf numFmtId="0" fontId="43" fillId="9" borderId="91" xfId="6" applyFont="1" applyFill="1" applyBorder="1"/>
    <xf numFmtId="164" fontId="21" fillId="9" borderId="72" xfId="5" applyNumberFormat="1" applyFont="1" applyFill="1" applyBorder="1" applyAlignment="1">
      <alignment horizontal="left" vertical="top" wrapText="1"/>
    </xf>
    <xf numFmtId="0" fontId="17" fillId="9" borderId="86" xfId="7" applyFont="1" applyFill="1" applyBorder="1" applyAlignment="1">
      <alignment vertical="top" wrapText="1"/>
    </xf>
    <xf numFmtId="0" fontId="17" fillId="9" borderId="87" xfId="7" applyFont="1" applyFill="1" applyBorder="1" applyAlignment="1">
      <alignment vertical="top" wrapText="1"/>
    </xf>
    <xf numFmtId="0" fontId="17" fillId="9" borderId="58" xfId="7" applyFont="1" applyFill="1" applyBorder="1" applyAlignment="1">
      <alignment horizontal="left" vertical="top" wrapText="1"/>
    </xf>
    <xf numFmtId="0" fontId="17" fillId="9" borderId="90" xfId="7" applyFont="1" applyFill="1" applyBorder="1" applyAlignment="1">
      <alignment vertical="top" wrapText="1"/>
    </xf>
    <xf numFmtId="0" fontId="17" fillId="9" borderId="100" xfId="7" applyFont="1" applyFill="1" applyBorder="1" applyAlignment="1">
      <alignment vertical="top" wrapText="1"/>
    </xf>
    <xf numFmtId="0" fontId="17" fillId="9" borderId="85" xfId="7" applyFont="1" applyFill="1" applyBorder="1" applyAlignment="1">
      <alignment vertical="top" wrapText="1"/>
    </xf>
    <xf numFmtId="49" fontId="46" fillId="13" borderId="12" xfId="11" applyNumberFormat="1" applyFont="1" applyFill="1" applyBorder="1" applyAlignment="1">
      <alignment horizontal="left" vertical="top" wrapText="1"/>
    </xf>
    <xf numFmtId="49" fontId="17" fillId="13" borderId="7" xfId="11" applyNumberFormat="1" applyFont="1" applyFill="1" applyBorder="1" applyAlignment="1">
      <alignment horizontal="left" vertical="top" wrapText="1"/>
    </xf>
    <xf numFmtId="0" fontId="18" fillId="9" borderId="7" xfId="7" applyFont="1" applyFill="1" applyBorder="1" applyAlignment="1">
      <alignment vertical="top" wrapText="1"/>
    </xf>
    <xf numFmtId="49" fontId="17" fillId="13" borderId="12" xfId="11" applyNumberFormat="1" applyFont="1" applyFill="1" applyBorder="1" applyAlignment="1">
      <alignment horizontal="left" vertical="top" wrapText="1"/>
    </xf>
    <xf numFmtId="49" fontId="17" fillId="13" borderId="12" xfId="11" applyNumberFormat="1" applyFont="1" applyFill="1" applyBorder="1" applyAlignment="1">
      <alignment vertical="top" wrapText="1"/>
    </xf>
    <xf numFmtId="49" fontId="17" fillId="13" borderId="12" xfId="11" applyNumberFormat="1" applyFont="1" applyFill="1" applyBorder="1" applyAlignment="1">
      <alignment horizontal="left" vertical="top"/>
    </xf>
    <xf numFmtId="49" fontId="17" fillId="13" borderId="57" xfId="11" applyNumberFormat="1" applyFont="1" applyFill="1" applyBorder="1" applyAlignment="1">
      <alignment horizontal="left" vertical="top" wrapText="1"/>
    </xf>
    <xf numFmtId="49" fontId="18" fillId="0" borderId="70" xfId="11" applyNumberFormat="1" applyFont="1" applyFill="1" applyBorder="1" applyAlignment="1">
      <alignment horizontal="left" vertical="top" wrapText="1"/>
    </xf>
    <xf numFmtId="49" fontId="55" fillId="12" borderId="101" xfId="11" applyNumberFormat="1" applyFont="1" applyFill="1" applyBorder="1" applyAlignment="1">
      <alignment horizontal="left" vertical="top" wrapText="1"/>
    </xf>
    <xf numFmtId="0" fontId="84" fillId="9" borderId="42" xfId="7" applyFont="1" applyFill="1" applyBorder="1" applyAlignment="1">
      <alignment horizontal="left" vertical="top" wrapText="1"/>
    </xf>
    <xf numFmtId="0" fontId="41" fillId="9" borderId="61" xfId="7" applyFont="1" applyFill="1" applyBorder="1" applyAlignment="1">
      <alignment horizontal="left" vertical="top" wrapText="1"/>
    </xf>
    <xf numFmtId="0" fontId="41" fillId="9" borderId="42" xfId="7" applyFont="1" applyFill="1" applyBorder="1" applyAlignment="1">
      <alignment horizontal="left" vertical="top" wrapText="1"/>
    </xf>
    <xf numFmtId="0" fontId="41" fillId="9" borderId="16" xfId="7" applyFont="1" applyFill="1" applyBorder="1" applyAlignment="1">
      <alignment horizontal="left" vertical="top" wrapText="1"/>
    </xf>
    <xf numFmtId="0" fontId="41" fillId="9" borderId="17" xfId="7" applyFont="1" applyFill="1" applyBorder="1" applyAlignment="1">
      <alignment horizontal="left" vertical="top" wrapText="1"/>
    </xf>
    <xf numFmtId="0" fontId="41" fillId="9" borderId="0" xfId="4" applyFont="1" applyFill="1" applyAlignment="1">
      <alignment horizontal="left" vertical="top" wrapText="1"/>
    </xf>
    <xf numFmtId="0" fontId="43" fillId="9" borderId="70" xfId="6" applyFont="1" applyFill="1" applyBorder="1"/>
    <xf numFmtId="0" fontId="46" fillId="9" borderId="79" xfId="4" applyFont="1" applyFill="1" applyBorder="1" applyAlignment="1">
      <alignment horizontal="left" vertical="top"/>
    </xf>
    <xf numFmtId="164" fontId="11" fillId="9" borderId="7" xfId="5" applyNumberFormat="1" applyFont="1" applyFill="1" applyBorder="1" applyAlignment="1">
      <alignment horizontal="left" vertical="center" wrapText="1"/>
    </xf>
    <xf numFmtId="0" fontId="41" fillId="0" borderId="0" xfId="7" applyFont="1" applyAlignment="1">
      <alignment horizontal="left" vertical="top" wrapText="1"/>
    </xf>
    <xf numFmtId="0" fontId="43" fillId="9" borderId="46" xfId="6" applyFont="1" applyFill="1" applyBorder="1"/>
    <xf numFmtId="164" fontId="42" fillId="9" borderId="55" xfId="5" applyNumberFormat="1" applyFont="1" applyFill="1" applyBorder="1" applyAlignment="1">
      <alignment horizontal="left" vertical="top" wrapText="1"/>
    </xf>
    <xf numFmtId="0" fontId="41" fillId="0" borderId="0" xfId="4" applyFont="1" applyAlignment="1">
      <alignment horizontal="left" vertical="top" wrapText="1"/>
    </xf>
    <xf numFmtId="0" fontId="41" fillId="0" borderId="0" xfId="7" applyFont="1" applyAlignment="1">
      <alignment horizontal="left" vertical="center" wrapText="1"/>
    </xf>
    <xf numFmtId="0" fontId="84" fillId="0" borderId="0" xfId="7" applyFont="1" applyAlignment="1">
      <alignment horizontal="left" vertical="top" wrapText="1"/>
    </xf>
    <xf numFmtId="164" fontId="11" fillId="9" borderId="0" xfId="5" applyNumberFormat="1" applyFont="1" applyFill="1" applyAlignment="1">
      <alignment horizontal="left" vertical="center" wrapText="1"/>
    </xf>
    <xf numFmtId="164" fontId="16" fillId="9" borderId="0" xfId="5" applyNumberFormat="1" applyFont="1" applyFill="1" applyAlignment="1">
      <alignment horizontal="left" vertical="top" wrapText="1"/>
    </xf>
    <xf numFmtId="164" fontId="43" fillId="9" borderId="0" xfId="5" applyNumberFormat="1" applyFont="1" applyFill="1" applyAlignment="1">
      <alignment horizontal="left" vertical="top" wrapText="1"/>
    </xf>
    <xf numFmtId="164" fontId="16" fillId="9" borderId="72" xfId="5" applyNumberFormat="1" applyFont="1" applyFill="1" applyBorder="1" applyAlignment="1">
      <alignment horizontal="left" vertical="top" wrapText="1"/>
    </xf>
    <xf numFmtId="0" fontId="16" fillId="9" borderId="68" xfId="5" applyFont="1" applyFill="1" applyBorder="1" applyAlignment="1">
      <alignment vertical="top"/>
    </xf>
    <xf numFmtId="0" fontId="17" fillId="9" borderId="17" xfId="7" applyFont="1" applyFill="1" applyBorder="1" applyAlignment="1">
      <alignment horizontal="left" vertical="top" wrapText="1"/>
    </xf>
    <xf numFmtId="49" fontId="46" fillId="30" borderId="40" xfId="11" applyNumberFormat="1" applyFont="1" applyFill="1" applyBorder="1" applyAlignment="1">
      <alignment horizontal="left" vertical="top" wrapText="1"/>
    </xf>
    <xf numFmtId="0" fontId="17" fillId="9" borderId="0" xfId="7" applyFont="1" applyFill="1" applyAlignment="1">
      <alignment vertical="top" wrapText="1"/>
    </xf>
    <xf numFmtId="0" fontId="18" fillId="9" borderId="0" xfId="7" applyFont="1" applyFill="1" applyAlignment="1">
      <alignment vertical="top" wrapText="1"/>
    </xf>
    <xf numFmtId="49" fontId="17" fillId="0" borderId="0" xfId="11" applyNumberFormat="1" applyFont="1" applyFill="1" applyBorder="1" applyAlignment="1">
      <alignment horizontal="left" vertical="top" wrapText="1"/>
    </xf>
    <xf numFmtId="164" fontId="16" fillId="9" borderId="0" xfId="5" applyNumberFormat="1" applyFont="1" applyFill="1" applyAlignment="1">
      <alignment horizontal="left" vertical="center" wrapText="1"/>
    </xf>
    <xf numFmtId="0" fontId="43" fillId="9" borderId="23" xfId="6" applyFont="1" applyFill="1" applyBorder="1"/>
    <xf numFmtId="164" fontId="11" fillId="9" borderId="26" xfId="5" applyNumberFormat="1" applyFont="1" applyFill="1" applyBorder="1" applyAlignment="1">
      <alignment horizontal="left" vertical="center" wrapText="1"/>
    </xf>
    <xf numFmtId="49" fontId="46" fillId="3" borderId="70" xfId="11" applyNumberFormat="1" applyFont="1" applyFill="1" applyBorder="1" applyAlignment="1">
      <alignment horizontal="left" vertical="top" wrapText="1"/>
    </xf>
    <xf numFmtId="0" fontId="17" fillId="9" borderId="88" xfId="7" applyFont="1" applyFill="1" applyBorder="1" applyAlignment="1">
      <alignment horizontal="left" vertical="top" wrapText="1"/>
    </xf>
    <xf numFmtId="0" fontId="21" fillId="9" borderId="91" xfId="5" applyFont="1" applyFill="1" applyBorder="1" applyAlignment="1">
      <alignment vertical="top"/>
    </xf>
    <xf numFmtId="0" fontId="17" fillId="9" borderId="88" xfId="7" applyFont="1" applyFill="1" applyBorder="1" applyAlignment="1">
      <alignment vertical="top" wrapText="1"/>
    </xf>
    <xf numFmtId="49" fontId="46" fillId="13" borderId="101" xfId="11" applyNumberFormat="1" applyFont="1" applyFill="1" applyBorder="1" applyAlignment="1">
      <alignment horizontal="left" vertical="top" wrapText="1"/>
    </xf>
    <xf numFmtId="0" fontId="17" fillId="9" borderId="74" xfId="7" applyFont="1" applyFill="1" applyBorder="1" applyAlignment="1">
      <alignment vertical="top" wrapText="1"/>
    </xf>
    <xf numFmtId="49" fontId="46" fillId="30" borderId="101" xfId="11" applyNumberFormat="1" applyFont="1" applyFill="1" applyBorder="1" applyAlignment="1">
      <alignment horizontal="left" vertical="top" wrapText="1"/>
    </xf>
    <xf numFmtId="0" fontId="76" fillId="9" borderId="55" xfId="7" applyFont="1" applyFill="1" applyBorder="1" applyAlignment="1">
      <alignment horizontal="left" vertical="top" wrapText="1"/>
    </xf>
    <xf numFmtId="0" fontId="76" fillId="9" borderId="19" xfId="7" applyFont="1" applyFill="1" applyBorder="1" applyAlignment="1">
      <alignment horizontal="left" vertical="top" wrapText="1"/>
    </xf>
    <xf numFmtId="0" fontId="17" fillId="9" borderId="59" xfId="7" applyFont="1" applyFill="1" applyBorder="1" applyAlignment="1">
      <alignment horizontal="left" vertical="top" wrapText="1"/>
    </xf>
    <xf numFmtId="49" fontId="55" fillId="30" borderId="40" xfId="11" applyNumberFormat="1" applyFont="1" applyFill="1" applyBorder="1" applyAlignment="1">
      <alignment horizontal="left" vertical="top" wrapText="1"/>
    </xf>
    <xf numFmtId="0" fontId="17" fillId="9" borderId="55" xfId="7" applyFont="1" applyFill="1" applyBorder="1" applyAlignment="1">
      <alignment vertical="top" wrapText="1"/>
    </xf>
    <xf numFmtId="164" fontId="21" fillId="9" borderId="68" xfId="5" applyNumberFormat="1" applyFont="1" applyFill="1" applyBorder="1" applyAlignment="1">
      <alignment horizontal="left" vertical="top" wrapText="1"/>
    </xf>
    <xf numFmtId="164" fontId="16" fillId="9" borderId="59" xfId="5" applyNumberFormat="1" applyFont="1" applyFill="1" applyBorder="1" applyAlignment="1">
      <alignment horizontal="left" vertical="top" wrapText="1"/>
    </xf>
    <xf numFmtId="49" fontId="55" fillId="25" borderId="91" xfId="11" applyNumberFormat="1" applyFont="1" applyFill="1" applyBorder="1" applyAlignment="1">
      <alignment horizontal="left" vertical="top" wrapText="1"/>
    </xf>
    <xf numFmtId="0" fontId="17" fillId="9" borderId="79" xfId="7" applyFont="1" applyFill="1" applyBorder="1" applyAlignment="1">
      <alignment horizontal="left" vertical="top" wrapText="1"/>
    </xf>
    <xf numFmtId="49" fontId="34" fillId="25" borderId="101" xfId="11" applyNumberFormat="1" applyFont="1" applyFill="1" applyBorder="1" applyAlignment="1">
      <alignment horizontal="left" vertical="top" wrapText="1"/>
    </xf>
    <xf numFmtId="49" fontId="34" fillId="25" borderId="68" xfId="11" applyNumberFormat="1" applyFont="1" applyFill="1" applyBorder="1" applyAlignment="1">
      <alignment horizontal="left" vertical="top" wrapText="1"/>
    </xf>
    <xf numFmtId="0" fontId="17" fillId="9" borderId="42" xfId="7" applyFont="1" applyFill="1" applyBorder="1" applyAlignment="1">
      <alignment vertical="top" wrapText="1"/>
    </xf>
    <xf numFmtId="0" fontId="17" fillId="9" borderId="74" xfId="7" applyFont="1" applyFill="1" applyBorder="1" applyAlignment="1">
      <alignment horizontal="left" vertical="top" wrapText="1"/>
    </xf>
    <xf numFmtId="49" fontId="24" fillId="13" borderId="68" xfId="11" applyNumberFormat="1" applyFont="1" applyFill="1" applyBorder="1" applyAlignment="1">
      <alignment horizontal="left" vertical="top" wrapText="1"/>
    </xf>
    <xf numFmtId="49" fontId="46" fillId="30" borderId="91" xfId="11" applyNumberFormat="1" applyFont="1" applyFill="1" applyBorder="1" applyAlignment="1">
      <alignment horizontal="left" vertical="top" wrapText="1"/>
    </xf>
    <xf numFmtId="0" fontId="17" fillId="9" borderId="72" xfId="7" applyFont="1" applyFill="1" applyBorder="1" applyAlignment="1">
      <alignment horizontal="left" vertical="top" wrapText="1"/>
    </xf>
    <xf numFmtId="49" fontId="55" fillId="12" borderId="91" xfId="11" applyNumberFormat="1" applyFont="1" applyFill="1" applyBorder="1" applyAlignment="1">
      <alignment horizontal="left" vertical="top" wrapText="1"/>
    </xf>
    <xf numFmtId="0" fontId="46" fillId="9" borderId="23" xfId="5" applyFont="1" applyFill="1" applyBorder="1" applyAlignment="1">
      <alignment vertical="top"/>
    </xf>
    <xf numFmtId="0" fontId="41" fillId="9" borderId="43" xfId="5" applyFont="1" applyFill="1" applyBorder="1" applyAlignment="1">
      <alignment vertical="top"/>
    </xf>
    <xf numFmtId="49" fontId="17" fillId="13" borderId="15" xfId="11" applyNumberFormat="1" applyFont="1" applyFill="1" applyBorder="1" applyAlignment="1">
      <alignment horizontal="left" vertical="top" wrapText="1"/>
    </xf>
    <xf numFmtId="0" fontId="17" fillId="9" borderId="36" xfId="7" applyFont="1" applyFill="1" applyBorder="1" applyAlignment="1">
      <alignment vertical="top" wrapText="1"/>
    </xf>
    <xf numFmtId="49" fontId="36" fillId="15" borderId="39" xfId="11" applyNumberFormat="1" applyFont="1" applyFill="1" applyBorder="1" applyAlignment="1">
      <alignment horizontal="left" vertical="top" wrapText="1"/>
    </xf>
    <xf numFmtId="49" fontId="55" fillId="25" borderId="101" xfId="11" applyNumberFormat="1" applyFont="1" applyFill="1" applyBorder="1" applyAlignment="1">
      <alignment horizontal="left" vertical="top" wrapText="1"/>
    </xf>
    <xf numFmtId="0" fontId="17" fillId="9" borderId="26" xfId="7" applyFont="1" applyFill="1" applyBorder="1" applyAlignment="1">
      <alignment horizontal="left" vertical="top" wrapText="1"/>
    </xf>
    <xf numFmtId="0" fontId="41" fillId="9" borderId="15" xfId="5" applyFont="1" applyFill="1" applyBorder="1" applyAlignment="1">
      <alignment vertical="top"/>
    </xf>
    <xf numFmtId="164" fontId="21" fillId="9" borderId="59" xfId="5" applyNumberFormat="1" applyFont="1" applyFill="1" applyBorder="1" applyAlignment="1">
      <alignment horizontal="left" vertical="center" wrapText="1"/>
    </xf>
    <xf numFmtId="0" fontId="104" fillId="9" borderId="55" xfId="7" applyFont="1" applyFill="1" applyBorder="1" applyAlignment="1">
      <alignment horizontal="left" vertical="top" wrapText="1"/>
    </xf>
    <xf numFmtId="0" fontId="88" fillId="9" borderId="26" xfId="7" applyFont="1" applyFill="1" applyBorder="1" applyAlignment="1">
      <alignment vertical="top" wrapText="1"/>
    </xf>
    <xf numFmtId="0" fontId="89" fillId="0" borderId="0" xfId="17" applyFont="1" applyAlignment="1">
      <alignment vertical="center"/>
    </xf>
    <xf numFmtId="164" fontId="18" fillId="0" borderId="0" xfId="0" applyNumberFormat="1"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center" vertical="center" wrapText="1"/>
    </xf>
    <xf numFmtId="170" fontId="18" fillId="0" borderId="0" xfId="0" applyNumberFormat="1" applyFont="1" applyAlignment="1">
      <alignment horizontal="center" vertical="center" wrapText="1"/>
    </xf>
    <xf numFmtId="0" fontId="68" fillId="0" borderId="0" xfId="0" applyFont="1" applyAlignment="1">
      <alignment vertical="center"/>
    </xf>
    <xf numFmtId="0" fontId="41" fillId="9" borderId="61" xfId="7" applyFont="1" applyFill="1" applyBorder="1" applyAlignment="1">
      <alignment horizontal="left" wrapText="1"/>
    </xf>
    <xf numFmtId="0" fontId="21" fillId="9" borderId="70" xfId="6" applyFont="1" applyFill="1" applyBorder="1" applyAlignment="1">
      <alignment vertical="top"/>
    </xf>
    <xf numFmtId="0" fontId="24" fillId="9" borderId="1" xfId="0" applyFont="1" applyFill="1" applyBorder="1" applyAlignment="1">
      <alignment horizontal="left"/>
    </xf>
    <xf numFmtId="0" fontId="17" fillId="9" borderId="67" xfId="7" applyFont="1" applyFill="1" applyBorder="1" applyAlignment="1">
      <alignment vertical="top" wrapText="1"/>
    </xf>
    <xf numFmtId="164" fontId="42" fillId="9" borderId="61" xfId="5" applyNumberFormat="1" applyFont="1" applyFill="1" applyBorder="1" applyAlignment="1">
      <alignment horizontal="left" vertical="top" wrapText="1"/>
    </xf>
    <xf numFmtId="164" fontId="42" fillId="9" borderId="64" xfId="5" applyNumberFormat="1" applyFont="1" applyFill="1" applyBorder="1" applyAlignment="1">
      <alignment horizontal="left" vertical="top" wrapText="1"/>
    </xf>
    <xf numFmtId="0" fontId="11" fillId="9" borderId="65" xfId="5" applyFont="1" applyFill="1" applyBorder="1" applyAlignment="1">
      <alignment horizontal="center" vertical="top"/>
    </xf>
    <xf numFmtId="0" fontId="11" fillId="9" borderId="43" xfId="5" applyFont="1" applyFill="1" applyBorder="1" applyAlignment="1">
      <alignment horizontal="center" vertical="top"/>
    </xf>
    <xf numFmtId="49" fontId="17" fillId="32" borderId="48" xfId="11" applyNumberFormat="1" applyFont="1" applyFill="1" applyBorder="1" applyAlignment="1">
      <alignment horizontal="left" vertical="top" wrapText="1"/>
    </xf>
    <xf numFmtId="0" fontId="21" fillId="9" borderId="12" xfId="5" applyFont="1" applyFill="1" applyBorder="1" applyAlignment="1">
      <alignment vertical="top" wrapText="1"/>
    </xf>
    <xf numFmtId="164" fontId="16" fillId="9" borderId="12" xfId="5" applyNumberFormat="1" applyFont="1" applyFill="1" applyBorder="1" applyAlignment="1">
      <alignment horizontal="left" vertical="top" wrapText="1"/>
    </xf>
    <xf numFmtId="0" fontId="18" fillId="33" borderId="59" xfId="18" applyFont="1" applyFill="1" applyBorder="1" applyAlignment="1" applyProtection="1">
      <alignment horizontal="justify" vertical="center" wrapText="1"/>
      <protection locked="0"/>
    </xf>
    <xf numFmtId="0" fontId="17" fillId="33" borderId="59" xfId="18" applyFont="1" applyFill="1" applyBorder="1" applyAlignment="1" applyProtection="1">
      <alignment horizontal="justify" vertical="center" wrapText="1"/>
      <protection locked="0"/>
    </xf>
    <xf numFmtId="0" fontId="17" fillId="33" borderId="59" xfId="18" applyFont="1" applyFill="1" applyBorder="1" applyAlignment="1" applyProtection="1">
      <alignment horizontal="left" vertical="center" wrapText="1"/>
      <protection locked="0"/>
    </xf>
    <xf numFmtId="49" fontId="17" fillId="12" borderId="14" xfId="11" applyNumberFormat="1" applyFont="1" applyFill="1" applyBorder="1" applyAlignment="1">
      <alignment horizontal="left" vertical="top" wrapText="1"/>
    </xf>
    <xf numFmtId="0" fontId="17" fillId="9" borderId="19" xfId="7" applyFont="1" applyFill="1" applyBorder="1" applyAlignment="1">
      <alignment vertical="top" wrapText="1"/>
    </xf>
    <xf numFmtId="49" fontId="55" fillId="12" borderId="65" xfId="11" applyNumberFormat="1" applyFont="1" applyFill="1" applyBorder="1" applyAlignment="1">
      <alignment horizontal="left" vertical="top" wrapText="1"/>
    </xf>
    <xf numFmtId="49" fontId="17" fillId="0" borderId="88" xfId="11" applyNumberFormat="1" applyFont="1" applyFill="1" applyBorder="1" applyAlignment="1">
      <alignment horizontal="left" vertical="top" wrapText="1"/>
    </xf>
    <xf numFmtId="0" fontId="17" fillId="0" borderId="1" xfId="21" applyFont="1" applyBorder="1"/>
    <xf numFmtId="0" fontId="17" fillId="0" borderId="0" xfId="21" applyFont="1"/>
    <xf numFmtId="0" fontId="17" fillId="0" borderId="0" xfId="22" applyFont="1"/>
    <xf numFmtId="164" fontId="17" fillId="0" borderId="0" xfId="22" applyNumberFormat="1" applyFont="1"/>
    <xf numFmtId="0" fontId="17" fillId="0" borderId="0" xfId="21" applyFont="1" applyAlignment="1">
      <alignment vertical="top"/>
    </xf>
    <xf numFmtId="0" fontId="18" fillId="31" borderId="12" xfId="21" applyFont="1" applyFill="1" applyBorder="1" applyAlignment="1">
      <alignment horizontal="center" vertical="center" wrapText="1"/>
    </xf>
    <xf numFmtId="0" fontId="57" fillId="0" borderId="1" xfId="21" applyFont="1" applyBorder="1"/>
    <xf numFmtId="164" fontId="57" fillId="0" borderId="0" xfId="21" applyNumberFormat="1" applyFont="1" applyAlignment="1">
      <alignment vertical="center"/>
    </xf>
    <xf numFmtId="0" fontId="57" fillId="0" borderId="0" xfId="21" applyFont="1"/>
    <xf numFmtId="0" fontId="18" fillId="31" borderId="20" xfId="10" applyFont="1" applyFill="1" applyBorder="1" applyAlignment="1" applyProtection="1">
      <alignment horizontal="left" vertical="center"/>
      <protection locked="0"/>
    </xf>
    <xf numFmtId="0" fontId="18" fillId="31" borderId="22" xfId="10" applyFont="1" applyFill="1" applyBorder="1" applyAlignment="1" applyProtection="1">
      <alignment horizontal="center" vertical="center" wrapText="1"/>
      <protection locked="0"/>
    </xf>
    <xf numFmtId="0" fontId="18" fillId="31" borderId="22" xfId="10" applyFont="1" applyFill="1" applyBorder="1" applyAlignment="1" applyProtection="1">
      <alignment horizontal="left" vertical="center" wrapText="1"/>
      <protection locked="0"/>
    </xf>
    <xf numFmtId="0" fontId="18" fillId="31" borderId="21" xfId="10" applyFont="1" applyFill="1" applyBorder="1" applyAlignment="1" applyProtection="1">
      <alignment horizontal="left" vertical="center" wrapText="1"/>
      <protection locked="0"/>
    </xf>
    <xf numFmtId="0" fontId="93" fillId="0" borderId="0" xfId="23" applyFont="1"/>
    <xf numFmtId="0" fontId="18" fillId="31" borderId="12" xfId="21" applyFont="1" applyFill="1" applyBorder="1" applyAlignment="1">
      <alignment horizontal="left" vertical="center" wrapText="1"/>
    </xf>
    <xf numFmtId="0" fontId="93" fillId="0" borderId="0" xfId="22" applyFont="1" applyProtection="1">
      <protection locked="0"/>
    </xf>
    <xf numFmtId="0" fontId="66" fillId="0" borderId="0" xfId="21" applyFont="1" applyAlignment="1" applyProtection="1">
      <alignment vertical="top"/>
      <protection locked="0"/>
    </xf>
    <xf numFmtId="0" fontId="17" fillId="0" borderId="0" xfId="22" applyFont="1" applyProtection="1">
      <protection locked="0"/>
    </xf>
    <xf numFmtId="164" fontId="17" fillId="0" borderId="6" xfId="23" applyNumberFormat="1" applyFont="1" applyBorder="1" applyAlignment="1" applyProtection="1">
      <alignment horizontal="center" vertical="center"/>
      <protection locked="0"/>
    </xf>
    <xf numFmtId="164" fontId="17" fillId="0" borderId="6" xfId="23" applyNumberFormat="1" applyFont="1" applyBorder="1" applyAlignment="1" applyProtection="1">
      <alignment horizontal="left" vertical="center"/>
      <protection locked="0"/>
    </xf>
    <xf numFmtId="172" fontId="17" fillId="0" borderId="6" xfId="23" applyNumberFormat="1" applyFont="1" applyBorder="1" applyAlignment="1" applyProtection="1">
      <alignment horizontal="center" vertical="center"/>
      <protection locked="0"/>
    </xf>
    <xf numFmtId="0" fontId="57" fillId="0" borderId="0" xfId="21" applyFont="1" applyAlignment="1" applyProtection="1">
      <alignment vertical="top"/>
      <protection locked="0"/>
    </xf>
    <xf numFmtId="0" fontId="17" fillId="0" borderId="0" xfId="21" applyFont="1" applyAlignment="1" applyProtection="1">
      <alignment vertical="top"/>
      <protection locked="0"/>
    </xf>
    <xf numFmtId="0" fontId="87" fillId="31" borderId="20" xfId="0" applyFont="1" applyFill="1" applyBorder="1" applyAlignment="1">
      <alignment horizontal="center" vertical="center" wrapText="1"/>
    </xf>
    <xf numFmtId="170" fontId="18" fillId="0" borderId="1" xfId="0" applyNumberFormat="1" applyFont="1" applyBorder="1" applyAlignment="1">
      <alignment vertical="center" wrapText="1"/>
    </xf>
    <xf numFmtId="0" fontId="87" fillId="0" borderId="1" xfId="0" applyFont="1" applyBorder="1" applyAlignment="1">
      <alignment horizontal="center" vertical="center" wrapText="1"/>
    </xf>
    <xf numFmtId="0" fontId="39" fillId="9" borderId="4" xfId="10" applyFont="1" applyFill="1" applyBorder="1" applyAlignment="1" applyProtection="1">
      <alignment horizontal="center" vertical="center" wrapText="1"/>
      <protection locked="0"/>
    </xf>
    <xf numFmtId="0" fontId="39" fillId="9" borderId="21" xfId="10" applyFont="1" applyFill="1" applyBorder="1" applyAlignment="1" applyProtection="1">
      <alignment horizontal="center" vertical="center" wrapText="1"/>
      <protection locked="0"/>
    </xf>
    <xf numFmtId="164" fontId="17" fillId="0" borderId="12" xfId="23" applyNumberFormat="1" applyFont="1" applyBorder="1" applyAlignment="1" applyProtection="1">
      <alignment horizontal="center" vertical="center"/>
      <protection locked="0"/>
    </xf>
    <xf numFmtId="0" fontId="17" fillId="0" borderId="5" xfId="23" applyFont="1" applyBorder="1" applyAlignment="1" applyProtection="1">
      <alignment vertical="center" wrapText="1"/>
      <protection locked="0"/>
    </xf>
    <xf numFmtId="0" fontId="17" fillId="0" borderId="4" xfId="23" applyFont="1" applyBorder="1" applyAlignment="1" applyProtection="1">
      <alignment vertical="center" wrapText="1"/>
      <protection locked="0"/>
    </xf>
    <xf numFmtId="0" fontId="17" fillId="0" borderId="0" xfId="0" applyFont="1" applyAlignment="1">
      <alignment horizontal="right"/>
    </xf>
    <xf numFmtId="0" fontId="18" fillId="0" borderId="14" xfId="0" applyFont="1" applyBorder="1" applyAlignment="1">
      <alignment horizontal="right"/>
    </xf>
    <xf numFmtId="0" fontId="18" fillId="0" borderId="7" xfId="0" applyFont="1" applyBorder="1"/>
    <xf numFmtId="0" fontId="77" fillId="0" borderId="1" xfId="0" applyFont="1" applyBorder="1" applyAlignment="1">
      <alignment horizontal="center"/>
    </xf>
    <xf numFmtId="0" fontId="17" fillId="0" borderId="1" xfId="0" applyFont="1" applyBorder="1"/>
    <xf numFmtId="0" fontId="17" fillId="0" borderId="2" xfId="0" applyFont="1" applyBorder="1" applyAlignment="1">
      <alignment horizontal="center" vertical="center"/>
    </xf>
    <xf numFmtId="1" fontId="17" fillId="0" borderId="0" xfId="0" applyNumberFormat="1" applyFont="1" applyAlignment="1">
      <alignment vertical="center"/>
    </xf>
    <xf numFmtId="1" fontId="17" fillId="0" borderId="65" xfId="0" applyNumberFormat="1" applyFont="1" applyBorder="1" applyAlignment="1">
      <alignment horizontal="center"/>
    </xf>
    <xf numFmtId="1" fontId="17" fillId="0" borderId="1" xfId="0" applyNumberFormat="1" applyFont="1" applyBorder="1" applyAlignment="1">
      <alignment horizontal="center"/>
    </xf>
    <xf numFmtId="168" fontId="17" fillId="0" borderId="1" xfId="0" applyNumberFormat="1" applyFont="1" applyBorder="1" applyAlignment="1">
      <alignment horizontal="center" vertical="center"/>
    </xf>
    <xf numFmtId="1" fontId="17" fillId="0" borderId="21" xfId="0" applyNumberFormat="1" applyFont="1" applyBorder="1" applyAlignment="1">
      <alignment horizontal="center"/>
    </xf>
    <xf numFmtId="1" fontId="17" fillId="0" borderId="2" xfId="0" applyNumberFormat="1" applyFont="1" applyBorder="1" applyAlignment="1">
      <alignment horizontal="center" vertical="center"/>
    </xf>
    <xf numFmtId="1" fontId="17" fillId="0" borderId="0" xfId="0" applyNumberFormat="1" applyFont="1" applyAlignment="1">
      <alignment horizontal="center"/>
    </xf>
    <xf numFmtId="1" fontId="17" fillId="0" borderId="81" xfId="0" applyNumberFormat="1" applyFont="1" applyBorder="1" applyAlignment="1">
      <alignment horizontal="left" vertical="center"/>
    </xf>
    <xf numFmtId="1" fontId="17" fillId="0" borderId="0" xfId="0" applyNumberFormat="1" applyFont="1"/>
    <xf numFmtId="0" fontId="24" fillId="0" borderId="0" xfId="0" applyFont="1" applyAlignment="1">
      <alignment vertical="center"/>
    </xf>
    <xf numFmtId="171" fontId="17" fillId="0" borderId="61" xfId="0" applyNumberFormat="1" applyFont="1" applyBorder="1" applyAlignment="1">
      <alignment horizontal="center"/>
    </xf>
    <xf numFmtId="171" fontId="24" fillId="13" borderId="61" xfId="0" applyNumberFormat="1" applyFont="1" applyFill="1" applyBorder="1" applyAlignment="1">
      <alignment horizontal="center" vertical="center"/>
    </xf>
    <xf numFmtId="171" fontId="58" fillId="13" borderId="57" xfId="0" applyNumberFormat="1" applyFont="1" applyFill="1" applyBorder="1" applyAlignment="1">
      <alignment horizontal="center" vertical="center"/>
    </xf>
    <xf numFmtId="171" fontId="59" fillId="13" borderId="24" xfId="0" applyNumberFormat="1" applyFont="1" applyFill="1" applyBorder="1" applyAlignment="1">
      <alignment horizontal="center" vertical="center"/>
    </xf>
    <xf numFmtId="171" fontId="17" fillId="9" borderId="12" xfId="0" applyNumberFormat="1" applyFont="1" applyFill="1" applyBorder="1" applyAlignment="1">
      <alignment horizontal="right"/>
    </xf>
    <xf numFmtId="171" fontId="24" fillId="13" borderId="12" xfId="0" applyNumberFormat="1" applyFont="1" applyFill="1" applyBorder="1" applyAlignment="1">
      <alignment horizontal="right" vertical="center"/>
    </xf>
    <xf numFmtId="171" fontId="34" fillId="24" borderId="12" xfId="0" applyNumberFormat="1" applyFont="1" applyFill="1" applyBorder="1" applyAlignment="1">
      <alignment horizontal="right" vertical="center"/>
    </xf>
    <xf numFmtId="49" fontId="46" fillId="32" borderId="46" xfId="11" applyNumberFormat="1" applyFont="1" applyFill="1" applyBorder="1" applyAlignment="1">
      <alignment horizontal="left" vertical="top" wrapText="1"/>
    </xf>
    <xf numFmtId="49" fontId="18" fillId="12" borderId="65" xfId="11" applyNumberFormat="1" applyFont="1" applyFill="1" applyBorder="1" applyAlignment="1">
      <alignment horizontal="left" wrapText="1"/>
    </xf>
    <xf numFmtId="49" fontId="18" fillId="12" borderId="65" xfId="11" applyNumberFormat="1" applyFont="1" applyFill="1" applyBorder="1" applyAlignment="1">
      <alignment horizontal="left" vertical="center" wrapText="1"/>
    </xf>
    <xf numFmtId="49" fontId="18" fillId="12" borderId="65" xfId="11" applyNumberFormat="1" applyFont="1" applyFill="1" applyBorder="1" applyAlignment="1">
      <alignment horizontal="left" vertical="top" wrapText="1"/>
    </xf>
    <xf numFmtId="49" fontId="18" fillId="12" borderId="41" xfId="11" applyNumberFormat="1" applyFont="1" applyFill="1" applyBorder="1" applyAlignment="1">
      <alignment horizontal="left" vertical="top" wrapText="1"/>
    </xf>
    <xf numFmtId="49" fontId="18" fillId="12" borderId="40" xfId="11" applyNumberFormat="1" applyFont="1" applyFill="1" applyBorder="1" applyAlignment="1">
      <alignment horizontal="left" vertical="top" wrapText="1"/>
    </xf>
    <xf numFmtId="49" fontId="18" fillId="32" borderId="39" xfId="11" applyNumberFormat="1" applyFont="1" applyFill="1" applyBorder="1" applyAlignment="1">
      <alignment horizontal="left" vertical="center"/>
    </xf>
    <xf numFmtId="0" fontId="87" fillId="12" borderId="65" xfId="7" applyFont="1" applyFill="1" applyBorder="1" applyAlignment="1">
      <alignment horizontal="left" wrapText="1"/>
    </xf>
    <xf numFmtId="49" fontId="17" fillId="12" borderId="41" xfId="11" applyNumberFormat="1" applyFont="1" applyFill="1" applyBorder="1" applyAlignment="1">
      <alignment horizontal="left" vertical="top" wrapText="1"/>
    </xf>
    <xf numFmtId="49" fontId="17" fillId="12" borderId="68" xfId="11" applyNumberFormat="1" applyFont="1" applyFill="1" applyBorder="1" applyAlignment="1">
      <alignment horizontal="left" vertical="top" wrapText="1"/>
    </xf>
    <xf numFmtId="49" fontId="18" fillId="25" borderId="41" xfId="11" applyNumberFormat="1" applyFont="1" applyFill="1" applyBorder="1" applyAlignment="1">
      <alignment horizontal="left" vertical="center"/>
    </xf>
    <xf numFmtId="49" fontId="18" fillId="15" borderId="65" xfId="11" applyNumberFormat="1" applyFont="1" applyFill="1" applyBorder="1" applyAlignment="1">
      <alignment horizontal="left" vertical="center"/>
    </xf>
    <xf numFmtId="49" fontId="18" fillId="25" borderId="39" xfId="11" applyNumberFormat="1" applyFont="1" applyFill="1" applyBorder="1" applyAlignment="1">
      <alignment horizontal="left" vertical="center"/>
    </xf>
    <xf numFmtId="164" fontId="24" fillId="12" borderId="24" xfId="0" applyNumberFormat="1" applyFont="1" applyFill="1" applyBorder="1" applyAlignment="1">
      <alignment horizontal="left" vertical="center"/>
    </xf>
    <xf numFmtId="0" fontId="24" fillId="12" borderId="66" xfId="0" applyFont="1" applyFill="1" applyBorder="1" applyAlignment="1">
      <alignment horizontal="center" vertical="center"/>
    </xf>
    <xf numFmtId="0" fontId="24" fillId="12" borderId="25" xfId="0" applyFont="1" applyFill="1" applyBorder="1" applyAlignment="1">
      <alignment horizontal="center" vertical="center"/>
    </xf>
    <xf numFmtId="0" fontId="24" fillId="12" borderId="24" xfId="0" applyFont="1" applyFill="1" applyBorder="1" applyAlignment="1">
      <alignment horizontal="center" vertical="center"/>
    </xf>
    <xf numFmtId="0" fontId="46" fillId="12" borderId="54" xfId="0" applyFont="1" applyFill="1" applyBorder="1" applyAlignment="1">
      <alignment horizontal="center" vertical="top" wrapText="1"/>
    </xf>
    <xf numFmtId="0" fontId="46" fillId="12" borderId="74" xfId="0" applyFont="1" applyFill="1" applyBorder="1" applyAlignment="1">
      <alignment horizontal="center" vertical="top" wrapText="1"/>
    </xf>
    <xf numFmtId="0" fontId="11" fillId="9" borderId="81" xfId="0" applyFont="1" applyFill="1" applyBorder="1" applyAlignment="1">
      <alignment horizontal="center"/>
    </xf>
    <xf numFmtId="0" fontId="11" fillId="12" borderId="14" xfId="0" applyFont="1" applyFill="1" applyBorder="1"/>
    <xf numFmtId="0" fontId="55" fillId="12" borderId="2" xfId="0" applyFont="1" applyFill="1" applyBorder="1" applyAlignment="1">
      <alignment horizontal="center" vertical="top" wrapText="1"/>
    </xf>
    <xf numFmtId="0" fontId="55" fillId="12" borderId="16" xfId="0" applyFont="1" applyFill="1" applyBorder="1" applyAlignment="1">
      <alignment horizontal="center" vertical="top" wrapText="1"/>
    </xf>
    <xf numFmtId="0" fontId="46" fillId="12" borderId="65" xfId="0" applyFont="1" applyFill="1" applyBorder="1" applyAlignment="1">
      <alignment horizontal="center" vertical="center" wrapText="1"/>
    </xf>
    <xf numFmtId="1" fontId="46" fillId="12" borderId="61" xfId="0" applyNumberFormat="1" applyFont="1" applyFill="1" applyBorder="1" applyAlignment="1">
      <alignment horizontal="center" vertical="center"/>
    </xf>
    <xf numFmtId="1" fontId="46" fillId="12" borderId="12" xfId="0" applyNumberFormat="1" applyFont="1" applyFill="1" applyBorder="1" applyAlignment="1">
      <alignment horizontal="center" vertical="center"/>
    </xf>
    <xf numFmtId="0" fontId="46" fillId="12" borderId="61" xfId="0" applyFont="1" applyFill="1" applyBorder="1" applyAlignment="1">
      <alignment horizontal="center" vertical="center"/>
    </xf>
    <xf numFmtId="0" fontId="46" fillId="26" borderId="12" xfId="15" applyFont="1" applyFill="1" applyBorder="1" applyAlignment="1">
      <alignment vertical="center"/>
    </xf>
    <xf numFmtId="3" fontId="17" fillId="0" borderId="20" xfId="15" applyNumberFormat="1" applyFont="1" applyBorder="1"/>
    <xf numFmtId="0" fontId="18" fillId="12" borderId="66" xfId="15" applyFont="1" applyFill="1" applyBorder="1" applyAlignment="1">
      <alignment horizontal="right" vertical="center"/>
    </xf>
    <xf numFmtId="0" fontId="32" fillId="12" borderId="23" xfId="15" applyFont="1" applyFill="1" applyBorder="1" applyAlignment="1">
      <alignment vertical="center"/>
    </xf>
    <xf numFmtId="0" fontId="24" fillId="21" borderId="65" xfId="0" applyFont="1" applyFill="1" applyBorder="1" applyAlignment="1">
      <alignment vertical="center"/>
    </xf>
    <xf numFmtId="0" fontId="24" fillId="21" borderId="20" xfId="0" applyFont="1" applyFill="1" applyBorder="1" applyAlignment="1">
      <alignment vertical="center"/>
    </xf>
    <xf numFmtId="0" fontId="46" fillId="12" borderId="4" xfId="0" applyFont="1" applyFill="1" applyBorder="1" applyAlignment="1">
      <alignment vertical="center"/>
    </xf>
    <xf numFmtId="1" fontId="46" fillId="12" borderId="12" xfId="0" applyNumberFormat="1" applyFont="1" applyFill="1" applyBorder="1" applyAlignment="1">
      <alignment horizontal="center"/>
    </xf>
    <xf numFmtId="1" fontId="46" fillId="12" borderId="7" xfId="0" applyNumberFormat="1" applyFont="1" applyFill="1" applyBorder="1" applyAlignment="1">
      <alignment horizontal="center"/>
    </xf>
    <xf numFmtId="0" fontId="46" fillId="12" borderId="65" xfId="0" applyFont="1" applyFill="1" applyBorder="1" applyAlignment="1">
      <alignment vertical="center"/>
    </xf>
    <xf numFmtId="164" fontId="46" fillId="12" borderId="12" xfId="0" applyNumberFormat="1" applyFont="1" applyFill="1" applyBorder="1" applyAlignment="1">
      <alignment horizontal="center" vertical="center"/>
    </xf>
    <xf numFmtId="1" fontId="46" fillId="12" borderId="61" xfId="0" applyNumberFormat="1" applyFont="1" applyFill="1" applyBorder="1" applyAlignment="1">
      <alignment horizontal="right" vertical="center"/>
    </xf>
    <xf numFmtId="0" fontId="17" fillId="0" borderId="60" xfId="0" applyFont="1" applyBorder="1" applyAlignment="1">
      <alignment horizontal="center" vertical="center" wrapText="1"/>
    </xf>
    <xf numFmtId="0" fontId="17" fillId="0" borderId="61" xfId="0" applyFont="1" applyBorder="1" applyAlignment="1">
      <alignment horizontal="center" vertical="center"/>
    </xf>
    <xf numFmtId="0" fontId="17" fillId="0" borderId="21" xfId="0" applyFont="1" applyBorder="1" applyAlignment="1">
      <alignment horizontal="left" vertical="top" wrapText="1"/>
    </xf>
    <xf numFmtId="164" fontId="11" fillId="9" borderId="20" xfId="0" applyNumberFormat="1" applyFont="1" applyFill="1" applyBorder="1" applyAlignment="1">
      <alignment horizontal="center"/>
    </xf>
    <xf numFmtId="164" fontId="11" fillId="9" borderId="22" xfId="0" applyNumberFormat="1" applyFont="1" applyFill="1" applyBorder="1" applyAlignment="1">
      <alignment horizontal="center"/>
    </xf>
    <xf numFmtId="164" fontId="11" fillId="9" borderId="21" xfId="0" applyNumberFormat="1" applyFont="1" applyFill="1" applyBorder="1" applyAlignment="1">
      <alignment horizontal="center"/>
    </xf>
    <xf numFmtId="164" fontId="11" fillId="9" borderId="8" xfId="0" applyNumberFormat="1" applyFont="1" applyFill="1" applyBorder="1" applyAlignment="1">
      <alignment horizontal="center"/>
    </xf>
    <xf numFmtId="164" fontId="11" fillId="9" borderId="9" xfId="0" applyNumberFormat="1" applyFont="1" applyFill="1" applyBorder="1" applyAlignment="1">
      <alignment horizontal="center"/>
    </xf>
    <xf numFmtId="164" fontId="11" fillId="9" borderId="10" xfId="0" applyNumberFormat="1" applyFont="1" applyFill="1" applyBorder="1" applyAlignment="1">
      <alignment horizontal="center"/>
    </xf>
    <xf numFmtId="0" fontId="17" fillId="20" borderId="20" xfId="15" applyFont="1" applyFill="1" applyBorder="1" applyAlignment="1">
      <alignment horizontal="right"/>
    </xf>
    <xf numFmtId="0" fontId="17" fillId="20" borderId="22" xfId="15" applyFont="1" applyFill="1" applyBorder="1" applyAlignment="1">
      <alignment horizontal="right"/>
    </xf>
    <xf numFmtId="0" fontId="17" fillId="20" borderId="21" xfId="15" applyFont="1" applyFill="1" applyBorder="1" applyAlignment="1">
      <alignment horizontal="right"/>
    </xf>
    <xf numFmtId="1" fontId="11" fillId="0" borderId="20" xfId="15" applyNumberFormat="1" applyFont="1" applyBorder="1" applyAlignment="1">
      <alignment horizontal="left"/>
    </xf>
    <xf numFmtId="1" fontId="11" fillId="0" borderId="22" xfId="15" applyNumberFormat="1" applyFont="1" applyBorder="1" applyAlignment="1">
      <alignment horizontal="left"/>
    </xf>
    <xf numFmtId="1" fontId="11" fillId="0" borderId="21" xfId="15" applyNumberFormat="1" applyFont="1" applyBorder="1" applyAlignment="1">
      <alignment horizontal="left"/>
    </xf>
    <xf numFmtId="164" fontId="34" fillId="25" borderId="20" xfId="0" applyNumberFormat="1" applyFont="1" applyFill="1" applyBorder="1" applyAlignment="1">
      <alignment horizontal="left" vertical="center"/>
    </xf>
    <xf numFmtId="164" fontId="34" fillId="25" borderId="21" xfId="0" applyNumberFormat="1" applyFont="1" applyFill="1" applyBorder="1" applyAlignment="1">
      <alignment horizontal="left" vertical="center"/>
    </xf>
    <xf numFmtId="165" fontId="16" fillId="0" borderId="11"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 xfId="0" applyNumberFormat="1" applyFont="1" applyBorder="1" applyAlignment="1">
      <alignment horizontal="center" vertical="center"/>
    </xf>
    <xf numFmtId="1" fontId="46" fillId="12" borderId="54" xfId="0" applyNumberFormat="1" applyFont="1" applyFill="1" applyBorder="1" applyAlignment="1">
      <alignment horizontal="center" vertical="top" wrapText="1"/>
    </xf>
    <xf numFmtId="1" fontId="46" fillId="12" borderId="7" xfId="0" applyNumberFormat="1" applyFont="1" applyFill="1" applyBorder="1" applyAlignment="1">
      <alignment horizontal="center" vertical="top" wrapText="1"/>
    </xf>
    <xf numFmtId="9" fontId="17" fillId="0" borderId="56" xfId="0" applyNumberFormat="1" applyFont="1" applyBorder="1" applyAlignment="1">
      <alignment horizontal="center"/>
    </xf>
    <xf numFmtId="9" fontId="17" fillId="0" borderId="63" xfId="0" applyNumberFormat="1" applyFont="1" applyBorder="1" applyAlignment="1">
      <alignment horizontal="center"/>
    </xf>
    <xf numFmtId="0" fontId="0" fillId="9" borderId="7" xfId="0" applyFill="1" applyBorder="1"/>
    <xf numFmtId="1" fontId="11" fillId="9" borderId="48" xfId="0" applyNumberFormat="1" applyFont="1" applyFill="1" applyBorder="1" applyAlignment="1">
      <alignment horizontal="center"/>
    </xf>
    <xf numFmtId="1" fontId="11" fillId="9" borderId="20" xfId="1" applyNumberFormat="1" applyFont="1" applyFill="1" applyBorder="1" applyAlignment="1" applyProtection="1">
      <alignment horizontal="center"/>
    </xf>
    <xf numFmtId="1" fontId="11" fillId="9" borderId="21" xfId="1" applyNumberFormat="1" applyFont="1" applyFill="1" applyBorder="1" applyAlignment="1" applyProtection="1">
      <alignment horizontal="center"/>
    </xf>
    <xf numFmtId="0" fontId="18" fillId="9" borderId="21" xfId="0" applyFont="1" applyFill="1" applyBorder="1" applyAlignment="1">
      <alignment horizontal="center"/>
    </xf>
    <xf numFmtId="0" fontId="0" fillId="9" borderId="12" xfId="0" applyFill="1" applyBorder="1"/>
    <xf numFmtId="1" fontId="11" fillId="9" borderId="43" xfId="0" applyNumberFormat="1" applyFont="1" applyFill="1" applyBorder="1" applyAlignment="1">
      <alignment horizontal="center"/>
    </xf>
    <xf numFmtId="1" fontId="11" fillId="9" borderId="56" xfId="0" applyNumberFormat="1" applyFont="1" applyFill="1" applyBorder="1" applyAlignment="1">
      <alignment horizontal="center"/>
    </xf>
    <xf numFmtId="170" fontId="18" fillId="0" borderId="0" xfId="0" applyNumberFormat="1" applyFont="1" applyAlignment="1">
      <alignment vertical="center" wrapText="1"/>
    </xf>
    <xf numFmtId="0" fontId="57" fillId="0" borderId="0" xfId="21" applyFont="1" applyAlignment="1">
      <alignment wrapText="1"/>
    </xf>
    <xf numFmtId="164" fontId="18" fillId="0" borderId="104" xfId="0" applyNumberFormat="1" applyFont="1" applyBorder="1" applyAlignment="1">
      <alignment horizontal="center" vertical="center" wrapText="1"/>
    </xf>
    <xf numFmtId="164" fontId="17" fillId="0" borderId="1" xfId="23" applyNumberFormat="1" applyFont="1" applyBorder="1" applyAlignment="1" applyProtection="1">
      <alignment horizontal="left" vertical="center"/>
      <protection locked="0"/>
    </xf>
    <xf numFmtId="0" fontId="17" fillId="0" borderId="10" xfId="0" applyFont="1" applyBorder="1" applyAlignment="1">
      <alignment horizontal="left" vertical="top" wrapText="1"/>
    </xf>
    <xf numFmtId="1" fontId="17" fillId="0" borderId="14" xfId="0" applyNumberFormat="1" applyFont="1" applyBorder="1" applyAlignment="1" applyProtection="1">
      <alignment horizontal="center" vertical="center"/>
      <protection locked="0"/>
    </xf>
    <xf numFmtId="168" fontId="17" fillId="0" borderId="11" xfId="0" applyNumberFormat="1" applyFont="1" applyBorder="1" applyAlignment="1" applyProtection="1">
      <alignment horizontal="center" vertical="center"/>
      <protection locked="0"/>
    </xf>
    <xf numFmtId="168" fontId="17" fillId="0" borderId="2" xfId="0" applyNumberFormat="1" applyFont="1" applyBorder="1" applyAlignment="1" applyProtection="1">
      <alignment horizontal="center" vertical="center"/>
      <protection locked="0"/>
    </xf>
    <xf numFmtId="171" fontId="17" fillId="0" borderId="11" xfId="0" applyNumberFormat="1" applyFont="1" applyBorder="1" applyAlignment="1" applyProtection="1">
      <alignment horizontal="center" vertical="center"/>
      <protection locked="0"/>
    </xf>
    <xf numFmtId="171" fontId="17" fillId="0" borderId="2" xfId="0" applyNumberFormat="1" applyFont="1" applyBorder="1" applyAlignment="1" applyProtection="1">
      <alignment horizontal="center" vertical="center"/>
      <protection locked="0"/>
    </xf>
    <xf numFmtId="0" fontId="17" fillId="0" borderId="11" xfId="0" applyFont="1" applyBorder="1" applyAlignment="1">
      <alignment horizontal="center" vertical="center" wrapText="1"/>
    </xf>
    <xf numFmtId="49" fontId="110" fillId="0" borderId="0" xfId="21" applyNumberFormat="1" applyFont="1" applyAlignment="1">
      <alignment horizontal="center" vertical="center"/>
    </xf>
    <xf numFmtId="164" fontId="18" fillId="0" borderId="12" xfId="0" applyNumberFormat="1" applyFont="1" applyBorder="1" applyAlignment="1">
      <alignment horizontal="center" vertical="center" wrapText="1"/>
    </xf>
    <xf numFmtId="164" fontId="17" fillId="0" borderId="20" xfId="23" applyNumberFormat="1" applyFont="1" applyBorder="1" applyAlignment="1">
      <alignment horizontal="left" vertical="center" wrapText="1"/>
    </xf>
    <xf numFmtId="0" fontId="17" fillId="0" borderId="12" xfId="0" applyFont="1" applyBorder="1" applyAlignment="1">
      <alignment horizontal="center" vertical="center" wrapText="1"/>
    </xf>
    <xf numFmtId="0" fontId="18" fillId="31" borderId="20" xfId="25" applyFont="1" applyFill="1" applyBorder="1" applyAlignment="1">
      <alignment horizontal="left" vertical="center"/>
    </xf>
    <xf numFmtId="0" fontId="18" fillId="31" borderId="22" xfId="25" applyFont="1" applyFill="1" applyBorder="1" applyAlignment="1">
      <alignment horizontal="center" vertical="center" wrapText="1"/>
    </xf>
    <xf numFmtId="0" fontId="18" fillId="31" borderId="21" xfId="25" applyFont="1" applyFill="1" applyBorder="1" applyAlignment="1">
      <alignment horizontal="center" vertical="center" wrapText="1"/>
    </xf>
    <xf numFmtId="164" fontId="73" fillId="0" borderId="0" xfId="6" applyNumberFormat="1" applyFont="1" applyAlignment="1">
      <alignment horizontal="center" vertical="top" wrapText="1"/>
    </xf>
    <xf numFmtId="164" fontId="19" fillId="0" borderId="0" xfId="10" applyNumberFormat="1" applyAlignment="1">
      <alignment vertical="top"/>
    </xf>
    <xf numFmtId="0" fontId="41" fillId="0" borderId="22" xfId="10" applyFont="1" applyBorder="1" applyAlignment="1">
      <alignment vertical="top" wrapText="1"/>
    </xf>
    <xf numFmtId="0" fontId="41" fillId="0" borderId="21" xfId="10" applyFont="1" applyBorder="1" applyAlignment="1">
      <alignment vertical="top" wrapText="1"/>
    </xf>
    <xf numFmtId="0" fontId="41" fillId="0" borderId="0" xfId="10" applyFont="1" applyAlignment="1">
      <alignment vertical="top" wrapText="1"/>
    </xf>
    <xf numFmtId="0" fontId="19" fillId="0" borderId="0" xfId="10"/>
    <xf numFmtId="0" fontId="17" fillId="0" borderId="22" xfId="10" applyFont="1" applyBorder="1" applyAlignment="1">
      <alignment vertical="top" wrapText="1"/>
    </xf>
    <xf numFmtId="49" fontId="18" fillId="0" borderId="12" xfId="12" applyNumberFormat="1" applyFont="1" applyBorder="1" applyAlignment="1">
      <alignment horizontal="left" vertical="center" wrapText="1"/>
    </xf>
    <xf numFmtId="0" fontId="16" fillId="6" borderId="16" xfId="1" applyNumberFormat="1" applyFont="1" applyFill="1" applyBorder="1" applyAlignment="1" applyProtection="1">
      <alignment horizontal="left"/>
      <protection locked="0"/>
    </xf>
    <xf numFmtId="0" fontId="16" fillId="6" borderId="16" xfId="0" applyFont="1" applyFill="1" applyBorder="1" applyProtection="1">
      <protection locked="0"/>
    </xf>
    <xf numFmtId="0" fontId="17" fillId="0" borderId="88" xfId="18" applyFont="1" applyBorder="1" applyAlignment="1">
      <alignment vertical="center" wrapText="1"/>
    </xf>
    <xf numFmtId="0" fontId="18" fillId="33" borderId="88" xfId="18" applyFont="1" applyFill="1" applyBorder="1" applyAlignment="1" applyProtection="1">
      <alignment horizontal="justify" vertical="center" wrapText="1"/>
      <protection locked="0"/>
    </xf>
    <xf numFmtId="0" fontId="18" fillId="0" borderId="88" xfId="18" applyFont="1" applyBorder="1" applyAlignment="1">
      <alignment horizontal="justify" vertical="center" wrapText="1"/>
    </xf>
    <xf numFmtId="0" fontId="99" fillId="0" borderId="79" xfId="18" applyFont="1" applyBorder="1" applyAlignment="1">
      <alignment horizontal="justify" vertical="center" wrapText="1"/>
    </xf>
    <xf numFmtId="0" fontId="17" fillId="0" borderId="88" xfId="18" applyFont="1" applyBorder="1" applyAlignment="1">
      <alignment horizontal="left" vertical="center" wrapText="1"/>
    </xf>
    <xf numFmtId="0" fontId="18" fillId="33" borderId="79" xfId="18" applyFont="1" applyFill="1" applyBorder="1" applyAlignment="1" applyProtection="1">
      <alignment horizontal="justify" vertical="center" wrapText="1"/>
      <protection locked="0"/>
    </xf>
    <xf numFmtId="0" fontId="18" fillId="0" borderId="79" xfId="18" applyFont="1" applyBorder="1" applyAlignment="1">
      <alignment horizontal="justify" vertical="center" wrapText="1"/>
    </xf>
    <xf numFmtId="164" fontId="111" fillId="0" borderId="6" xfId="24" applyNumberFormat="1" applyFont="1" applyBorder="1" applyAlignment="1" applyProtection="1">
      <alignment horizontal="center" vertical="center"/>
      <protection locked="0"/>
    </xf>
    <xf numFmtId="172" fontId="111" fillId="0" borderId="6" xfId="24" applyNumberFormat="1" applyFont="1" applyBorder="1" applyAlignment="1" applyProtection="1">
      <alignment horizontal="center" vertical="center"/>
      <protection locked="0"/>
    </xf>
    <xf numFmtId="164" fontId="111" fillId="0" borderId="12" xfId="24" applyNumberFormat="1" applyFont="1" applyBorder="1" applyAlignment="1" applyProtection="1">
      <alignment horizontal="center" vertical="center"/>
      <protection locked="0"/>
    </xf>
    <xf numFmtId="164" fontId="111" fillId="0" borderId="6" xfId="24" applyNumberFormat="1" applyFont="1" applyBorder="1" applyAlignment="1" applyProtection="1">
      <alignment horizontal="left" vertical="center" wrapText="1"/>
      <protection locked="0"/>
    </xf>
    <xf numFmtId="164" fontId="111" fillId="0" borderId="6" xfId="23" applyNumberFormat="1" applyFont="1" applyBorder="1" applyAlignment="1" applyProtection="1">
      <alignment vertical="center"/>
      <protection locked="0"/>
    </xf>
    <xf numFmtId="164" fontId="40" fillId="0" borderId="6" xfId="24" applyNumberFormat="1" applyFont="1" applyBorder="1" applyAlignment="1" applyProtection="1">
      <alignment horizontal="center" vertical="center"/>
      <protection locked="0"/>
    </xf>
    <xf numFmtId="0" fontId="2" fillId="0" borderId="0" xfId="0" applyFont="1" applyAlignment="1">
      <alignment wrapText="1"/>
    </xf>
    <xf numFmtId="0" fontId="2" fillId="0" borderId="0" xfId="0" applyFont="1" applyAlignment="1">
      <alignment vertical="top" wrapText="1"/>
    </xf>
    <xf numFmtId="0" fontId="2" fillId="9" borderId="0" xfId="0" applyFont="1" applyFill="1"/>
    <xf numFmtId="0" fontId="2" fillId="0" borderId="0" xfId="0" applyFont="1"/>
    <xf numFmtId="0" fontId="2" fillId="0" borderId="12" xfId="18" applyFont="1" applyBorder="1" applyAlignment="1">
      <alignment horizontal="left" vertical="top" wrapText="1"/>
    </xf>
    <xf numFmtId="0" fontId="2" fillId="0" borderId="12" xfId="18" applyFont="1" applyBorder="1" applyAlignment="1">
      <alignment vertical="top"/>
    </xf>
    <xf numFmtId="0" fontId="2" fillId="0" borderId="0" xfId="18" applyFont="1" applyAlignment="1">
      <alignment vertical="top"/>
    </xf>
    <xf numFmtId="0" fontId="2" fillId="0" borderId="7" xfId="18" applyFont="1" applyBorder="1" applyAlignment="1">
      <alignment vertical="top"/>
    </xf>
    <xf numFmtId="0" fontId="2" fillId="0" borderId="21" xfId="18" applyFont="1" applyBorder="1" applyAlignment="1">
      <alignment horizontal="left" vertical="top" wrapText="1"/>
    </xf>
    <xf numFmtId="0" fontId="2" fillId="0" borderId="12" xfId="18" applyFont="1" applyBorder="1" applyAlignment="1">
      <alignment vertical="top" wrapText="1"/>
    </xf>
    <xf numFmtId="0" fontId="2" fillId="0" borderId="0" xfId="18" applyFont="1" applyAlignment="1">
      <alignment horizontal="left" vertical="top" wrapText="1"/>
    </xf>
    <xf numFmtId="164" fontId="2" fillId="9" borderId="0" xfId="6" applyNumberFormat="1" applyFont="1" applyFill="1"/>
    <xf numFmtId="164" fontId="2" fillId="9" borderId="79" xfId="5" applyNumberFormat="1" applyFont="1" applyFill="1" applyBorder="1" applyAlignment="1">
      <alignment horizontal="left" vertical="top" wrapText="1"/>
    </xf>
    <xf numFmtId="164" fontId="2" fillId="9" borderId="0" xfId="5" applyNumberFormat="1" applyFont="1" applyFill="1" applyAlignment="1">
      <alignment horizontal="left" vertical="top" wrapText="1"/>
    </xf>
    <xf numFmtId="0" fontId="2" fillId="9" borderId="0" xfId="0" applyFont="1" applyFill="1" applyAlignment="1">
      <alignment horizontal="center"/>
    </xf>
    <xf numFmtId="0" fontId="2" fillId="9" borderId="0" xfId="0" applyFont="1" applyFill="1" applyAlignment="1">
      <alignment vertical="top"/>
    </xf>
    <xf numFmtId="0" fontId="2" fillId="9" borderId="4" xfId="0" applyFont="1" applyFill="1" applyBorder="1" applyAlignment="1">
      <alignment vertical="top"/>
    </xf>
    <xf numFmtId="0" fontId="2" fillId="9" borderId="6" xfId="0" applyFont="1" applyFill="1" applyBorder="1" applyAlignment="1">
      <alignment vertical="top"/>
    </xf>
    <xf numFmtId="0" fontId="2" fillId="9" borderId="5" xfId="0" applyFont="1" applyFill="1" applyBorder="1" applyAlignment="1">
      <alignment vertical="top"/>
    </xf>
    <xf numFmtId="0" fontId="2" fillId="9" borderId="4" xfId="0" applyFont="1" applyFill="1" applyBorder="1" applyAlignment="1">
      <alignment horizontal="right" vertical="top"/>
    </xf>
    <xf numFmtId="1" fontId="2" fillId="9" borderId="4" xfId="0" applyNumberFormat="1" applyFont="1" applyFill="1" applyBorder="1" applyAlignment="1">
      <alignment horizontal="center" vertical="top"/>
    </xf>
    <xf numFmtId="1" fontId="2" fillId="9" borderId="0" xfId="0" applyNumberFormat="1" applyFont="1" applyFill="1" applyAlignment="1">
      <alignment horizontal="center" vertical="top"/>
    </xf>
    <xf numFmtId="0" fontId="2" fillId="9" borderId="6" xfId="0" applyFont="1" applyFill="1" applyBorder="1" applyAlignment="1">
      <alignment horizontal="center" vertical="top"/>
    </xf>
    <xf numFmtId="0" fontId="2" fillId="9" borderId="0" xfId="0" applyFont="1" applyFill="1" applyAlignment="1">
      <alignment horizontal="center" vertical="top" wrapText="1"/>
    </xf>
    <xf numFmtId="0" fontId="2" fillId="9" borderId="0" xfId="0" applyFont="1" applyFill="1" applyAlignment="1">
      <alignment horizontal="center" vertical="top"/>
    </xf>
    <xf numFmtId="0" fontId="2" fillId="9" borderId="1" xfId="0" applyFont="1" applyFill="1" applyBorder="1"/>
    <xf numFmtId="0" fontId="2" fillId="9" borderId="11" xfId="0" applyFont="1" applyFill="1" applyBorder="1" applyAlignment="1">
      <alignment horizontal="center"/>
    </xf>
    <xf numFmtId="0" fontId="2" fillId="9" borderId="8" xfId="0" applyFont="1" applyFill="1" applyBorder="1" applyAlignment="1">
      <alignment horizontal="center"/>
    </xf>
    <xf numFmtId="0" fontId="2" fillId="9" borderId="3" xfId="0" applyFont="1" applyFill="1" applyBorder="1" applyAlignment="1">
      <alignment horizontal="center"/>
    </xf>
    <xf numFmtId="0" fontId="2" fillId="9" borderId="2" xfId="0" applyFont="1" applyFill="1" applyBorder="1" applyAlignment="1">
      <alignment horizontal="center"/>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9" borderId="14" xfId="0" applyFont="1" applyFill="1" applyBorder="1"/>
    <xf numFmtId="0" fontId="2" fillId="9" borderId="81" xfId="0" applyFont="1" applyFill="1" applyBorder="1" applyAlignment="1">
      <alignment horizontal="center"/>
    </xf>
    <xf numFmtId="0" fontId="2" fillId="9" borderId="1" xfId="0" applyFont="1" applyFill="1" applyBorder="1" applyAlignment="1">
      <alignment horizontal="center"/>
    </xf>
    <xf numFmtId="164" fontId="2" fillId="9" borderId="47" xfId="0" applyNumberFormat="1" applyFont="1" applyFill="1" applyBorder="1" applyAlignment="1">
      <alignment horizontal="center" wrapText="1"/>
    </xf>
    <xf numFmtId="1" fontId="2" fillId="9" borderId="7" xfId="0" applyNumberFormat="1" applyFont="1" applyFill="1" applyBorder="1" applyAlignment="1">
      <alignment horizontal="center"/>
    </xf>
    <xf numFmtId="0" fontId="2" fillId="9" borderId="51" xfId="0" applyFont="1" applyFill="1" applyBorder="1" applyAlignment="1">
      <alignment horizontal="center"/>
    </xf>
    <xf numFmtId="0" fontId="2" fillId="9" borderId="4" xfId="0" applyFont="1" applyFill="1" applyBorder="1" applyAlignment="1">
      <alignment horizontal="center"/>
    </xf>
    <xf numFmtId="1" fontId="2" fillId="9" borderId="5" xfId="0" applyNumberFormat="1" applyFont="1" applyFill="1" applyBorder="1" applyAlignment="1">
      <alignment horizontal="center"/>
    </xf>
    <xf numFmtId="0" fontId="2" fillId="9" borderId="5" xfId="0" applyFont="1" applyFill="1" applyBorder="1"/>
    <xf numFmtId="1" fontId="2" fillId="0" borderId="5" xfId="0" applyNumberFormat="1" applyFont="1" applyBorder="1" applyAlignment="1">
      <alignment horizontal="center"/>
    </xf>
    <xf numFmtId="1" fontId="2" fillId="0" borderId="7" xfId="0" applyNumberFormat="1" applyFont="1" applyBorder="1" applyAlignment="1">
      <alignment horizontal="center"/>
    </xf>
    <xf numFmtId="1" fontId="2" fillId="0" borderId="22" xfId="0" applyNumberFormat="1" applyFont="1" applyBorder="1" applyAlignment="1">
      <alignment horizontal="center"/>
    </xf>
    <xf numFmtId="1" fontId="2" fillId="0" borderId="12" xfId="0" applyNumberFormat="1" applyFont="1" applyBorder="1" applyAlignment="1">
      <alignment horizontal="center"/>
    </xf>
    <xf numFmtId="1" fontId="2" fillId="9" borderId="14" xfId="0" applyNumberFormat="1" applyFont="1" applyFill="1" applyBorder="1" applyAlignment="1">
      <alignment horizontal="center"/>
    </xf>
    <xf numFmtId="1" fontId="2" fillId="9" borderId="1" xfId="0" applyNumberFormat="1" applyFont="1" applyFill="1" applyBorder="1" applyAlignment="1">
      <alignment horizontal="center"/>
    </xf>
    <xf numFmtId="1" fontId="2" fillId="9" borderId="2" xfId="0" applyNumberFormat="1" applyFont="1" applyFill="1" applyBorder="1" applyAlignment="1">
      <alignment horizontal="center"/>
    </xf>
    <xf numFmtId="1" fontId="2" fillId="9" borderId="3" xfId="0" applyNumberFormat="1" applyFont="1" applyFill="1" applyBorder="1" applyAlignment="1">
      <alignment horizontal="center"/>
    </xf>
    <xf numFmtId="1" fontId="2" fillId="9" borderId="0" xfId="0" applyNumberFormat="1" applyFont="1" applyFill="1" applyAlignment="1">
      <alignment horizontal="center"/>
    </xf>
    <xf numFmtId="1" fontId="2" fillId="9" borderId="12" xfId="0" applyNumberFormat="1" applyFont="1" applyFill="1" applyBorder="1" applyAlignment="1">
      <alignment horizontal="center"/>
    </xf>
    <xf numFmtId="1" fontId="2" fillId="9" borderId="22" xfId="0" applyNumberFormat="1" applyFont="1" applyFill="1" applyBorder="1" applyAlignment="1">
      <alignment horizontal="center"/>
    </xf>
    <xf numFmtId="1" fontId="2" fillId="9" borderId="21" xfId="0" applyNumberFormat="1" applyFont="1" applyFill="1" applyBorder="1" applyAlignment="1">
      <alignment horizontal="center"/>
    </xf>
    <xf numFmtId="0" fontId="2" fillId="9" borderId="22" xfId="0" applyFont="1" applyFill="1" applyBorder="1" applyAlignment="1">
      <alignment horizontal="center"/>
    </xf>
    <xf numFmtId="9" fontId="2" fillId="9" borderId="12" xfId="0" applyNumberFormat="1" applyFont="1" applyFill="1" applyBorder="1" applyAlignment="1">
      <alignment horizontal="center"/>
    </xf>
    <xf numFmtId="9" fontId="2" fillId="9" borderId="22" xfId="0" applyNumberFormat="1" applyFont="1" applyFill="1" applyBorder="1" applyAlignment="1">
      <alignment horizontal="center"/>
    </xf>
    <xf numFmtId="9" fontId="2" fillId="9" borderId="21" xfId="0" applyNumberFormat="1" applyFont="1" applyFill="1" applyBorder="1" applyAlignment="1">
      <alignment horizontal="center"/>
    </xf>
    <xf numFmtId="0" fontId="2" fillId="9" borderId="22" xfId="0" applyFont="1" applyFill="1" applyBorder="1"/>
    <xf numFmtId="2" fontId="2" fillId="9" borderId="12" xfId="0" applyNumberFormat="1" applyFont="1" applyFill="1" applyBorder="1" applyAlignment="1">
      <alignment horizontal="center"/>
    </xf>
    <xf numFmtId="164" fontId="2" fillId="9" borderId="22" xfId="0" applyNumberFormat="1" applyFont="1" applyFill="1" applyBorder="1" applyAlignment="1">
      <alignment horizontal="center"/>
    </xf>
    <xf numFmtId="164" fontId="2" fillId="9" borderId="21" xfId="0" applyNumberFormat="1" applyFont="1" applyFill="1" applyBorder="1" applyAlignment="1">
      <alignment horizontal="center"/>
    </xf>
    <xf numFmtId="1" fontId="2" fillId="11" borderId="2" xfId="0" applyNumberFormat="1" applyFont="1" applyFill="1" applyBorder="1" applyAlignment="1" applyProtection="1">
      <alignment horizontal="center"/>
      <protection locked="0"/>
    </xf>
    <xf numFmtId="164" fontId="2" fillId="9" borderId="2" xfId="0" applyNumberFormat="1" applyFont="1" applyFill="1" applyBorder="1" applyAlignment="1">
      <alignment horizontal="center"/>
    </xf>
    <xf numFmtId="164" fontId="2" fillId="9" borderId="19" xfId="0" applyNumberFormat="1" applyFont="1" applyFill="1" applyBorder="1" applyAlignment="1">
      <alignment horizontal="center"/>
    </xf>
    <xf numFmtId="164" fontId="2" fillId="9" borderId="14" xfId="0" applyNumberFormat="1" applyFont="1" applyFill="1" applyBorder="1" applyAlignment="1">
      <alignment horizontal="center"/>
    </xf>
    <xf numFmtId="164" fontId="2" fillId="11" borderId="2" xfId="0" applyNumberFormat="1" applyFont="1" applyFill="1" applyBorder="1" applyAlignment="1" applyProtection="1">
      <alignment horizontal="center"/>
      <protection locked="0"/>
    </xf>
    <xf numFmtId="164" fontId="2" fillId="11" borderId="3" xfId="0" applyNumberFormat="1" applyFont="1" applyFill="1" applyBorder="1" applyAlignment="1" applyProtection="1">
      <alignment horizontal="center"/>
      <protection locked="0"/>
    </xf>
    <xf numFmtId="164" fontId="2" fillId="11" borderId="0" xfId="0" applyNumberFormat="1" applyFont="1" applyFill="1" applyAlignment="1" applyProtection="1">
      <alignment horizontal="left"/>
      <protection locked="0"/>
    </xf>
    <xf numFmtId="0" fontId="2" fillId="9" borderId="1" xfId="0" applyFont="1" applyFill="1" applyBorder="1" applyAlignment="1">
      <alignment vertical="top"/>
    </xf>
    <xf numFmtId="9" fontId="2" fillId="9" borderId="2" xfId="0" applyNumberFormat="1" applyFont="1" applyFill="1" applyBorder="1" applyAlignment="1">
      <alignment horizontal="center"/>
    </xf>
    <xf numFmtId="9" fontId="2" fillId="9" borderId="0" xfId="0" applyNumberFormat="1" applyFont="1" applyFill="1" applyAlignment="1">
      <alignment horizontal="center"/>
    </xf>
    <xf numFmtId="9" fontId="2" fillId="9" borderId="3" xfId="0" applyNumberFormat="1" applyFont="1" applyFill="1" applyBorder="1" applyAlignment="1">
      <alignment horizontal="center"/>
    </xf>
    <xf numFmtId="2" fontId="2" fillId="9" borderId="2" xfId="0" applyNumberFormat="1" applyFont="1" applyFill="1" applyBorder="1" applyAlignment="1">
      <alignment horizontal="center"/>
    </xf>
    <xf numFmtId="164" fontId="2" fillId="9" borderId="0" xfId="0" applyNumberFormat="1" applyFont="1" applyFill="1" applyAlignment="1">
      <alignment horizontal="center"/>
    </xf>
    <xf numFmtId="164" fontId="2" fillId="9" borderId="3" xfId="0" applyNumberFormat="1" applyFont="1" applyFill="1" applyBorder="1" applyAlignment="1">
      <alignment horizontal="center"/>
    </xf>
    <xf numFmtId="1" fontId="2" fillId="9" borderId="0" xfId="0" applyNumberFormat="1" applyFont="1" applyFill="1" applyAlignment="1">
      <alignment horizontal="right"/>
    </xf>
    <xf numFmtId="9" fontId="2" fillId="9" borderId="2" xfId="1" applyFont="1" applyFill="1" applyBorder="1" applyAlignment="1" applyProtection="1">
      <alignment horizontal="center"/>
    </xf>
    <xf numFmtId="164" fontId="2" fillId="0" borderId="12" xfId="0" applyNumberFormat="1" applyFont="1" applyBorder="1" applyAlignment="1">
      <alignment horizontal="center"/>
    </xf>
    <xf numFmtId="164" fontId="2" fillId="0" borderId="22" xfId="0" applyNumberFormat="1" applyFont="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1" fontId="2" fillId="5" borderId="4" xfId="0" applyNumberFormat="1" applyFont="1" applyFill="1" applyBorder="1" applyAlignment="1">
      <alignment horizontal="right"/>
    </xf>
    <xf numFmtId="0" fontId="2" fillId="18" borderId="1" xfId="0" applyFont="1" applyFill="1" applyBorder="1" applyAlignment="1">
      <alignment horizontal="right"/>
    </xf>
    <xf numFmtId="1" fontId="2" fillId="18" borderId="0" xfId="0" applyNumberFormat="1" applyFont="1" applyFill="1" applyAlignment="1">
      <alignment horizontal="center"/>
    </xf>
    <xf numFmtId="1" fontId="2" fillId="18" borderId="3" xfId="0" applyNumberFormat="1" applyFont="1" applyFill="1" applyBorder="1" applyAlignment="1">
      <alignment horizontal="center"/>
    </xf>
    <xf numFmtId="0" fontId="2" fillId="9" borderId="6" xfId="0" applyFont="1" applyFill="1" applyBorder="1"/>
    <xf numFmtId="1" fontId="2" fillId="9" borderId="4" xfId="0" applyNumberFormat="1" applyFont="1" applyFill="1" applyBorder="1" applyAlignment="1">
      <alignment horizontal="center"/>
    </xf>
    <xf numFmtId="0" fontId="2" fillId="9" borderId="7" xfId="0" applyFont="1" applyFill="1" applyBorder="1" applyAlignment="1">
      <alignment horizontal="center"/>
    </xf>
    <xf numFmtId="9" fontId="2" fillId="9" borderId="7" xfId="0" applyNumberFormat="1" applyFont="1" applyFill="1" applyBorder="1" applyAlignment="1">
      <alignment horizontal="center"/>
    </xf>
    <xf numFmtId="9" fontId="2" fillId="9" borderId="5" xfId="0" applyNumberFormat="1" applyFont="1" applyFill="1" applyBorder="1" applyAlignment="1">
      <alignment horizontal="center"/>
    </xf>
    <xf numFmtId="9" fontId="2" fillId="9" borderId="4" xfId="0" applyNumberFormat="1" applyFont="1" applyFill="1" applyBorder="1" applyAlignment="1">
      <alignment horizontal="center"/>
    </xf>
    <xf numFmtId="2" fontId="2" fillId="9" borderId="7" xfId="0" applyNumberFormat="1" applyFont="1" applyFill="1" applyBorder="1" applyAlignment="1">
      <alignment horizontal="center"/>
    </xf>
    <xf numFmtId="164" fontId="2" fillId="9" borderId="5" xfId="0" applyNumberFormat="1" applyFont="1" applyFill="1" applyBorder="1" applyAlignment="1">
      <alignment horizontal="center"/>
    </xf>
    <xf numFmtId="164" fontId="2" fillId="9" borderId="4" xfId="0" applyNumberFormat="1" applyFont="1" applyFill="1" applyBorder="1" applyAlignment="1">
      <alignment horizontal="center"/>
    </xf>
    <xf numFmtId="9" fontId="2" fillId="9" borderId="20" xfId="1" applyFont="1" applyFill="1" applyBorder="1" applyAlignment="1" applyProtection="1">
      <alignment horizontal="center"/>
    </xf>
    <xf numFmtId="9" fontId="2" fillId="9" borderId="22" xfId="1" applyFont="1" applyFill="1" applyBorder="1" applyAlignment="1" applyProtection="1">
      <alignment horizontal="center"/>
    </xf>
    <xf numFmtId="9" fontId="2" fillId="9" borderId="21" xfId="1" applyFont="1" applyFill="1" applyBorder="1" applyAlignment="1" applyProtection="1">
      <alignment horizontal="center"/>
    </xf>
    <xf numFmtId="164" fontId="2" fillId="9" borderId="0" xfId="0" applyNumberFormat="1" applyFont="1" applyFill="1" applyAlignment="1">
      <alignment horizontal="center" wrapText="1"/>
    </xf>
    <xf numFmtId="164" fontId="2" fillId="0" borderId="7" xfId="0" applyNumberFormat="1" applyFont="1" applyBorder="1" applyAlignment="1">
      <alignment horizontal="center"/>
    </xf>
    <xf numFmtId="164" fontId="2" fillId="0" borderId="5" xfId="0" applyNumberFormat="1" applyFont="1" applyBorder="1" applyAlignment="1">
      <alignment horizontal="center"/>
    </xf>
    <xf numFmtId="2" fontId="2" fillId="9" borderId="1" xfId="0" applyNumberFormat="1" applyFont="1" applyFill="1" applyBorder="1" applyAlignment="1">
      <alignment horizontal="center"/>
    </xf>
    <xf numFmtId="0" fontId="2" fillId="9" borderId="7" xfId="0" applyFont="1" applyFill="1" applyBorder="1"/>
    <xf numFmtId="1" fontId="2" fillId="9" borderId="6" xfId="0" applyNumberFormat="1" applyFont="1" applyFill="1" applyBorder="1" applyAlignment="1">
      <alignment horizontal="center"/>
    </xf>
    <xf numFmtId="0" fontId="2" fillId="9" borderId="19" xfId="0" applyFont="1" applyFill="1" applyBorder="1" applyAlignment="1">
      <alignment horizontal="center"/>
    </xf>
    <xf numFmtId="164" fontId="2" fillId="9" borderId="12" xfId="0" applyNumberFormat="1" applyFont="1" applyFill="1" applyBorder="1" applyAlignment="1">
      <alignment horizontal="center"/>
    </xf>
    <xf numFmtId="0" fontId="2" fillId="9" borderId="5" xfId="0" applyFont="1" applyFill="1" applyBorder="1" applyAlignment="1">
      <alignment horizontal="center"/>
    </xf>
    <xf numFmtId="171" fontId="2" fillId="9" borderId="14" xfId="0" applyNumberFormat="1" applyFont="1" applyFill="1" applyBorder="1" applyAlignment="1">
      <alignment horizontal="center"/>
    </xf>
    <xf numFmtId="171" fontId="2" fillId="9" borderId="2" xfId="0" applyNumberFormat="1" applyFont="1" applyFill="1" applyBorder="1" applyAlignment="1">
      <alignment horizontal="center"/>
    </xf>
    <xf numFmtId="171" fontId="2" fillId="9" borderId="0" xfId="0" applyNumberFormat="1" applyFont="1" applyFill="1" applyAlignment="1">
      <alignment horizontal="center"/>
    </xf>
    <xf numFmtId="171" fontId="2" fillId="9" borderId="5" xfId="0" applyNumberFormat="1" applyFont="1" applyFill="1" applyBorder="1" applyAlignment="1">
      <alignment horizontal="center"/>
    </xf>
    <xf numFmtId="164" fontId="2" fillId="11" borderId="0" xfId="0" applyNumberFormat="1" applyFont="1" applyFill="1" applyAlignment="1" applyProtection="1">
      <alignment horizontal="center"/>
      <protection locked="0"/>
    </xf>
    <xf numFmtId="164" fontId="2" fillId="9" borderId="7" xfId="0" applyNumberFormat="1" applyFont="1" applyFill="1" applyBorder="1" applyAlignment="1">
      <alignment horizontal="center"/>
    </xf>
    <xf numFmtId="164" fontId="2" fillId="9" borderId="51" xfId="0" applyNumberFormat="1" applyFont="1" applyFill="1" applyBorder="1" applyAlignment="1">
      <alignment horizontal="center"/>
    </xf>
    <xf numFmtId="1" fontId="2" fillId="5" borderId="1" xfId="0" applyNumberFormat="1" applyFont="1" applyFill="1" applyBorder="1" applyAlignment="1">
      <alignment horizontal="center"/>
    </xf>
    <xf numFmtId="1" fontId="2" fillId="5" borderId="2" xfId="0" applyNumberFormat="1" applyFont="1" applyFill="1" applyBorder="1" applyAlignment="1">
      <alignment horizontal="center"/>
    </xf>
    <xf numFmtId="1" fontId="2" fillId="5" borderId="3" xfId="0" applyNumberFormat="1" applyFont="1" applyFill="1" applyBorder="1" applyAlignment="1">
      <alignment horizontal="center"/>
    </xf>
    <xf numFmtId="1" fontId="2" fillId="6" borderId="1" xfId="0" applyNumberFormat="1" applyFont="1" applyFill="1" applyBorder="1" applyAlignment="1">
      <alignment horizontal="center"/>
    </xf>
    <xf numFmtId="1" fontId="2" fillId="6" borderId="3" xfId="0" applyNumberFormat="1" applyFont="1" applyFill="1" applyBorder="1" applyAlignment="1">
      <alignment horizontal="center"/>
    </xf>
    <xf numFmtId="0" fontId="2" fillId="5" borderId="1" xfId="0" applyFont="1" applyFill="1" applyBorder="1"/>
    <xf numFmtId="0" fontId="2" fillId="5" borderId="1" xfId="0" applyFont="1" applyFill="1" applyBorder="1" applyAlignment="1">
      <alignment horizontal="center"/>
    </xf>
    <xf numFmtId="0" fontId="2" fillId="5" borderId="2" xfId="0" applyFont="1" applyFill="1" applyBorder="1" applyAlignment="1">
      <alignment horizontal="center"/>
    </xf>
    <xf numFmtId="1" fontId="2" fillId="5" borderId="0" xfId="0" applyNumberFormat="1" applyFont="1" applyFill="1" applyAlignment="1">
      <alignment horizontal="left" vertical="center"/>
    </xf>
    <xf numFmtId="0" fontId="2" fillId="6" borderId="1" xfId="0" applyFont="1" applyFill="1" applyBorder="1" applyAlignment="1">
      <alignment horizontal="center"/>
    </xf>
    <xf numFmtId="0" fontId="2" fillId="6" borderId="3" xfId="0" applyFont="1" applyFill="1" applyBorder="1" applyAlignment="1">
      <alignment horizontal="center"/>
    </xf>
    <xf numFmtId="1" fontId="2" fillId="23" borderId="1" xfId="0" applyNumberFormat="1" applyFont="1" applyFill="1" applyBorder="1" applyAlignment="1">
      <alignment horizontal="center"/>
    </xf>
    <xf numFmtId="1" fontId="2" fillId="23" borderId="3" xfId="0" applyNumberFormat="1" applyFont="1" applyFill="1" applyBorder="1" applyAlignment="1">
      <alignment horizontal="center"/>
    </xf>
    <xf numFmtId="0" fontId="2" fillId="5" borderId="0" xfId="0" applyFont="1" applyFill="1" applyAlignment="1">
      <alignment horizontal="center"/>
    </xf>
    <xf numFmtId="0" fontId="2" fillId="16" borderId="0" xfId="0" applyFont="1" applyFill="1"/>
    <xf numFmtId="0" fontId="2" fillId="9" borderId="20" xfId="0" applyFont="1" applyFill="1" applyBorder="1" applyAlignment="1">
      <alignment horizontal="center"/>
    </xf>
    <xf numFmtId="1" fontId="2" fillId="9" borderId="9" xfId="0" applyNumberFormat="1" applyFont="1" applyFill="1" applyBorder="1" applyAlignment="1">
      <alignment horizontal="center"/>
    </xf>
    <xf numFmtId="0" fontId="2" fillId="9" borderId="22" xfId="0" applyFont="1" applyFill="1" applyBorder="1" applyAlignment="1">
      <alignment vertical="center"/>
    </xf>
    <xf numFmtId="0" fontId="2" fillId="9" borderId="4" xfId="0" applyFont="1" applyFill="1" applyBorder="1"/>
    <xf numFmtId="164" fontId="2" fillId="9" borderId="42" xfId="0" applyNumberFormat="1" applyFont="1" applyFill="1" applyBorder="1" applyAlignment="1">
      <alignment horizontal="center"/>
    </xf>
    <xf numFmtId="9" fontId="2" fillId="9" borderId="11" xfId="0" applyNumberFormat="1" applyFont="1" applyFill="1" applyBorder="1" applyAlignment="1">
      <alignment horizontal="center"/>
    </xf>
    <xf numFmtId="9" fontId="2" fillId="9" borderId="8" xfId="1" applyFont="1" applyFill="1" applyBorder="1" applyAlignment="1" applyProtection="1">
      <alignment horizontal="center"/>
    </xf>
    <xf numFmtId="9" fontId="2" fillId="9" borderId="9" xfId="1" applyFont="1" applyFill="1" applyBorder="1" applyAlignment="1" applyProtection="1">
      <alignment horizontal="center"/>
    </xf>
    <xf numFmtId="9" fontId="2" fillId="9" borderId="10" xfId="1" applyFont="1" applyFill="1" applyBorder="1" applyAlignment="1" applyProtection="1">
      <alignment horizontal="center"/>
    </xf>
    <xf numFmtId="2" fontId="2" fillId="9" borderId="11" xfId="0" applyNumberFormat="1" applyFont="1" applyFill="1" applyBorder="1" applyAlignment="1">
      <alignment horizontal="center"/>
    </xf>
    <xf numFmtId="0" fontId="2" fillId="9" borderId="14" xfId="0" applyFont="1" applyFill="1" applyBorder="1" applyAlignment="1">
      <alignment horizontal="center"/>
    </xf>
    <xf numFmtId="0" fontId="2" fillId="9" borderId="20" xfId="0" applyFont="1" applyFill="1" applyBorder="1"/>
    <xf numFmtId="0" fontId="2" fillId="9" borderId="15" xfId="0" applyFont="1" applyFill="1" applyBorder="1"/>
    <xf numFmtId="0" fontId="2" fillId="9" borderId="18" xfId="0" applyFont="1" applyFill="1" applyBorder="1" applyAlignment="1">
      <alignment horizontal="center"/>
    </xf>
    <xf numFmtId="0" fontId="2" fillId="9" borderId="13" xfId="0" applyFont="1" applyFill="1" applyBorder="1" applyAlignment="1">
      <alignment horizontal="center"/>
    </xf>
    <xf numFmtId="0" fontId="2" fillId="9" borderId="44" xfId="0" applyFont="1" applyFill="1" applyBorder="1" applyAlignment="1">
      <alignment horizontal="center"/>
    </xf>
    <xf numFmtId="0" fontId="2" fillId="9" borderId="49" xfId="0" applyFont="1" applyFill="1" applyBorder="1" applyAlignment="1">
      <alignment horizontal="center"/>
    </xf>
    <xf numFmtId="0" fontId="2" fillId="0" borderId="0" xfId="15" applyFont="1"/>
    <xf numFmtId="0" fontId="2" fillId="0" borderId="65" xfId="15" applyFont="1" applyBorder="1"/>
    <xf numFmtId="0" fontId="2" fillId="0" borderId="12" xfId="15" applyFont="1" applyBorder="1"/>
    <xf numFmtId="0" fontId="2" fillId="0" borderId="12" xfId="15" applyFont="1" applyBorder="1" applyAlignment="1">
      <alignment horizontal="right" vertical="center"/>
    </xf>
    <xf numFmtId="0" fontId="2" fillId="0" borderId="14" xfId="15" applyFont="1" applyBorder="1"/>
    <xf numFmtId="0" fontId="2" fillId="0" borderId="39" xfId="15" applyFont="1" applyBorder="1"/>
    <xf numFmtId="0" fontId="2" fillId="20" borderId="12" xfId="15" applyFont="1" applyFill="1" applyBorder="1"/>
    <xf numFmtId="0" fontId="2" fillId="0" borderId="40" xfId="15" applyFont="1" applyBorder="1"/>
    <xf numFmtId="3" fontId="2" fillId="0" borderId="2" xfId="15" applyNumberFormat="1" applyFont="1" applyBorder="1"/>
    <xf numFmtId="0" fontId="2" fillId="0" borderId="15" xfId="15" applyFont="1" applyBorder="1"/>
    <xf numFmtId="0" fontId="2" fillId="0" borderId="13" xfId="15" applyFont="1" applyBorder="1"/>
    <xf numFmtId="0" fontId="2" fillId="0" borderId="18" xfId="15" applyFont="1" applyBorder="1"/>
    <xf numFmtId="3" fontId="2" fillId="0" borderId="0" xfId="15" applyNumberFormat="1" applyFont="1"/>
    <xf numFmtId="0" fontId="2" fillId="20" borderId="20" xfId="15" applyFont="1" applyFill="1" applyBorder="1"/>
    <xf numFmtId="3" fontId="2" fillId="0" borderId="1" xfId="15" applyNumberFormat="1" applyFont="1" applyBorder="1"/>
    <xf numFmtId="0" fontId="2" fillId="0" borderId="22" xfId="15" applyFont="1" applyBorder="1"/>
    <xf numFmtId="0" fontId="2" fillId="0" borderId="21" xfId="15" applyFont="1" applyBorder="1" applyAlignment="1">
      <alignment horizontal="left"/>
    </xf>
    <xf numFmtId="0" fontId="2" fillId="0" borderId="12" xfId="15" applyFont="1" applyBorder="1" applyAlignment="1">
      <alignment horizontal="right"/>
    </xf>
    <xf numFmtId="0" fontId="2" fillId="0" borderId="7" xfId="15" applyFont="1" applyBorder="1" applyAlignment="1">
      <alignment textRotation="90" wrapText="1"/>
    </xf>
    <xf numFmtId="0" fontId="2" fillId="0" borderId="10" xfId="15" applyFont="1" applyBorder="1"/>
    <xf numFmtId="0" fontId="2" fillId="0" borderId="2" xfId="15" applyFont="1" applyBorder="1"/>
    <xf numFmtId="0" fontId="2" fillId="0" borderId="3" xfId="15" applyFont="1" applyBorder="1"/>
    <xf numFmtId="0" fontId="2" fillId="0" borderId="4" xfId="15" applyFont="1" applyBorder="1"/>
    <xf numFmtId="0" fontId="2" fillId="0" borderId="7" xfId="15" applyFont="1" applyBorder="1"/>
    <xf numFmtId="0" fontId="2" fillId="0" borderId="0" xfId="0" applyFont="1" applyAlignment="1">
      <alignment vertical="center"/>
    </xf>
    <xf numFmtId="1" fontId="2" fillId="9" borderId="0" xfId="0" applyNumberFormat="1" applyFont="1" applyFill="1"/>
    <xf numFmtId="9" fontId="2" fillId="9" borderId="0" xfId="1" applyFont="1" applyFill="1" applyAlignment="1">
      <alignment horizontal="center"/>
    </xf>
    <xf numFmtId="0" fontId="2" fillId="9" borderId="0" xfId="0" applyFont="1" applyFill="1" applyAlignment="1">
      <alignment horizontal="left"/>
    </xf>
    <xf numFmtId="0" fontId="2" fillId="6" borderId="16" xfId="0" applyFont="1" applyFill="1" applyBorder="1" applyAlignment="1" applyProtection="1">
      <alignment horizontal="left"/>
      <protection locked="0"/>
    </xf>
    <xf numFmtId="0" fontId="2" fillId="6" borderId="42" xfId="0" quotePrefix="1" applyFont="1" applyFill="1" applyBorder="1" applyAlignment="1" applyProtection="1">
      <alignment horizontal="left"/>
      <protection locked="0"/>
    </xf>
    <xf numFmtId="1" fontId="2" fillId="9" borderId="2" xfId="0" applyNumberFormat="1" applyFont="1" applyFill="1" applyBorder="1"/>
    <xf numFmtId="0" fontId="2" fillId="9" borderId="16" xfId="0" applyFont="1" applyFill="1" applyBorder="1" applyAlignment="1">
      <alignment horizontal="left"/>
    </xf>
    <xf numFmtId="0" fontId="2" fillId="9" borderId="3" xfId="0" applyFont="1" applyFill="1" applyBorder="1"/>
    <xf numFmtId="0" fontId="2" fillId="6" borderId="16" xfId="1" applyNumberFormat="1" applyFont="1" applyFill="1" applyBorder="1" applyAlignment="1" applyProtection="1">
      <alignment horizontal="left"/>
      <protection locked="0"/>
    </xf>
    <xf numFmtId="1" fontId="2" fillId="6" borderId="16" xfId="0" applyNumberFormat="1" applyFont="1" applyFill="1" applyBorder="1" applyAlignment="1" applyProtection="1">
      <alignment horizontal="left"/>
      <protection locked="0"/>
    </xf>
    <xf numFmtId="0" fontId="2" fillId="9" borderId="9" xfId="0" applyFont="1" applyFill="1" applyBorder="1"/>
    <xf numFmtId="164" fontId="2" fillId="9" borderId="8" xfId="0" applyNumberFormat="1" applyFont="1" applyFill="1" applyBorder="1" applyAlignment="1">
      <alignment horizontal="center"/>
    </xf>
    <xf numFmtId="0" fontId="2" fillId="9" borderId="61" xfId="0" applyFont="1" applyFill="1" applyBorder="1" applyAlignment="1">
      <alignment horizontal="left"/>
    </xf>
    <xf numFmtId="164" fontId="2" fillId="9" borderId="20" xfId="0" applyNumberFormat="1" applyFont="1" applyFill="1" applyBorder="1" applyAlignment="1">
      <alignment horizontal="center"/>
    </xf>
    <xf numFmtId="1" fontId="2" fillId="6" borderId="16" xfId="1" applyNumberFormat="1" applyFont="1" applyFill="1" applyBorder="1" applyAlignment="1" applyProtection="1">
      <alignment horizontal="left"/>
      <protection locked="0"/>
    </xf>
    <xf numFmtId="1" fontId="2" fillId="9" borderId="8" xfId="0" applyNumberFormat="1" applyFont="1" applyFill="1" applyBorder="1" applyAlignment="1">
      <alignment horizontal="center"/>
    </xf>
    <xf numFmtId="0" fontId="2" fillId="9" borderId="45" xfId="0" applyFont="1" applyFill="1" applyBorder="1"/>
    <xf numFmtId="2" fontId="2" fillId="9" borderId="56" xfId="0" applyNumberFormat="1" applyFont="1" applyFill="1" applyBorder="1" applyAlignment="1">
      <alignment horizontal="center"/>
    </xf>
    <xf numFmtId="0" fontId="2" fillId="9" borderId="45" xfId="0" applyFont="1" applyFill="1" applyBorder="1" applyAlignment="1">
      <alignment horizontal="center"/>
    </xf>
    <xf numFmtId="0" fontId="2" fillId="9" borderId="63" xfId="0" applyFont="1" applyFill="1" applyBorder="1" applyAlignment="1">
      <alignment horizontal="center"/>
    </xf>
    <xf numFmtId="0" fontId="2" fillId="9" borderId="64" xfId="0" applyFont="1" applyFill="1" applyBorder="1" applyAlignment="1">
      <alignment horizontal="left"/>
    </xf>
    <xf numFmtId="0" fontId="2" fillId="9" borderId="21" xfId="0" applyFont="1" applyFill="1" applyBorder="1"/>
    <xf numFmtId="0" fontId="2" fillId="6" borderId="16" xfId="0" applyFont="1" applyFill="1" applyBorder="1" applyProtection="1">
      <protection locked="0"/>
    </xf>
    <xf numFmtId="1" fontId="2" fillId="9" borderId="12" xfId="0" applyNumberFormat="1" applyFont="1" applyFill="1" applyBorder="1"/>
    <xf numFmtId="0" fontId="2" fillId="9" borderId="61" xfId="0" applyFont="1" applyFill="1" applyBorder="1"/>
    <xf numFmtId="0" fontId="2" fillId="9" borderId="16" xfId="0" applyFont="1" applyFill="1" applyBorder="1"/>
    <xf numFmtId="0" fontId="2" fillId="9" borderId="61" xfId="0" applyFont="1" applyFill="1" applyBorder="1" applyAlignment="1">
      <alignment horizontal="right"/>
    </xf>
    <xf numFmtId="1" fontId="2" fillId="0" borderId="3" xfId="0" applyNumberFormat="1" applyFont="1" applyBorder="1" applyAlignment="1">
      <alignment horizontal="center"/>
    </xf>
    <xf numFmtId="1" fontId="2" fillId="0" borderId="2" xfId="0" applyNumberFormat="1" applyFont="1" applyBorder="1" applyAlignment="1">
      <alignment horizontal="center"/>
    </xf>
    <xf numFmtId="0" fontId="2" fillId="9" borderId="64" xfId="0" applyFont="1" applyFill="1" applyBorder="1" applyAlignment="1">
      <alignment horizontal="right"/>
    </xf>
    <xf numFmtId="0" fontId="2" fillId="0" borderId="64" xfId="0" applyFont="1" applyBorder="1"/>
    <xf numFmtId="9" fontId="2" fillId="6" borderId="16" xfId="1" applyFont="1" applyFill="1" applyBorder="1" applyAlignment="1" applyProtection="1">
      <alignment horizontal="left"/>
      <protection locked="0"/>
    </xf>
    <xf numFmtId="0" fontId="2" fillId="9" borderId="64" xfId="0" applyFont="1" applyFill="1" applyBorder="1"/>
    <xf numFmtId="0" fontId="2" fillId="0" borderId="71" xfId="0" applyFont="1" applyBorder="1" applyAlignment="1">
      <alignment vertical="center"/>
    </xf>
    <xf numFmtId="0" fontId="2" fillId="9" borderId="71" xfId="0" applyFont="1" applyFill="1" applyBorder="1" applyAlignment="1">
      <alignment vertical="center"/>
    </xf>
    <xf numFmtId="0" fontId="2" fillId="9" borderId="80" xfId="0" applyFont="1" applyFill="1" applyBorder="1" applyAlignment="1">
      <alignment vertical="center"/>
    </xf>
    <xf numFmtId="0" fontId="2" fillId="9" borderId="0" xfId="0" applyFont="1" applyFill="1" applyAlignment="1">
      <alignment vertical="center"/>
    </xf>
    <xf numFmtId="0" fontId="2" fillId="9" borderId="0" xfId="0" applyFont="1" applyFill="1" applyAlignment="1">
      <alignment horizontal="center" vertical="center"/>
    </xf>
    <xf numFmtId="0" fontId="2" fillId="11" borderId="11" xfId="0" applyFont="1" applyFill="1" applyBorder="1"/>
    <xf numFmtId="1" fontId="2" fillId="11" borderId="11" xfId="0" applyNumberFormat="1" applyFont="1" applyFill="1" applyBorder="1" applyAlignment="1">
      <alignment horizontal="center"/>
    </xf>
    <xf numFmtId="1" fontId="2" fillId="11" borderId="1" xfId="0" applyNumberFormat="1" applyFont="1" applyFill="1" applyBorder="1" applyAlignment="1">
      <alignment horizontal="center"/>
    </xf>
    <xf numFmtId="1" fontId="2" fillId="11" borderId="2" xfId="0" applyNumberFormat="1" applyFont="1" applyFill="1" applyBorder="1" applyAlignment="1">
      <alignment horizontal="center"/>
    </xf>
    <xf numFmtId="1" fontId="2" fillId="11" borderId="16" xfId="0" applyNumberFormat="1" applyFont="1" applyFill="1" applyBorder="1"/>
    <xf numFmtId="0" fontId="2" fillId="11" borderId="2" xfId="0" applyFont="1" applyFill="1" applyBorder="1"/>
    <xf numFmtId="0" fontId="2" fillId="11" borderId="7" xfId="0" applyFont="1" applyFill="1" applyBorder="1"/>
    <xf numFmtId="0" fontId="2" fillId="9" borderId="12" xfId="0" applyFont="1" applyFill="1" applyBorder="1"/>
    <xf numFmtId="1" fontId="2" fillId="9" borderId="61" xfId="0" applyNumberFormat="1" applyFont="1" applyFill="1" applyBorder="1"/>
    <xf numFmtId="0" fontId="2" fillId="3" borderId="3" xfId="0" applyFont="1" applyFill="1" applyBorder="1"/>
    <xf numFmtId="0" fontId="2" fillId="3" borderId="2" xfId="0" applyFont="1" applyFill="1" applyBorder="1" applyAlignment="1">
      <alignment horizontal="center"/>
    </xf>
    <xf numFmtId="1" fontId="2" fillId="3" borderId="1" xfId="0" applyNumberFormat="1" applyFont="1" applyFill="1" applyBorder="1" applyAlignment="1">
      <alignment horizontal="center"/>
    </xf>
    <xf numFmtId="1" fontId="2" fillId="3" borderId="16" xfId="0" applyNumberFormat="1" applyFont="1" applyFill="1" applyBorder="1" applyAlignment="1">
      <alignment horizontal="right"/>
    </xf>
    <xf numFmtId="0" fontId="2" fillId="3" borderId="2" xfId="0" applyFont="1" applyFill="1" applyBorder="1"/>
    <xf numFmtId="0" fontId="2" fillId="3" borderId="1" xfId="0" applyFont="1" applyFill="1" applyBorder="1"/>
    <xf numFmtId="0" fontId="2" fillId="10" borderId="1" xfId="0" applyFont="1" applyFill="1" applyBorder="1"/>
    <xf numFmtId="0" fontId="2" fillId="10" borderId="2" xfId="0" applyFont="1" applyFill="1" applyBorder="1"/>
    <xf numFmtId="0" fontId="2" fillId="10" borderId="2" xfId="0" applyFont="1" applyFill="1" applyBorder="1" applyAlignment="1">
      <alignment horizontal="center"/>
    </xf>
    <xf numFmtId="1" fontId="2" fillId="10" borderId="1" xfId="0" applyNumberFormat="1" applyFont="1" applyFill="1" applyBorder="1" applyAlignment="1">
      <alignment horizontal="center"/>
    </xf>
    <xf numFmtId="1" fontId="2" fillId="10" borderId="2" xfId="0" applyNumberFormat="1" applyFont="1" applyFill="1" applyBorder="1" applyAlignment="1">
      <alignment horizontal="center"/>
    </xf>
    <xf numFmtId="1" fontId="2" fillId="10" borderId="16" xfId="0" applyNumberFormat="1" applyFont="1" applyFill="1" applyBorder="1" applyAlignment="1">
      <alignment horizontal="right"/>
    </xf>
    <xf numFmtId="0" fontId="2" fillId="10" borderId="0" xfId="0" applyFont="1" applyFill="1"/>
    <xf numFmtId="0" fontId="2" fillId="14" borderId="1" xfId="0" applyFont="1" applyFill="1" applyBorder="1"/>
    <xf numFmtId="0" fontId="2" fillId="14" borderId="2" xfId="0" applyFont="1" applyFill="1" applyBorder="1"/>
    <xf numFmtId="0" fontId="2" fillId="14" borderId="2" xfId="0" applyFont="1" applyFill="1" applyBorder="1" applyAlignment="1">
      <alignment horizontal="center"/>
    </xf>
    <xf numFmtId="1" fontId="2" fillId="14" borderId="1" xfId="0" applyNumberFormat="1" applyFont="1" applyFill="1" applyBorder="1" applyAlignment="1">
      <alignment horizontal="center"/>
    </xf>
    <xf numFmtId="1" fontId="2" fillId="14" borderId="2" xfId="0" applyNumberFormat="1" applyFont="1" applyFill="1" applyBorder="1" applyAlignment="1">
      <alignment horizontal="center"/>
    </xf>
    <xf numFmtId="1" fontId="2" fillId="14" borderId="16" xfId="0" applyNumberFormat="1" applyFont="1" applyFill="1" applyBorder="1" applyAlignment="1">
      <alignment horizontal="right"/>
    </xf>
    <xf numFmtId="0" fontId="2" fillId="7" borderId="1" xfId="0" applyFont="1" applyFill="1" applyBorder="1"/>
    <xf numFmtId="0" fontId="2" fillId="7" borderId="2" xfId="0" applyFont="1" applyFill="1" applyBorder="1"/>
    <xf numFmtId="0" fontId="2" fillId="7" borderId="2" xfId="0" applyFont="1" applyFill="1" applyBorder="1" applyAlignment="1">
      <alignment horizontal="center"/>
    </xf>
    <xf numFmtId="1" fontId="2" fillId="7" borderId="1" xfId="0" applyNumberFormat="1" applyFont="1" applyFill="1" applyBorder="1" applyAlignment="1">
      <alignment horizontal="center"/>
    </xf>
    <xf numFmtId="1" fontId="2" fillId="7" borderId="2" xfId="0" applyNumberFormat="1" applyFont="1" applyFill="1" applyBorder="1" applyAlignment="1">
      <alignment horizontal="center"/>
    </xf>
    <xf numFmtId="1" fontId="2" fillId="7" borderId="16" xfId="0" applyNumberFormat="1" applyFont="1" applyFill="1" applyBorder="1" applyAlignment="1">
      <alignment horizontal="right"/>
    </xf>
    <xf numFmtId="0" fontId="2" fillId="7" borderId="7" xfId="0" applyFont="1" applyFill="1" applyBorder="1"/>
    <xf numFmtId="0" fontId="2" fillId="7" borderId="6" xfId="0" applyFont="1" applyFill="1" applyBorder="1"/>
    <xf numFmtId="0" fontId="2" fillId="7" borderId="7" xfId="0" applyFont="1" applyFill="1" applyBorder="1" applyAlignment="1">
      <alignment horizontal="center"/>
    </xf>
    <xf numFmtId="0" fontId="2" fillId="5" borderId="3" xfId="0" applyFont="1" applyFill="1" applyBorder="1"/>
    <xf numFmtId="1" fontId="2" fillId="5" borderId="16" xfId="0" applyNumberFormat="1" applyFont="1" applyFill="1" applyBorder="1"/>
    <xf numFmtId="0" fontId="2" fillId="5" borderId="4" xfId="0" applyFont="1" applyFill="1" applyBorder="1"/>
    <xf numFmtId="0" fontId="2" fillId="5" borderId="5" xfId="0" applyFont="1" applyFill="1" applyBorder="1"/>
    <xf numFmtId="1" fontId="2" fillId="5" borderId="7" xfId="0" applyNumberFormat="1" applyFont="1" applyFill="1" applyBorder="1" applyAlignment="1">
      <alignment horizontal="center"/>
    </xf>
    <xf numFmtId="0" fontId="2" fillId="0" borderId="8" xfId="0" applyFont="1" applyBorder="1"/>
    <xf numFmtId="0" fontId="2" fillId="0" borderId="2" xfId="0" applyFont="1" applyBorder="1"/>
    <xf numFmtId="1" fontId="2" fillId="0" borderId="2" xfId="0" applyNumberFormat="1" applyFont="1" applyBorder="1"/>
    <xf numFmtId="1" fontId="2" fillId="0" borderId="36" xfId="0" applyNumberFormat="1" applyFont="1" applyBorder="1"/>
    <xf numFmtId="0" fontId="2" fillId="0" borderId="19" xfId="0" applyFont="1" applyBorder="1"/>
    <xf numFmtId="0" fontId="2" fillId="0" borderId="0" xfId="0" applyFont="1" applyAlignment="1">
      <alignment horizontal="center"/>
    </xf>
    <xf numFmtId="0" fontId="2" fillId="0" borderId="70" xfId="0" applyFont="1" applyBorder="1"/>
    <xf numFmtId="0" fontId="2" fillId="0" borderId="71" xfId="0" applyFont="1" applyBorder="1"/>
    <xf numFmtId="0" fontId="2" fillId="0" borderId="79" xfId="0" applyFont="1" applyBorder="1"/>
    <xf numFmtId="0" fontId="2" fillId="0" borderId="40" xfId="0" applyFont="1" applyBorder="1"/>
    <xf numFmtId="0" fontId="2" fillId="0" borderId="16" xfId="0" applyFont="1" applyBorder="1"/>
    <xf numFmtId="0" fontId="2" fillId="0" borderId="68" xfId="0" applyFont="1" applyBorder="1"/>
    <xf numFmtId="0" fontId="2" fillId="0" borderId="49" xfId="0" applyFont="1" applyBorder="1"/>
    <xf numFmtId="0" fontId="2" fillId="0" borderId="17" xfId="0" applyFont="1" applyBorder="1"/>
    <xf numFmtId="9" fontId="2" fillId="0" borderId="64" xfId="0" applyNumberFormat="1" applyFont="1" applyBorder="1" applyAlignment="1">
      <alignment horizontal="center"/>
    </xf>
    <xf numFmtId="0" fontId="2" fillId="0" borderId="40" xfId="0" applyFont="1" applyBorder="1" applyAlignment="1">
      <alignment horizontal="center"/>
    </xf>
    <xf numFmtId="165" fontId="2" fillId="0" borderId="8" xfId="1" applyNumberFormat="1" applyFont="1" applyBorder="1" applyAlignment="1">
      <alignment horizontal="center" vertical="center" wrapText="1"/>
    </xf>
    <xf numFmtId="0" fontId="2" fillId="0" borderId="36" xfId="1" applyNumberFormat="1" applyFont="1" applyBorder="1" applyAlignment="1">
      <alignment vertical="center" wrapText="1"/>
    </xf>
    <xf numFmtId="169" fontId="2" fillId="0" borderId="1" xfId="1" applyNumberFormat="1" applyFont="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6" xfId="1" applyNumberFormat="1" applyFont="1" applyBorder="1" applyAlignment="1">
      <alignment horizontal="center" vertical="center" wrapText="1"/>
    </xf>
    <xf numFmtId="165" fontId="2" fillId="0" borderId="1" xfId="1" applyNumberFormat="1" applyFont="1" applyBorder="1" applyAlignment="1">
      <alignment horizontal="center" vertical="center" wrapText="1"/>
    </xf>
    <xf numFmtId="0" fontId="2" fillId="0" borderId="1" xfId="1" applyNumberFormat="1" applyFont="1" applyFill="1" applyBorder="1" applyAlignment="1">
      <alignment vertical="center" wrapText="1"/>
    </xf>
    <xf numFmtId="0" fontId="2" fillId="0" borderId="16" xfId="1" applyNumberFormat="1" applyFont="1" applyBorder="1" applyAlignment="1">
      <alignment vertical="center" wrapText="1"/>
    </xf>
    <xf numFmtId="0" fontId="2" fillId="0" borderId="18" xfId="1" applyNumberFormat="1" applyFont="1" applyFill="1" applyBorder="1" applyAlignment="1">
      <alignment vertical="center" wrapText="1"/>
    </xf>
    <xf numFmtId="0" fontId="2" fillId="0" borderId="17" xfId="1" applyNumberFormat="1" applyFont="1" applyBorder="1" applyAlignment="1">
      <alignment vertical="center" wrapText="1"/>
    </xf>
    <xf numFmtId="172" fontId="17" fillId="0" borderId="11" xfId="0" applyNumberFormat="1" applyFont="1" applyBorder="1" applyAlignment="1">
      <alignment horizontal="center" vertical="center" wrapText="1"/>
    </xf>
    <xf numFmtId="172" fontId="17" fillId="0" borderId="12" xfId="0" applyNumberFormat="1" applyFont="1" applyBorder="1" applyAlignment="1">
      <alignment horizontal="center" vertical="center" wrapText="1"/>
    </xf>
    <xf numFmtId="0" fontId="18" fillId="31" borderId="20" xfId="0" applyFont="1" applyFill="1" applyBorder="1" applyAlignment="1">
      <alignment horizontal="left" vertical="top" wrapText="1"/>
    </xf>
    <xf numFmtId="0" fontId="18" fillId="31" borderId="22" xfId="0" applyFont="1" applyFill="1" applyBorder="1" applyAlignment="1">
      <alignment horizontal="left" vertical="top" wrapText="1"/>
    </xf>
    <xf numFmtId="0" fontId="18" fillId="31" borderId="21" xfId="0" applyFont="1" applyFill="1" applyBorder="1" applyAlignment="1">
      <alignment horizontal="left" vertical="top" wrapText="1"/>
    </xf>
    <xf numFmtId="0" fontId="18" fillId="31" borderId="102" xfId="0" applyFont="1" applyFill="1" applyBorder="1" applyAlignment="1">
      <alignment horizontal="left" vertical="center" wrapText="1"/>
    </xf>
    <xf numFmtId="0" fontId="18" fillId="31" borderId="103" xfId="0" applyFont="1" applyFill="1" applyBorder="1" applyAlignment="1">
      <alignment horizontal="left" vertical="center" wrapText="1"/>
    </xf>
    <xf numFmtId="0" fontId="26" fillId="4" borderId="20" xfId="18" applyFont="1" applyFill="1" applyBorder="1" applyAlignment="1">
      <alignment horizontal="left" vertical="center" wrapText="1"/>
    </xf>
    <xf numFmtId="0" fontId="26" fillId="4" borderId="21" xfId="18" applyFont="1" applyFill="1" applyBorder="1" applyAlignment="1">
      <alignment horizontal="left" vertical="center" wrapText="1"/>
    </xf>
    <xf numFmtId="164" fontId="42" fillId="9" borderId="0" xfId="5" applyNumberFormat="1" applyFont="1" applyFill="1" applyAlignment="1">
      <alignment horizontal="left" vertical="top" wrapText="1"/>
    </xf>
    <xf numFmtId="0" fontId="41" fillId="9" borderId="0" xfId="7" applyFont="1" applyFill="1" applyAlignment="1">
      <alignment vertical="top" wrapText="1"/>
    </xf>
    <xf numFmtId="0" fontId="46" fillId="12" borderId="50" xfId="0" applyFont="1" applyFill="1" applyBorder="1" applyAlignment="1">
      <alignment horizontal="left" vertical="top" wrapText="1"/>
    </xf>
    <xf numFmtId="0" fontId="55" fillId="12" borderId="0" xfId="0" applyFont="1" applyFill="1" applyAlignment="1">
      <alignment horizontal="left" vertical="top" wrapText="1"/>
    </xf>
    <xf numFmtId="0" fontId="17" fillId="6" borderId="6" xfId="0" applyFont="1" applyFill="1" applyBorder="1" applyAlignment="1">
      <alignment horizontal="center" vertical="top"/>
    </xf>
    <xf numFmtId="0" fontId="17" fillId="6" borderId="5" xfId="0" applyFont="1" applyFill="1" applyBorder="1" applyAlignment="1">
      <alignment horizontal="center" vertical="top"/>
    </xf>
    <xf numFmtId="0" fontId="17" fillId="6" borderId="4" xfId="0" applyFont="1" applyFill="1" applyBorder="1" applyAlignment="1">
      <alignment horizontal="center" vertical="top"/>
    </xf>
    <xf numFmtId="0" fontId="2" fillId="6" borderId="1" xfId="0" applyFont="1" applyFill="1" applyBorder="1" applyAlignment="1">
      <alignment horizontal="center" vertical="top"/>
    </xf>
    <xf numFmtId="0" fontId="2" fillId="6" borderId="0" xfId="0" applyFont="1" applyFill="1" applyAlignment="1">
      <alignment horizontal="center" vertical="top"/>
    </xf>
    <xf numFmtId="0" fontId="2" fillId="6" borderId="3" xfId="0" applyFont="1" applyFill="1" applyBorder="1" applyAlignment="1">
      <alignment horizontal="center" vertical="top"/>
    </xf>
    <xf numFmtId="0" fontId="46" fillId="12" borderId="46" xfId="0" applyFont="1" applyFill="1" applyBorder="1" applyAlignment="1">
      <alignment horizontal="left" vertical="top" wrapText="1"/>
    </xf>
    <xf numFmtId="0" fontId="46" fillId="12" borderId="50" xfId="0" applyFont="1" applyFill="1" applyBorder="1" applyAlignment="1">
      <alignment horizontal="left" vertical="top"/>
    </xf>
    <xf numFmtId="0" fontId="46" fillId="12" borderId="46" xfId="0" applyFont="1" applyFill="1" applyBorder="1" applyAlignment="1">
      <alignment horizontal="center" vertical="top"/>
    </xf>
    <xf numFmtId="0" fontId="55" fillId="12" borderId="50" xfId="0" applyFont="1" applyFill="1" applyBorder="1" applyAlignment="1">
      <alignment horizontal="center" vertical="top"/>
    </xf>
    <xf numFmtId="0" fontId="55" fillId="12" borderId="55" xfId="0" applyFont="1" applyFill="1" applyBorder="1" applyAlignment="1">
      <alignment horizontal="center" vertical="top"/>
    </xf>
    <xf numFmtId="0" fontId="46" fillId="12" borderId="37" xfId="0" applyFont="1" applyFill="1" applyBorder="1" applyAlignment="1">
      <alignment horizontal="center" vertical="top"/>
    </xf>
    <xf numFmtId="0" fontId="55" fillId="12" borderId="25" xfId="0" applyFont="1" applyFill="1" applyBorder="1" applyAlignment="1">
      <alignment horizontal="center" vertical="top"/>
    </xf>
    <xf numFmtId="0" fontId="55" fillId="12" borderId="38" xfId="0" applyFont="1" applyFill="1" applyBorder="1" applyAlignment="1">
      <alignment horizontal="center" vertical="top"/>
    </xf>
    <xf numFmtId="164" fontId="46" fillId="12" borderId="12" xfId="0" applyNumberFormat="1" applyFont="1" applyFill="1" applyBorder="1" applyAlignment="1">
      <alignment horizontal="center" vertical="center"/>
    </xf>
    <xf numFmtId="164" fontId="55" fillId="12" borderId="12" xfId="0" applyNumberFormat="1" applyFont="1" applyFill="1" applyBorder="1" applyAlignment="1">
      <alignment horizontal="center" vertical="center"/>
    </xf>
    <xf numFmtId="0" fontId="2" fillId="6" borderId="6"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6" xfId="0" applyFont="1" applyFill="1" applyBorder="1" applyAlignment="1">
      <alignment horizontal="center" vertical="top"/>
    </xf>
    <xf numFmtId="0" fontId="2" fillId="6" borderId="5" xfId="0" applyFont="1" applyFill="1" applyBorder="1" applyAlignment="1">
      <alignment horizontal="center" vertical="top"/>
    </xf>
    <xf numFmtId="0" fontId="2" fillId="6" borderId="4" xfId="0" applyFont="1" applyFill="1" applyBorder="1" applyAlignment="1">
      <alignment horizontal="center" vertical="top"/>
    </xf>
    <xf numFmtId="2" fontId="11" fillId="9" borderId="12" xfId="1" applyNumberFormat="1" applyFont="1" applyFill="1" applyBorder="1" applyAlignment="1" applyProtection="1">
      <alignment horizontal="center"/>
    </xf>
    <xf numFmtId="9" fontId="11" fillId="9" borderId="12" xfId="1" applyFont="1" applyFill="1" applyBorder="1" applyAlignment="1" applyProtection="1">
      <alignment horizontal="center"/>
    </xf>
    <xf numFmtId="1" fontId="17" fillId="0" borderId="39" xfId="0" applyNumberFormat="1" applyFont="1" applyBorder="1" applyAlignment="1" applyProtection="1">
      <alignment horizontal="center" vertical="center"/>
      <protection locked="0"/>
    </xf>
    <xf numFmtId="1" fontId="17" fillId="0" borderId="40" xfId="0" applyNumberFormat="1" applyFont="1" applyBorder="1" applyAlignment="1" applyProtection="1">
      <alignment horizontal="center" vertical="center"/>
      <protection locked="0"/>
    </xf>
    <xf numFmtId="1" fontId="17" fillId="0" borderId="41" xfId="0" applyNumberFormat="1" applyFont="1" applyBorder="1" applyAlignment="1" applyProtection="1">
      <alignment horizontal="center" vertical="center"/>
      <protection locked="0"/>
    </xf>
    <xf numFmtId="0" fontId="24" fillId="0" borderId="70" xfId="0" applyFont="1" applyBorder="1" applyAlignment="1">
      <alignment horizontal="center" vertical="center"/>
    </xf>
    <xf numFmtId="0" fontId="49" fillId="0" borderId="71" xfId="0" applyFont="1" applyBorder="1" applyAlignment="1">
      <alignment horizontal="center" vertical="center"/>
    </xf>
    <xf numFmtId="0" fontId="49" fillId="0" borderId="79" xfId="0" applyFont="1" applyBorder="1" applyAlignment="1">
      <alignment horizontal="center" vertical="center"/>
    </xf>
    <xf numFmtId="168" fontId="17" fillId="0" borderId="36" xfId="0" applyNumberFormat="1" applyFont="1" applyBorder="1" applyAlignment="1">
      <alignment horizontal="center" vertical="center"/>
    </xf>
    <xf numFmtId="168" fontId="17" fillId="0" borderId="16" xfId="0" applyNumberFormat="1" applyFont="1" applyBorder="1" applyAlignment="1">
      <alignment horizontal="center" vertical="center"/>
    </xf>
    <xf numFmtId="168" fontId="17" fillId="0" borderId="11" xfId="0" applyNumberFormat="1" applyFont="1" applyBorder="1" applyAlignment="1" applyProtection="1">
      <alignment horizontal="center" vertical="center"/>
      <protection locked="0"/>
    </xf>
    <xf numFmtId="168" fontId="17" fillId="0" borderId="2" xfId="0" applyNumberFormat="1" applyFont="1" applyBorder="1" applyAlignment="1" applyProtection="1">
      <alignment horizontal="center" vertical="center"/>
      <protection locked="0"/>
    </xf>
    <xf numFmtId="168" fontId="17" fillId="0" borderId="7" xfId="0" applyNumberFormat="1" applyFont="1" applyBorder="1" applyAlignment="1" applyProtection="1">
      <alignment horizontal="center" vertical="center"/>
      <protection locked="0"/>
    </xf>
    <xf numFmtId="0" fontId="59" fillId="0" borderId="40" xfId="0" applyFont="1" applyBorder="1" applyAlignment="1">
      <alignment horizontal="left" vertical="top"/>
    </xf>
    <xf numFmtId="0" fontId="59" fillId="0" borderId="41" xfId="0" applyFont="1" applyBorder="1" applyAlignment="1">
      <alignment horizontal="left" vertical="top"/>
    </xf>
    <xf numFmtId="0" fontId="59" fillId="0" borderId="2" xfId="0" applyFont="1" applyBorder="1" applyAlignment="1">
      <alignment horizontal="left" vertical="top"/>
    </xf>
    <xf numFmtId="0" fontId="59" fillId="0" borderId="7" xfId="0" applyFont="1" applyBorder="1" applyAlignment="1">
      <alignment horizontal="left" vertical="top"/>
    </xf>
    <xf numFmtId="0" fontId="46" fillId="9" borderId="40" xfId="0" applyFont="1" applyFill="1" applyBorder="1" applyAlignment="1">
      <alignment horizontal="left" vertical="top"/>
    </xf>
    <xf numFmtId="0" fontId="45" fillId="9" borderId="70" xfId="0" applyFont="1" applyFill="1" applyBorder="1" applyAlignment="1">
      <alignment horizontal="left" vertical="center"/>
    </xf>
    <xf numFmtId="0" fontId="45" fillId="9" borderId="80" xfId="0" applyFont="1" applyFill="1" applyBorder="1" applyAlignment="1">
      <alignment horizontal="left" vertical="center"/>
    </xf>
    <xf numFmtId="0" fontId="46" fillId="9" borderId="14" xfId="0" applyFont="1" applyFill="1" applyBorder="1" applyAlignment="1">
      <alignment horizontal="left" vertical="top"/>
    </xf>
    <xf numFmtId="0" fontId="17" fillId="9" borderId="2" xfId="0" applyFont="1" applyFill="1" applyBorder="1" applyAlignment="1">
      <alignment horizontal="left" vertical="top"/>
    </xf>
    <xf numFmtId="0" fontId="17" fillId="9" borderId="11" xfId="0" applyFont="1" applyFill="1" applyBorder="1" applyAlignment="1">
      <alignment horizontal="left" vertical="top"/>
    </xf>
    <xf numFmtId="0" fontId="46" fillId="9" borderId="39" xfId="0" applyFont="1" applyFill="1" applyBorder="1" applyAlignment="1">
      <alignment horizontal="left" vertical="top"/>
    </xf>
    <xf numFmtId="0" fontId="46" fillId="9" borderId="41" xfId="0" applyFont="1" applyFill="1" applyBorder="1" applyAlignment="1">
      <alignment horizontal="left" vertical="top"/>
    </xf>
    <xf numFmtId="0" fontId="2" fillId="0" borderId="1" xfId="15" applyFont="1" applyBorder="1" applyAlignment="1">
      <alignment horizontal="left"/>
    </xf>
    <xf numFmtId="0" fontId="2" fillId="0" borderId="0" xfId="15" applyFont="1" applyAlignment="1">
      <alignment horizontal="left"/>
    </xf>
    <xf numFmtId="0" fontId="2" fillId="0" borderId="6" xfId="15" applyFont="1" applyBorder="1" applyAlignment="1">
      <alignment horizontal="left"/>
    </xf>
    <xf numFmtId="0" fontId="2" fillId="0" borderId="5" xfId="15" applyFont="1" applyBorder="1" applyAlignment="1">
      <alignment horizontal="left"/>
    </xf>
    <xf numFmtId="168" fontId="17" fillId="0" borderId="11" xfId="0" applyNumberFormat="1" applyFont="1" applyBorder="1" applyAlignment="1">
      <alignment horizontal="right" vertical="center"/>
    </xf>
    <xf numFmtId="167" fontId="17" fillId="0" borderId="2" xfId="0" applyNumberFormat="1" applyFont="1" applyBorder="1" applyAlignment="1">
      <alignment horizontal="right" vertical="center"/>
    </xf>
    <xf numFmtId="0" fontId="2" fillId="0" borderId="8" xfId="15" applyFont="1" applyBorder="1" applyAlignment="1">
      <alignment horizontal="center"/>
    </xf>
    <xf numFmtId="0" fontId="2" fillId="0" borderId="9" xfId="15" applyFont="1" applyBorder="1" applyAlignment="1">
      <alignment horizontal="center"/>
    </xf>
    <xf numFmtId="0" fontId="2" fillId="0" borderId="1" xfId="15" applyFont="1" applyBorder="1" applyAlignment="1">
      <alignment horizontal="center"/>
    </xf>
    <xf numFmtId="0" fontId="2" fillId="0" borderId="0" xfId="15" applyFont="1" applyAlignment="1">
      <alignment horizontal="center"/>
    </xf>
    <xf numFmtId="0" fontId="16" fillId="0" borderId="20" xfId="15" applyFont="1" applyBorder="1" applyAlignment="1">
      <alignment horizontal="left" vertical="top" wrapText="1"/>
    </xf>
    <xf numFmtId="0" fontId="16" fillId="0" borderId="22" xfId="15" applyFont="1" applyBorder="1" applyAlignment="1">
      <alignment horizontal="left" vertical="top" wrapText="1"/>
    </xf>
    <xf numFmtId="0" fontId="16" fillId="0" borderId="21" xfId="15" applyFont="1" applyBorder="1" applyAlignment="1">
      <alignment horizontal="left" vertical="top" wrapText="1"/>
    </xf>
    <xf numFmtId="0" fontId="17" fillId="26" borderId="20" xfId="15" applyFont="1" applyFill="1" applyBorder="1" applyAlignment="1">
      <alignment horizontal="center" vertical="center" wrapText="1"/>
    </xf>
    <xf numFmtId="0" fontId="17" fillId="26" borderId="22" xfId="15" applyFont="1" applyFill="1" applyBorder="1" applyAlignment="1">
      <alignment horizontal="center" vertical="center" wrapText="1"/>
    </xf>
    <xf numFmtId="0" fontId="17" fillId="26" borderId="21" xfId="15" applyFont="1" applyFill="1" applyBorder="1" applyAlignment="1">
      <alignment horizontal="center" vertical="center" wrapText="1"/>
    </xf>
    <xf numFmtId="164" fontId="34" fillId="25" borderId="20" xfId="0" applyNumberFormat="1" applyFont="1" applyFill="1" applyBorder="1" applyAlignment="1">
      <alignment horizontal="center" vertical="center"/>
    </xf>
    <xf numFmtId="164" fontId="34" fillId="25" borderId="21" xfId="0" applyNumberFormat="1" applyFont="1" applyFill="1" applyBorder="1" applyAlignment="1">
      <alignment horizontal="center" vertical="center"/>
    </xf>
    <xf numFmtId="164" fontId="16" fillId="0" borderId="22" xfId="0" applyNumberFormat="1" applyFont="1" applyBorder="1" applyAlignment="1">
      <alignment horizontal="center" vertical="center"/>
    </xf>
    <xf numFmtId="164" fontId="16" fillId="0" borderId="21" xfId="0" applyNumberFormat="1" applyFont="1" applyBorder="1" applyAlignment="1">
      <alignment horizontal="center" vertical="center"/>
    </xf>
    <xf numFmtId="0" fontId="45" fillId="9" borderId="71" xfId="0" applyFont="1" applyFill="1" applyBorder="1" applyAlignment="1">
      <alignment horizontal="left" vertical="center"/>
    </xf>
    <xf numFmtId="0" fontId="45" fillId="9" borderId="79" xfId="0" applyFont="1" applyFill="1" applyBorder="1" applyAlignment="1">
      <alignment horizontal="left" vertical="center"/>
    </xf>
    <xf numFmtId="0" fontId="34" fillId="25" borderId="24" xfId="0" applyFont="1" applyFill="1" applyBorder="1" applyAlignment="1">
      <alignment horizontal="center" vertical="center" wrapText="1"/>
    </xf>
    <xf numFmtId="0" fontId="34" fillId="25" borderId="52" xfId="0" applyFont="1" applyFill="1" applyBorder="1" applyAlignment="1">
      <alignment horizontal="center" vertical="center"/>
    </xf>
    <xf numFmtId="164" fontId="16" fillId="0" borderId="20" xfId="0" applyNumberFormat="1" applyFont="1" applyBorder="1" applyAlignment="1">
      <alignment horizontal="center" vertical="center"/>
    </xf>
    <xf numFmtId="0" fontId="34" fillId="25" borderId="24" xfId="0" applyFont="1" applyFill="1" applyBorder="1" applyAlignment="1">
      <alignment horizontal="left" vertical="center" wrapText="1"/>
    </xf>
    <xf numFmtId="0" fontId="34" fillId="25" borderId="52" xfId="0" applyFont="1" applyFill="1" applyBorder="1" applyAlignment="1">
      <alignment horizontal="left" vertical="center"/>
    </xf>
    <xf numFmtId="1" fontId="16" fillId="9" borderId="8" xfId="0" applyNumberFormat="1" applyFont="1" applyFill="1" applyBorder="1" applyAlignment="1">
      <alignment horizontal="center" vertical="center"/>
    </xf>
    <xf numFmtId="1" fontId="16" fillId="9" borderId="10" xfId="0" applyNumberFormat="1" applyFont="1" applyFill="1" applyBorder="1" applyAlignment="1">
      <alignment horizontal="center" vertical="center"/>
    </xf>
    <xf numFmtId="1" fontId="16" fillId="9" borderId="6" xfId="0" applyNumberFormat="1" applyFont="1" applyFill="1" applyBorder="1" applyAlignment="1">
      <alignment horizontal="center" vertical="center"/>
    </xf>
    <xf numFmtId="1" fontId="16" fillId="9" borderId="4" xfId="0" applyNumberFormat="1" applyFont="1" applyFill="1" applyBorder="1" applyAlignment="1">
      <alignment horizontal="center" vertical="center"/>
    </xf>
    <xf numFmtId="1" fontId="21" fillId="9" borderId="56" xfId="0" applyNumberFormat="1" applyFont="1" applyFill="1" applyBorder="1" applyAlignment="1">
      <alignment horizontal="center" vertical="center"/>
    </xf>
    <xf numFmtId="1" fontId="21" fillId="9" borderId="63" xfId="0" applyNumberFormat="1" applyFont="1" applyFill="1" applyBorder="1" applyAlignment="1">
      <alignment horizontal="center" vertical="center"/>
    </xf>
    <xf numFmtId="1" fontId="46" fillId="12" borderId="53" xfId="0" applyNumberFormat="1" applyFont="1" applyFill="1" applyBorder="1" applyAlignment="1">
      <alignment horizontal="center" vertical="top" wrapText="1"/>
    </xf>
    <xf numFmtId="1" fontId="46" fillId="12" borderId="6" xfId="0" applyNumberFormat="1" applyFont="1" applyFill="1" applyBorder="1" applyAlignment="1">
      <alignment horizontal="center" vertical="top" wrapText="1"/>
    </xf>
    <xf numFmtId="1" fontId="46" fillId="12" borderId="54" xfId="0" applyNumberFormat="1" applyFont="1" applyFill="1" applyBorder="1" applyAlignment="1">
      <alignment horizontal="center" vertical="top" wrapText="1"/>
    </xf>
    <xf numFmtId="1" fontId="46" fillId="12" borderId="7" xfId="0" applyNumberFormat="1" applyFont="1" applyFill="1" applyBorder="1" applyAlignment="1">
      <alignment horizontal="center" vertical="top" wrapText="1"/>
    </xf>
    <xf numFmtId="1" fontId="46" fillId="12" borderId="7" xfId="0" applyNumberFormat="1" applyFont="1" applyFill="1" applyBorder="1" applyAlignment="1">
      <alignment horizontal="center" vertical="top"/>
    </xf>
    <xf numFmtId="0" fontId="24" fillId="9" borderId="24" xfId="0" applyFont="1" applyFill="1" applyBorder="1" applyAlignment="1">
      <alignment horizontal="center" vertical="center"/>
    </xf>
    <xf numFmtId="0" fontId="24" fillId="9" borderId="52" xfId="0" applyFont="1" applyFill="1" applyBorder="1" applyAlignment="1">
      <alignment horizontal="center" vertical="center"/>
    </xf>
    <xf numFmtId="0" fontId="2" fillId="9" borderId="20" xfId="0" applyFont="1" applyFill="1" applyBorder="1"/>
    <xf numFmtId="0" fontId="2" fillId="9" borderId="21" xfId="0" applyFont="1" applyFill="1" applyBorder="1"/>
    <xf numFmtId="0" fontId="11" fillId="9" borderId="70" xfId="0" applyFont="1" applyFill="1" applyBorder="1" applyAlignment="1">
      <alignment horizontal="left"/>
    </xf>
    <xf numFmtId="0" fontId="11" fillId="9" borderId="80" xfId="0" applyFont="1" applyFill="1" applyBorder="1" applyAlignment="1">
      <alignment horizontal="left"/>
    </xf>
    <xf numFmtId="0" fontId="2" fillId="9" borderId="7" xfId="0" applyFont="1" applyFill="1" applyBorder="1"/>
    <xf numFmtId="1" fontId="54" fillId="17" borderId="22" xfId="0" applyNumberFormat="1" applyFont="1" applyFill="1" applyBorder="1" applyAlignment="1">
      <alignment horizontal="right" vertical="center"/>
    </xf>
    <xf numFmtId="1" fontId="54" fillId="17" borderId="21" xfId="0" applyNumberFormat="1" applyFont="1" applyFill="1" applyBorder="1" applyAlignment="1">
      <alignment horizontal="right" vertical="center"/>
    </xf>
    <xf numFmtId="1" fontId="16" fillId="9" borderId="1" xfId="0" applyNumberFormat="1" applyFont="1" applyFill="1" applyBorder="1" applyAlignment="1">
      <alignment horizontal="center" vertical="center"/>
    </xf>
    <xf numFmtId="1" fontId="16" fillId="9" borderId="3" xfId="0" applyNumberFormat="1" applyFont="1" applyFill="1" applyBorder="1" applyAlignment="1">
      <alignment horizontal="center" vertical="center"/>
    </xf>
    <xf numFmtId="1" fontId="54" fillId="17" borderId="22" xfId="0" applyNumberFormat="1" applyFont="1" applyFill="1" applyBorder="1" applyAlignment="1">
      <alignment vertical="center"/>
    </xf>
    <xf numFmtId="1" fontId="54" fillId="17" borderId="21" xfId="0" applyNumberFormat="1" applyFont="1" applyFill="1" applyBorder="1" applyAlignment="1">
      <alignment vertical="center"/>
    </xf>
    <xf numFmtId="0" fontId="24" fillId="0" borderId="37" xfId="0" applyFont="1" applyBorder="1" applyAlignment="1">
      <alignment horizontal="center" vertical="top"/>
    </xf>
    <xf numFmtId="0" fontId="24" fillId="0" borderId="38" xfId="0" applyFont="1" applyBorder="1" applyAlignment="1">
      <alignment horizontal="center" vertical="top"/>
    </xf>
    <xf numFmtId="0" fontId="12" fillId="0" borderId="62" xfId="0" applyFont="1" applyBorder="1" applyAlignment="1">
      <alignment horizontal="right"/>
    </xf>
    <xf numFmtId="0" fontId="12" fillId="0" borderId="45" xfId="0" applyFont="1" applyBorder="1" applyAlignment="1">
      <alignment horizontal="right"/>
    </xf>
    <xf numFmtId="0" fontId="12" fillId="0" borderId="63" xfId="0" applyFont="1" applyBorder="1" applyAlignment="1">
      <alignment horizontal="right"/>
    </xf>
    <xf numFmtId="0" fontId="46" fillId="8" borderId="37" xfId="0" applyFont="1" applyFill="1" applyBorder="1" applyAlignment="1">
      <alignment horizontal="left" vertical="center"/>
    </xf>
    <xf numFmtId="0" fontId="46" fillId="8" borderId="25" xfId="0" applyFont="1" applyFill="1" applyBorder="1" applyAlignment="1">
      <alignment horizontal="left" vertical="center"/>
    </xf>
    <xf numFmtId="0" fontId="46" fillId="8" borderId="38" xfId="0" applyFont="1" applyFill="1" applyBorder="1" applyAlignment="1">
      <alignment horizontal="left" vertical="center"/>
    </xf>
    <xf numFmtId="0" fontId="45" fillId="8" borderId="70" xfId="0" applyFont="1" applyFill="1" applyBorder="1" applyAlignment="1">
      <alignment horizontal="left" vertical="center"/>
    </xf>
    <xf numFmtId="0" fontId="45" fillId="8" borderId="71" xfId="0" applyFont="1" applyFill="1" applyBorder="1" applyAlignment="1">
      <alignment horizontal="left" vertical="center"/>
    </xf>
    <xf numFmtId="0" fontId="45" fillId="8" borderId="79" xfId="0" applyFont="1" applyFill="1" applyBorder="1" applyAlignment="1">
      <alignment horizontal="left" vertical="center"/>
    </xf>
    <xf numFmtId="0" fontId="12" fillId="0" borderId="60" xfId="0" applyFont="1" applyBorder="1" applyAlignment="1">
      <alignment horizontal="right"/>
    </xf>
    <xf numFmtId="0" fontId="12" fillId="0" borderId="22" xfId="0" applyFont="1" applyBorder="1" applyAlignment="1">
      <alignment horizontal="right"/>
    </xf>
    <xf numFmtId="0" fontId="12" fillId="0" borderId="21" xfId="0" applyFont="1" applyBorder="1" applyAlignment="1">
      <alignment horizontal="right"/>
    </xf>
    <xf numFmtId="0" fontId="12" fillId="5" borderId="60" xfId="0" applyFont="1" applyFill="1" applyBorder="1" applyAlignment="1">
      <alignment horizontal="right"/>
    </xf>
    <xf numFmtId="0" fontId="12" fillId="5" borderId="22" xfId="0" applyFont="1" applyFill="1" applyBorder="1" applyAlignment="1">
      <alignment horizontal="right"/>
    </xf>
    <xf numFmtId="0" fontId="12" fillId="5" borderId="21" xfId="0" applyFont="1" applyFill="1" applyBorder="1" applyAlignment="1">
      <alignment horizontal="right"/>
    </xf>
    <xf numFmtId="0" fontId="24" fillId="0" borderId="37" xfId="13" applyFont="1" applyBorder="1" applyAlignment="1">
      <alignment horizontal="center" vertical="center"/>
    </xf>
    <xf numFmtId="0" fontId="24" fillId="0" borderId="38" xfId="13" applyFont="1" applyBorder="1" applyAlignment="1">
      <alignment horizontal="center" vertical="center"/>
    </xf>
    <xf numFmtId="0" fontId="18" fillId="9" borderId="12" xfId="0" applyFont="1" applyFill="1" applyBorder="1" applyAlignment="1">
      <alignment horizontal="left" textRotation="90"/>
    </xf>
    <xf numFmtId="0" fontId="18" fillId="0" borderId="12" xfId="0" applyFont="1" applyBorder="1" applyAlignment="1">
      <alignment horizontal="left" textRotation="90"/>
    </xf>
    <xf numFmtId="0" fontId="57" fillId="8" borderId="20" xfId="0" applyFont="1" applyFill="1" applyBorder="1" applyAlignment="1">
      <alignment horizontal="center" vertical="center"/>
    </xf>
    <xf numFmtId="0" fontId="57" fillId="8" borderId="22" xfId="0" applyFont="1" applyFill="1" applyBorder="1" applyAlignment="1">
      <alignment horizontal="center" vertical="center"/>
    </xf>
    <xf numFmtId="0" fontId="57" fillId="8" borderId="78" xfId="0" applyFont="1" applyFill="1" applyBorder="1" applyAlignment="1">
      <alignment horizontal="center" vertical="center"/>
    </xf>
    <xf numFmtId="0" fontId="17" fillId="0" borderId="14" xfId="13" applyFont="1" applyBorder="1" applyAlignment="1">
      <alignment horizontal="center" vertical="center" wrapText="1"/>
    </xf>
    <xf numFmtId="0" fontId="17" fillId="0" borderId="19" xfId="13" applyFont="1" applyBorder="1" applyAlignment="1">
      <alignment horizontal="center" vertical="center"/>
    </xf>
  </cellXfs>
  <cellStyles count="26">
    <cellStyle name="Hyperlink" xfId="3" builtinId="8"/>
    <cellStyle name="Hyperlink 2" xfId="11" xr:uid="{415A1172-D361-49E6-A1A3-CBDD7DF10D35}"/>
    <cellStyle name="Normal" xfId="0" builtinId="0"/>
    <cellStyle name="Normal 10 2 2 2 2 2 2" xfId="7" xr:uid="{6EA53983-A244-49B2-98E9-21F3A47BCEFD}"/>
    <cellStyle name="Normal 14 2" xfId="12" xr:uid="{E5E734E4-15C2-4973-A82A-BC7BAFAF6873}"/>
    <cellStyle name="Normal 14 3" xfId="19" xr:uid="{47DD4CBE-F9E5-48B0-B9A3-AD2FE37666B8}"/>
    <cellStyle name="Normal 14 3 2 2" xfId="20" xr:uid="{7499D60B-9F8F-404E-93F4-1F4F51564485}"/>
    <cellStyle name="Normal 15 2" xfId="14" xr:uid="{90469AD6-7648-0940-B5D7-DA8346B99B83}"/>
    <cellStyle name="Normal 16" xfId="10" xr:uid="{61341393-9F5E-467D-A03B-FC7EA3AF8BCA}"/>
    <cellStyle name="Normal 2" xfId="2" xr:uid="{F43CC9AE-4E4F-CD47-AF1E-3CEE59D4C1BF}"/>
    <cellStyle name="Normal 2 2" xfId="8" xr:uid="{A1013BE8-FA75-4DB8-8469-A508C917F94C}"/>
    <cellStyle name="Normal 2 2 2" xfId="9" xr:uid="{46CAAAE8-0E14-4C37-AC6D-BF09FEEE16BB}"/>
    <cellStyle name="Normal 3" xfId="15" xr:uid="{43C245C0-201B-BA4D-8F25-CB0FEEE6498C}"/>
    <cellStyle name="Normal 3 4 2" xfId="13" xr:uid="{63FCCB3C-7BAB-6E47-BB33-464AD836840B}"/>
    <cellStyle name="Normal 4" xfId="18" xr:uid="{E1644A64-1585-4862-A181-BC758A94E5B0}"/>
    <cellStyle name="Normal 8" xfId="17" xr:uid="{AF835481-AC7C-4E4A-ACF9-172DD5D27F3C}"/>
    <cellStyle name="Normal 8 10" xfId="24" xr:uid="{15F75D4B-B11A-483D-8AEB-498DB4040B3F}"/>
    <cellStyle name="Normal 8 10 2" xfId="23" xr:uid="{99B986A0-9F94-438B-B4F2-973052D3D849}"/>
    <cellStyle name="Normal 8 7 3 2 2" xfId="5" xr:uid="{1E233490-80E1-41EF-93C9-6FC173EDE787}"/>
    <cellStyle name="Normal 8 7 3 2 2 2" xfId="25" xr:uid="{3DE5AC44-E94C-4CB8-BD53-3E6742112F97}"/>
    <cellStyle name="Normal 8 7 3 2 2 2 3" xfId="21" xr:uid="{513E3E37-4C32-4B36-B202-BA7C782088C7}"/>
    <cellStyle name="Normal 8 8 2 2" xfId="4" xr:uid="{31F3A4FB-F89F-4DF7-A1E4-9175EED90EFA}"/>
    <cellStyle name="Normal 8 8 2 2 2 3" xfId="22" xr:uid="{33F81330-A4B8-4B3A-89C3-0A4ADBECF4A5}"/>
    <cellStyle name="Normal 8 9 2" xfId="6" xr:uid="{68C60686-018C-4FD1-B605-B05728E3469D}"/>
    <cellStyle name="Per cent" xfId="1" builtinId="5"/>
    <cellStyle name="Per cent 2" xfId="16" xr:uid="{E5A13204-915F-0F4B-BF25-4B8E2A7759A8}"/>
  </cellStyles>
  <dxfs count="560">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fill>
        <patternFill>
          <bgColor theme="0"/>
        </patternFill>
      </fill>
    </dxf>
    <dxf>
      <font>
        <color theme="0"/>
      </font>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patternType="none">
          <bgColor auto="1"/>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patternType="none">
          <bgColor auto="1"/>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0"/>
      </font>
    </dxf>
    <dxf>
      <fill>
        <patternFill>
          <bgColor theme="0" tint="-4.9989318521683403E-2"/>
        </patternFill>
      </fill>
    </dxf>
    <dxf>
      <font>
        <color theme="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006100"/>
      </font>
      <fill>
        <patternFill>
          <bgColor rgb="FFC6EFCE"/>
        </patternFill>
      </fill>
    </dxf>
    <dxf>
      <font>
        <strike val="0"/>
        <color theme="0"/>
      </font>
    </dxf>
    <dxf>
      <font>
        <color rgb="FF9C0006"/>
      </font>
      <fill>
        <patternFill>
          <bgColor rgb="FFFFC7CE"/>
        </patternFill>
      </fill>
    </dxf>
    <dxf>
      <font>
        <color rgb="FF9C0006"/>
      </font>
      <fill>
        <patternFill>
          <bgColor rgb="FFFFC7CE"/>
        </patternFill>
      </fill>
    </dxf>
    <dxf>
      <font>
        <color theme="4" tint="-0.24994659260841701"/>
      </font>
      <fill>
        <patternFill patternType="solid">
          <fgColor indexed="64"/>
          <bgColor theme="4" tint="-0.24994659260841701"/>
        </patternFill>
      </fill>
    </dxf>
    <dxf>
      <font>
        <color theme="0"/>
      </font>
    </dxf>
    <dxf>
      <font>
        <u val="none"/>
      </font>
      <fill>
        <patternFill>
          <bgColor theme="0" tint="-0.14996795556505021"/>
        </patternFill>
      </fill>
    </dxf>
    <dxf>
      <font>
        <u val="none"/>
      </font>
      <fill>
        <patternFill>
          <bgColor theme="0" tint="-0.14996795556505021"/>
        </patternFill>
      </fill>
    </dxf>
    <dxf>
      <font>
        <color theme="0"/>
      </font>
      <fill>
        <patternFill>
          <bgColor theme="5" tint="-0.24994659260841701"/>
        </patternFill>
      </fill>
    </dxf>
    <dxf>
      <fill>
        <patternFill>
          <bgColor theme="0" tint="-0.14996795556505021"/>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bgColor theme="9" tint="0.59996337778862885"/>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u val="none"/>
      </font>
      <fill>
        <patternFill>
          <bgColor theme="0" tint="-0.14996795556505021"/>
        </patternFill>
      </fill>
    </dxf>
    <dxf>
      <font>
        <color rgb="FFFFC000"/>
      </font>
    </dxf>
    <dxf>
      <font>
        <color rgb="FFFFC000"/>
      </font>
    </dxf>
    <dxf>
      <font>
        <u val="none"/>
      </font>
      <fill>
        <patternFill>
          <bgColor theme="0" tint="-0.14996795556505021"/>
        </patternFill>
      </fill>
    </dxf>
    <dxf>
      <font>
        <u val="none"/>
      </font>
      <fill>
        <patternFill>
          <bgColor theme="0" tint="-0.14996795556505021"/>
        </patternFill>
      </fill>
    </dxf>
    <dxf>
      <font>
        <color rgb="FFFFC000"/>
      </font>
    </dxf>
    <dxf>
      <font>
        <color rgb="FFFFC000"/>
      </font>
    </dxf>
    <dxf>
      <font>
        <color rgb="FFFFC000"/>
      </font>
    </dxf>
    <dxf>
      <font>
        <color rgb="FF9C0006"/>
      </font>
    </dxf>
    <dxf>
      <font>
        <color rgb="FF9C0006"/>
      </font>
    </dxf>
    <dxf>
      <font>
        <color rgb="FF9C0006"/>
      </font>
    </dxf>
    <dxf>
      <font>
        <color rgb="FF9C0006"/>
      </font>
    </dxf>
    <dxf>
      <font>
        <color theme="0"/>
      </font>
      <fill>
        <patternFill>
          <bgColor theme="0"/>
        </patternFill>
      </fill>
    </dxf>
    <dxf>
      <font>
        <color rgb="FF9C0006"/>
      </font>
    </dxf>
    <dxf>
      <font>
        <color rgb="FF9C0006"/>
      </font>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theme="1" tint="0.24994659260841701"/>
      </font>
      <fill>
        <patternFill>
          <bgColor theme="9" tint="0.59996337778862885"/>
        </patternFill>
      </fill>
    </dxf>
    <dxf>
      <font>
        <color theme="1" tint="0.24994659260841701"/>
      </font>
      <fill>
        <patternFill>
          <fgColor auto="1"/>
          <bgColor rgb="FFF1D7F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theme="0"/>
      </font>
      <fill>
        <patternFill>
          <bgColor theme="0"/>
        </patternFill>
      </fill>
    </dxf>
    <dxf>
      <font>
        <color rgb="FF9C0006"/>
      </font>
    </dxf>
    <dxf>
      <font>
        <color theme="0"/>
      </font>
      <fill>
        <patternFill>
          <bgColor theme="0"/>
        </patternFill>
      </fill>
    </dxf>
    <dxf>
      <font>
        <color rgb="FF9C0006"/>
      </font>
    </dxf>
    <dxf>
      <font>
        <color rgb="FF9C0006"/>
      </font>
    </dxf>
    <dxf>
      <font>
        <color theme="0"/>
      </font>
      <fill>
        <patternFill>
          <bgColor theme="0"/>
        </patternFill>
      </fill>
    </dxf>
    <dxf>
      <font>
        <color theme="0"/>
      </font>
      <fill>
        <patternFill>
          <bgColor theme="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theme="0"/>
      </font>
      <fill>
        <patternFill>
          <bgColor theme="0"/>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ont>
        <color rgb="FFC00000"/>
      </font>
    </dxf>
    <dxf>
      <font>
        <color rgb="FF9C0006"/>
      </font>
      <fill>
        <patternFill>
          <bgColor rgb="FFFFC7CE"/>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ill>
        <patternFill>
          <bgColor theme="3" tint="0.79998168889431442"/>
        </patternFill>
      </fill>
    </dxf>
    <dxf>
      <font>
        <color rgb="FFC00000"/>
      </font>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b val="0"/>
        <i val="0"/>
        <color auto="1"/>
      </font>
      <fill>
        <patternFill>
          <bgColor rgb="FFFFC6C6"/>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fill>
        <patternFill>
          <bgColor theme="0"/>
        </patternFill>
      </fill>
    </dxf>
    <dxf>
      <font>
        <color theme="0"/>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s>
  <tableStyles count="0" defaultTableStyle="TableStyleMedium2" defaultPivotStyle="PivotStyleLight16"/>
  <colors>
    <mruColors>
      <color rgb="FF2E8540"/>
      <color rgb="FF102575"/>
      <color rgb="FF3E6EC8"/>
      <color rgb="FFFF5050"/>
      <color rgb="FFDDDDDD"/>
      <color rgb="FF3C72D8"/>
      <color rgb="FF7D705E"/>
      <color rgb="FFF1D7F0"/>
      <color rgb="FFFBE2F5"/>
      <color rgb="FFFFC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m2</a:t>
            </a:r>
          </a:p>
        </c:rich>
      </c:tx>
      <c:layout>
        <c:manualLayout>
          <c:xMode val="edge"/>
          <c:yMode val="edge"/>
          <c:x val="8.0482782417531595E-2"/>
          <c:y val="0.1208674095432312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347412671493277"/>
          <c:y val="0.21251492171155648"/>
          <c:w val="0.76035251556078853"/>
          <c:h val="0.68078228509859218"/>
        </c:manualLayout>
      </c:layout>
      <c:barChart>
        <c:barDir val="col"/>
        <c:grouping val="stacked"/>
        <c:varyColors val="0"/>
        <c:ser>
          <c:idx val="0"/>
          <c:order val="0"/>
          <c:tx>
            <c:strRef>
              <c:f>Dashboard!$G$23</c:f>
              <c:strCache>
                <c:ptCount val="1"/>
                <c:pt idx="0">
                  <c:v>Core-Teaching</c:v>
                </c:pt>
              </c:strCache>
            </c:strRef>
          </c:tx>
          <c:spPr>
            <a:solidFill>
              <a:schemeClr val="accent1">
                <a:lumMod val="75000"/>
              </a:schemeClr>
            </a:solidFill>
            <a:ln>
              <a:noFill/>
            </a:ln>
            <a:effectLst/>
          </c:spPr>
          <c:invertIfNegative val="0"/>
          <c:cat>
            <c:strRef>
              <c:f>Dashboard!$H$22:$J$22</c:f>
              <c:strCache>
                <c:ptCount val="3"/>
                <c:pt idx="0">
                  <c:v>Recommend</c:v>
                </c:pt>
                <c:pt idx="1">
                  <c:v>Existing</c:v>
                </c:pt>
                <c:pt idx="2">
                  <c:v>Proposal</c:v>
                </c:pt>
              </c:strCache>
            </c:strRef>
          </c:cat>
          <c:val>
            <c:numRef>
              <c:f>Dashboard!$H$23:$J$23</c:f>
              <c:numCache>
                <c:formatCode>0</c:formatCode>
                <c:ptCount val="3"/>
                <c:pt idx="0">
                  <c:v>0</c:v>
                </c:pt>
                <c:pt idx="1">
                  <c:v>0</c:v>
                </c:pt>
                <c:pt idx="2">
                  <c:v>0</c:v>
                </c:pt>
              </c:numCache>
            </c:numRef>
          </c:val>
          <c:extLst>
            <c:ext xmlns:c16="http://schemas.microsoft.com/office/drawing/2014/chart" uri="{C3380CC4-5D6E-409C-BE32-E72D297353CC}">
              <c16:uniqueId val="{00000000-06C9-F44D-BEFD-CA9388AD146E}"/>
            </c:ext>
          </c:extLst>
        </c:ser>
        <c:ser>
          <c:idx val="1"/>
          <c:order val="1"/>
          <c:tx>
            <c:strRef>
              <c:f>Dashboard!$G$24</c:f>
              <c:strCache>
                <c:ptCount val="1"/>
                <c:pt idx="0">
                  <c:v>Support</c:v>
                </c:pt>
              </c:strCache>
            </c:strRef>
          </c:tx>
          <c:spPr>
            <a:solidFill>
              <a:schemeClr val="accent1">
                <a:lumMod val="60000"/>
                <a:lumOff val="40000"/>
              </a:schemeClr>
            </a:solidFill>
            <a:ln>
              <a:noFill/>
            </a:ln>
            <a:effectLst/>
          </c:spPr>
          <c:invertIfNegative val="0"/>
          <c:cat>
            <c:strRef>
              <c:f>Dashboard!$H$22:$J$22</c:f>
              <c:strCache>
                <c:ptCount val="3"/>
                <c:pt idx="0">
                  <c:v>Recommend</c:v>
                </c:pt>
                <c:pt idx="1">
                  <c:v>Existing</c:v>
                </c:pt>
                <c:pt idx="2">
                  <c:v>Proposal</c:v>
                </c:pt>
              </c:strCache>
            </c:strRef>
          </c:cat>
          <c:val>
            <c:numRef>
              <c:f>Dashboard!$H$24:$J$24</c:f>
              <c:numCache>
                <c:formatCode>0</c:formatCode>
                <c:ptCount val="3"/>
                <c:pt idx="0">
                  <c:v>0</c:v>
                </c:pt>
                <c:pt idx="1">
                  <c:v>0</c:v>
                </c:pt>
                <c:pt idx="2">
                  <c:v>0</c:v>
                </c:pt>
              </c:numCache>
            </c:numRef>
          </c:val>
          <c:extLst>
            <c:ext xmlns:c16="http://schemas.microsoft.com/office/drawing/2014/chart" uri="{C3380CC4-5D6E-409C-BE32-E72D297353CC}">
              <c16:uniqueId val="{00000001-06C9-F44D-BEFD-CA9388AD146E}"/>
            </c:ext>
          </c:extLst>
        </c:ser>
        <c:ser>
          <c:idx val="2"/>
          <c:order val="2"/>
          <c:tx>
            <c:strRef>
              <c:f>Dashboard!$G$25</c:f>
              <c:strCache>
                <c:ptCount val="1"/>
                <c:pt idx="0">
                  <c:v>Non-Net (Balance)</c:v>
                </c:pt>
              </c:strCache>
            </c:strRef>
          </c:tx>
          <c:spPr>
            <a:solidFill>
              <a:schemeClr val="bg1">
                <a:lumMod val="75000"/>
              </a:schemeClr>
            </a:solidFill>
            <a:ln>
              <a:noFill/>
            </a:ln>
            <a:effectLst/>
          </c:spPr>
          <c:invertIfNegative val="0"/>
          <c:cat>
            <c:strRef>
              <c:f>Dashboard!$H$22:$J$22</c:f>
              <c:strCache>
                <c:ptCount val="3"/>
                <c:pt idx="0">
                  <c:v>Recommend</c:v>
                </c:pt>
                <c:pt idx="1">
                  <c:v>Existing</c:v>
                </c:pt>
                <c:pt idx="2">
                  <c:v>Proposal</c:v>
                </c:pt>
              </c:strCache>
            </c:strRef>
          </c:cat>
          <c:val>
            <c:numRef>
              <c:f>Dashboard!$H$25:$J$25</c:f>
              <c:numCache>
                <c:formatCode>0</c:formatCode>
                <c:ptCount val="3"/>
                <c:pt idx="0">
                  <c:v>0</c:v>
                </c:pt>
                <c:pt idx="1">
                  <c:v>0</c:v>
                </c:pt>
                <c:pt idx="2">
                  <c:v>0</c:v>
                </c:pt>
              </c:numCache>
            </c:numRef>
          </c:val>
          <c:extLst>
            <c:ext xmlns:c16="http://schemas.microsoft.com/office/drawing/2014/chart" uri="{C3380CC4-5D6E-409C-BE32-E72D297353CC}">
              <c16:uniqueId val="{00000002-06C9-F44D-BEFD-CA9388AD146E}"/>
            </c:ext>
          </c:extLst>
        </c:ser>
        <c:dLbls>
          <c:showLegendKey val="0"/>
          <c:showVal val="0"/>
          <c:showCatName val="0"/>
          <c:showSerName val="0"/>
          <c:showPercent val="0"/>
          <c:showBubbleSize val="0"/>
        </c:dLbls>
        <c:gapWidth val="17"/>
        <c:overlap val="100"/>
        <c:axId val="1978109632"/>
        <c:axId val="1977788032"/>
      </c:barChart>
      <c:catAx>
        <c:axId val="197810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77788032"/>
        <c:crosses val="autoZero"/>
        <c:auto val="1"/>
        <c:lblAlgn val="ctr"/>
        <c:lblOffset val="100"/>
        <c:noMultiLvlLbl val="0"/>
      </c:catAx>
      <c:valAx>
        <c:axId val="1977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78109632"/>
        <c:crosses val="autoZero"/>
        <c:crossBetween val="between"/>
      </c:valAx>
      <c:spPr>
        <a:noFill/>
        <a:ln>
          <a:noFill/>
        </a:ln>
        <a:effectLst/>
      </c:spPr>
    </c:plotArea>
    <c:legend>
      <c:legendPos val="t"/>
      <c:layout>
        <c:manualLayout>
          <c:xMode val="edge"/>
          <c:yMode val="edge"/>
          <c:x val="0.54907062139104867"/>
          <c:y val="3.0286930468923983E-2"/>
          <c:w val="0.41823326909514874"/>
          <c:h val="0.1408626331012480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972665551004041"/>
          <c:y val="9.6606637286812555E-2"/>
          <c:w val="0.5360540921268595"/>
          <c:h val="0.62616448891889709"/>
        </c:manualLayout>
      </c:layout>
      <c:doughnutChart>
        <c:varyColors val="1"/>
        <c:ser>
          <c:idx val="0"/>
          <c:order val="0"/>
          <c:dPt>
            <c:idx val="0"/>
            <c:bubble3D val="0"/>
            <c:spPr>
              <a:solidFill>
                <a:srgbClr val="64D253"/>
              </a:solidFill>
              <a:ln w="19050">
                <a:solidFill>
                  <a:schemeClr val="lt1"/>
                </a:solidFill>
              </a:ln>
              <a:effectLst/>
            </c:spPr>
            <c:extLst>
              <c:ext xmlns:c16="http://schemas.microsoft.com/office/drawing/2014/chart" uri="{C3380CC4-5D6E-409C-BE32-E72D297353CC}">
                <c16:uniqueId val="{00000002-624E-CB4A-A5F9-EADBAE0ED77D}"/>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4-624E-CB4A-A5F9-EADBAE0ED77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3-624E-CB4A-A5F9-EADBAE0ED77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5-624E-CB4A-A5F9-EADBAE0ED77D}"/>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6-624E-CB4A-A5F9-EADBAE0ED77D}"/>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B-6538-EB4A-9FED-9C6CF260D143}"/>
              </c:ext>
            </c:extLst>
          </c:dPt>
          <c:cat>
            <c:strRef>
              <c:f>Dashboard!$B$5:$B$10</c:f>
              <c:strCache>
                <c:ptCount val="6"/>
                <c:pt idx="0">
                  <c:v>Flexible/Shared: Classrooms</c:v>
                </c:pt>
                <c:pt idx="1">
                  <c:v>Specialist/Vocational: Small-Scale</c:v>
                </c:pt>
                <c:pt idx="2">
                  <c:v>Specialist/Vocational: Medium-Scale</c:v>
                </c:pt>
                <c:pt idx="3">
                  <c:v>Specialist/Vocational: Large-Scale</c:v>
                </c:pt>
                <c:pt idx="4">
                  <c:v>Specialist/Vocational: Extra-Large-Scale</c:v>
                </c:pt>
                <c:pt idx="5">
                  <c:v>External Activity/Outbuildings</c:v>
                </c:pt>
              </c:strCache>
            </c:strRef>
          </c:cat>
          <c:val>
            <c:numRef>
              <c:f>Dashboard!$C$5:$C$10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24E-CB4A-A5F9-EADBAE0ED77D}"/>
            </c:ext>
          </c:extLst>
        </c:ser>
        <c:dLbls>
          <c:showLegendKey val="0"/>
          <c:showVal val="0"/>
          <c:showCatName val="0"/>
          <c:showSerName val="0"/>
          <c:showPercent val="0"/>
          <c:showBubbleSize val="0"/>
          <c:showLeaderLines val="1"/>
        </c:dLbls>
        <c:firstSliceAng val="0"/>
        <c:holeSize val="47"/>
      </c:doughnutChart>
      <c:spPr>
        <a:noFill/>
        <a:ln>
          <a:noFill/>
        </a:ln>
        <a:effectLst/>
      </c:spPr>
    </c:plotArea>
    <c:legend>
      <c:legendPos val="b"/>
      <c:layout>
        <c:manualLayout>
          <c:xMode val="edge"/>
          <c:yMode val="edge"/>
          <c:x val="0"/>
          <c:y val="0.68545112825109866"/>
          <c:w val="0.63137302619377156"/>
          <c:h val="0.2947990053874844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139699</xdr:colOff>
      <xdr:row>1</xdr:row>
      <xdr:rowOff>89932</xdr:rowOff>
    </xdr:from>
    <xdr:to>
      <xdr:col>1</xdr:col>
      <xdr:colOff>1027466</xdr:colOff>
      <xdr:row>1</xdr:row>
      <xdr:rowOff>741725</xdr:rowOff>
    </xdr:to>
    <xdr:pic>
      <xdr:nvPicPr>
        <xdr:cNvPr id="2" name="Picture 1">
          <a:extLst>
            <a:ext uri="{FF2B5EF4-FFF2-40B4-BE49-F238E27FC236}">
              <a16:creationId xmlns:a16="http://schemas.microsoft.com/office/drawing/2014/main" id="{69923029-C400-401A-BDBC-E2AB9A226BC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39699" y="286782"/>
          <a:ext cx="1059217" cy="651793"/>
        </a:xfrm>
        <a:prstGeom prst="rect">
          <a:avLst/>
        </a:prstGeom>
      </xdr:spPr>
    </xdr:pic>
    <xdr:clientData/>
  </xdr:twoCellAnchor>
  <xdr:twoCellAnchor>
    <xdr:from>
      <xdr:col>1</xdr:col>
      <xdr:colOff>0</xdr:colOff>
      <xdr:row>49</xdr:row>
      <xdr:rowOff>0</xdr:rowOff>
    </xdr:from>
    <xdr:to>
      <xdr:col>6</xdr:col>
      <xdr:colOff>693280</xdr:colOff>
      <xdr:row>71</xdr:row>
      <xdr:rowOff>178394</xdr:rowOff>
    </xdr:to>
    <xdr:sp macro="" textlink="">
      <xdr:nvSpPr>
        <xdr:cNvPr id="54" name="Rectangle 53" descr="Flowchart illustrating alternative exclusive function and shared function described in text previously.&#10;">
          <a:extLst>
            <a:ext uri="{FF2B5EF4-FFF2-40B4-BE49-F238E27FC236}">
              <a16:creationId xmlns:a16="http://schemas.microsoft.com/office/drawing/2014/main" id="{181D909B-402A-4008-9BFF-437E87C65034}"/>
            </a:ext>
          </a:extLst>
        </xdr:cNvPr>
        <xdr:cNvSpPr/>
      </xdr:nvSpPr>
      <xdr:spPr>
        <a:xfrm>
          <a:off x="171450" y="15192375"/>
          <a:ext cx="10523080" cy="5245694"/>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1</xdr:col>
      <xdr:colOff>310683</xdr:colOff>
      <xdr:row>50</xdr:row>
      <xdr:rowOff>75133</xdr:rowOff>
    </xdr:from>
    <xdr:to>
      <xdr:col>2</xdr:col>
      <xdr:colOff>1083607</xdr:colOff>
      <xdr:row>54</xdr:row>
      <xdr:rowOff>55476</xdr:rowOff>
    </xdr:to>
    <xdr:sp macro="" textlink="">
      <xdr:nvSpPr>
        <xdr:cNvPr id="55" name="Rounded Rectangle 5">
          <a:extLst>
            <a:ext uri="{FF2B5EF4-FFF2-40B4-BE49-F238E27FC236}">
              <a16:creationId xmlns:a16="http://schemas.microsoft.com/office/drawing/2014/main" id="{FCEC071D-43D7-41D4-A645-8FB0AC50AA4E}"/>
            </a:ext>
          </a:extLst>
        </xdr:cNvPr>
        <xdr:cNvSpPr/>
      </xdr:nvSpPr>
      <xdr:spPr>
        <a:xfrm>
          <a:off x="482133" y="15610408"/>
          <a:ext cx="1887349" cy="1304318"/>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t>Can the curriculum for just the block(s) be identified e.g. single use block</a:t>
          </a:r>
          <a:endParaRPr lang="en-US" sz="1300" b="1"/>
        </a:p>
      </xdr:txBody>
    </xdr:sp>
    <xdr:clientData/>
  </xdr:twoCellAnchor>
  <xdr:twoCellAnchor>
    <xdr:from>
      <xdr:col>2</xdr:col>
      <xdr:colOff>3644105</xdr:colOff>
      <xdr:row>51</xdr:row>
      <xdr:rowOff>29647</xdr:rowOff>
    </xdr:from>
    <xdr:to>
      <xdr:col>2</xdr:col>
      <xdr:colOff>4387310</xdr:colOff>
      <xdr:row>52</xdr:row>
      <xdr:rowOff>64568</xdr:rowOff>
    </xdr:to>
    <xdr:sp macro="" textlink="">
      <xdr:nvSpPr>
        <xdr:cNvPr id="56" name="Right Arrow 26" descr="Arrow within flowchart.&#10;&#10;">
          <a:extLst>
            <a:ext uri="{FF2B5EF4-FFF2-40B4-BE49-F238E27FC236}">
              <a16:creationId xmlns:a16="http://schemas.microsoft.com/office/drawing/2014/main" id="{5B6ACC33-26D8-4B54-8F8C-0781351CB870}"/>
            </a:ext>
          </a:extLst>
        </xdr:cNvPr>
        <xdr:cNvSpPr/>
      </xdr:nvSpPr>
      <xdr:spPr>
        <a:xfrm>
          <a:off x="4929980" y="16003072"/>
          <a:ext cx="743205" cy="5206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xdr:col>
      <xdr:colOff>658388</xdr:colOff>
      <xdr:row>54</xdr:row>
      <xdr:rowOff>68164</xdr:rowOff>
    </xdr:from>
    <xdr:to>
      <xdr:col>2</xdr:col>
      <xdr:colOff>303193</xdr:colOff>
      <xdr:row>56</xdr:row>
      <xdr:rowOff>36443</xdr:rowOff>
    </xdr:to>
    <xdr:sp macro="" textlink="">
      <xdr:nvSpPr>
        <xdr:cNvPr id="57" name="TextBox 52">
          <a:extLst>
            <a:ext uri="{FF2B5EF4-FFF2-40B4-BE49-F238E27FC236}">
              <a16:creationId xmlns:a16="http://schemas.microsoft.com/office/drawing/2014/main" id="{685194DD-5173-4CAB-B296-0F2C3F55330E}"/>
            </a:ext>
          </a:extLst>
        </xdr:cNvPr>
        <xdr:cNvSpPr txBox="1"/>
      </xdr:nvSpPr>
      <xdr:spPr>
        <a:xfrm>
          <a:off x="829838" y="16927414"/>
          <a:ext cx="759230" cy="36832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no</a:t>
          </a:r>
        </a:p>
      </xdr:txBody>
    </xdr:sp>
    <xdr:clientData/>
  </xdr:twoCellAnchor>
  <xdr:twoCellAnchor>
    <xdr:from>
      <xdr:col>2</xdr:col>
      <xdr:colOff>300134</xdr:colOff>
      <xdr:row>53</xdr:row>
      <xdr:rowOff>123226</xdr:rowOff>
    </xdr:from>
    <xdr:to>
      <xdr:col>2</xdr:col>
      <xdr:colOff>490635</xdr:colOff>
      <xdr:row>56</xdr:row>
      <xdr:rowOff>31309</xdr:rowOff>
    </xdr:to>
    <xdr:sp macro="" textlink="">
      <xdr:nvSpPr>
        <xdr:cNvPr id="58" name="Right Arrow 26" descr="Arrow within flowchart.">
          <a:extLst>
            <a:ext uri="{FF2B5EF4-FFF2-40B4-BE49-F238E27FC236}">
              <a16:creationId xmlns:a16="http://schemas.microsoft.com/office/drawing/2014/main" id="{E8993CC4-FB84-4470-A0B9-32DDED6E17BF}"/>
            </a:ext>
          </a:extLst>
        </xdr:cNvPr>
        <xdr:cNvSpPr/>
      </xdr:nvSpPr>
      <xdr:spPr>
        <a:xfrm rot="5400000">
          <a:off x="1427181" y="16941279"/>
          <a:ext cx="508158" cy="1905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4410030</xdr:colOff>
      <xdr:row>50</xdr:row>
      <xdr:rowOff>58182</xdr:rowOff>
    </xdr:from>
    <xdr:to>
      <xdr:col>3</xdr:col>
      <xdr:colOff>399228</xdr:colOff>
      <xdr:row>54</xdr:row>
      <xdr:rowOff>100311</xdr:rowOff>
    </xdr:to>
    <xdr:sp macro="" textlink="">
      <xdr:nvSpPr>
        <xdr:cNvPr id="59" name="Rounded Rectangle 5">
          <a:extLst>
            <a:ext uri="{FF2B5EF4-FFF2-40B4-BE49-F238E27FC236}">
              <a16:creationId xmlns:a16="http://schemas.microsoft.com/office/drawing/2014/main" id="{02EB5852-8344-4986-8370-9AB0FAE2F3B4}"/>
            </a:ext>
          </a:extLst>
        </xdr:cNvPr>
        <xdr:cNvSpPr/>
      </xdr:nvSpPr>
      <xdr:spPr>
        <a:xfrm>
          <a:off x="5695905" y="15593457"/>
          <a:ext cx="1732773" cy="1366104"/>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chemeClr val="tx1"/>
              </a:solidFill>
            </a:rPr>
            <a:t>Develop provisional SoA for project</a:t>
          </a:r>
          <a:endParaRPr lang="en-US" sz="1300" b="1">
            <a:solidFill>
              <a:schemeClr val="tx1"/>
            </a:solidFill>
          </a:endParaRPr>
        </a:p>
      </xdr:txBody>
    </xdr:sp>
    <xdr:clientData/>
  </xdr:twoCellAnchor>
  <xdr:twoCellAnchor>
    <xdr:from>
      <xdr:col>2</xdr:col>
      <xdr:colOff>1096491</xdr:colOff>
      <xdr:row>59</xdr:row>
      <xdr:rowOff>41809</xdr:rowOff>
    </xdr:from>
    <xdr:to>
      <xdr:col>2</xdr:col>
      <xdr:colOff>1805024</xdr:colOff>
      <xdr:row>60</xdr:row>
      <xdr:rowOff>76731</xdr:rowOff>
    </xdr:to>
    <xdr:sp macro="" textlink="">
      <xdr:nvSpPr>
        <xdr:cNvPr id="60" name="Right Arrow 26" descr="Arrow within flowchart.">
          <a:extLst>
            <a:ext uri="{FF2B5EF4-FFF2-40B4-BE49-F238E27FC236}">
              <a16:creationId xmlns:a16="http://schemas.microsoft.com/office/drawing/2014/main" id="{60874363-7E24-4C16-ABBD-7FC893A2C617}"/>
            </a:ext>
          </a:extLst>
        </xdr:cNvPr>
        <xdr:cNvSpPr/>
      </xdr:nvSpPr>
      <xdr:spPr>
        <a:xfrm>
          <a:off x="2382366" y="17901184"/>
          <a:ext cx="708533" cy="2349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3</xdr:col>
      <xdr:colOff>416462</xdr:colOff>
      <xdr:row>51</xdr:row>
      <xdr:rowOff>29647</xdr:rowOff>
    </xdr:from>
    <xdr:to>
      <xdr:col>4</xdr:col>
      <xdr:colOff>357562</xdr:colOff>
      <xdr:row>52</xdr:row>
      <xdr:rowOff>64568</xdr:rowOff>
    </xdr:to>
    <xdr:sp macro="" textlink="">
      <xdr:nvSpPr>
        <xdr:cNvPr id="61" name="Right Arrow 26" descr="Arrow within flowchart">
          <a:extLst>
            <a:ext uri="{FF2B5EF4-FFF2-40B4-BE49-F238E27FC236}">
              <a16:creationId xmlns:a16="http://schemas.microsoft.com/office/drawing/2014/main" id="{58FCCE62-4B6E-49D0-9C73-15BA60186018}"/>
            </a:ext>
          </a:extLst>
        </xdr:cNvPr>
        <xdr:cNvSpPr/>
      </xdr:nvSpPr>
      <xdr:spPr>
        <a:xfrm>
          <a:off x="7445912" y="16003072"/>
          <a:ext cx="912650" cy="5206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4</xdr:col>
      <xdr:colOff>341659</xdr:colOff>
      <xdr:row>50</xdr:row>
      <xdr:rowOff>83694</xdr:rowOff>
    </xdr:from>
    <xdr:to>
      <xdr:col>6</xdr:col>
      <xdr:colOff>500578</xdr:colOff>
      <xdr:row>54</xdr:row>
      <xdr:rowOff>125823</xdr:rowOff>
    </xdr:to>
    <xdr:sp macro="" textlink="">
      <xdr:nvSpPr>
        <xdr:cNvPr id="62" name="Rounded Rectangle 5">
          <a:extLst>
            <a:ext uri="{FF2B5EF4-FFF2-40B4-BE49-F238E27FC236}">
              <a16:creationId xmlns:a16="http://schemas.microsoft.com/office/drawing/2014/main" id="{A33BFF85-6C5D-43ED-8E4F-48874EA7BB5E}"/>
            </a:ext>
          </a:extLst>
        </xdr:cNvPr>
        <xdr:cNvSpPr/>
      </xdr:nvSpPr>
      <xdr:spPr>
        <a:xfrm>
          <a:off x="8342659" y="15618969"/>
          <a:ext cx="2159169" cy="1366104"/>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ysClr val="windowText" lastClr="000000"/>
              </a:solidFill>
            </a:rPr>
            <a:t>Develop Project SoA</a:t>
          </a:r>
          <a:endParaRPr lang="en-US" sz="1300" b="1">
            <a:solidFill>
              <a:sysClr val="windowText" lastClr="000000"/>
            </a:solidFill>
          </a:endParaRPr>
        </a:p>
      </xdr:txBody>
    </xdr:sp>
    <xdr:clientData/>
  </xdr:twoCellAnchor>
  <xdr:twoCellAnchor>
    <xdr:from>
      <xdr:col>2</xdr:col>
      <xdr:colOff>3622575</xdr:colOff>
      <xdr:row>59</xdr:row>
      <xdr:rowOff>81512</xdr:rowOff>
    </xdr:from>
    <xdr:to>
      <xdr:col>2</xdr:col>
      <xdr:colOff>4365780</xdr:colOff>
      <xdr:row>60</xdr:row>
      <xdr:rowOff>116434</xdr:rowOff>
    </xdr:to>
    <xdr:sp macro="" textlink="">
      <xdr:nvSpPr>
        <xdr:cNvPr id="63" name="Right Arrow 26" descr="Arrow in flowchart">
          <a:extLst>
            <a:ext uri="{FF2B5EF4-FFF2-40B4-BE49-F238E27FC236}">
              <a16:creationId xmlns:a16="http://schemas.microsoft.com/office/drawing/2014/main" id="{B6AA92A8-85BB-41DE-9CFE-1A25F22E6013}"/>
            </a:ext>
          </a:extLst>
        </xdr:cNvPr>
        <xdr:cNvSpPr/>
      </xdr:nvSpPr>
      <xdr:spPr>
        <a:xfrm>
          <a:off x="4908450" y="17940887"/>
          <a:ext cx="743205" cy="2349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3003854</xdr:colOff>
      <xdr:row>62</xdr:row>
      <xdr:rowOff>149297</xdr:rowOff>
    </xdr:from>
    <xdr:to>
      <xdr:col>2</xdr:col>
      <xdr:colOff>4649774</xdr:colOff>
      <xdr:row>65</xdr:row>
      <xdr:rowOff>40161</xdr:rowOff>
    </xdr:to>
    <xdr:sp macro="" textlink="">
      <xdr:nvSpPr>
        <xdr:cNvPr id="64" name="TextBox 72">
          <a:extLst>
            <a:ext uri="{FF2B5EF4-FFF2-40B4-BE49-F238E27FC236}">
              <a16:creationId xmlns:a16="http://schemas.microsoft.com/office/drawing/2014/main" id="{78B564F6-F426-4102-BE94-676C1C8BD34C}"/>
            </a:ext>
          </a:extLst>
        </xdr:cNvPr>
        <xdr:cNvSpPr txBox="1"/>
      </xdr:nvSpPr>
      <xdr:spPr>
        <a:xfrm>
          <a:off x="4289729" y="18608747"/>
          <a:ext cx="1645920" cy="49093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300" b="1"/>
            <a:t>Establish shortfall in accommodation</a:t>
          </a:r>
          <a:endParaRPr lang="en-GB" sz="1400" b="1"/>
        </a:p>
      </xdr:txBody>
    </xdr:sp>
    <xdr:clientData/>
  </xdr:twoCellAnchor>
  <xdr:twoCellAnchor>
    <xdr:from>
      <xdr:col>2</xdr:col>
      <xdr:colOff>1213074</xdr:colOff>
      <xdr:row>50</xdr:row>
      <xdr:rowOff>65709</xdr:rowOff>
    </xdr:from>
    <xdr:to>
      <xdr:col>2</xdr:col>
      <xdr:colOff>1807871</xdr:colOff>
      <xdr:row>50</xdr:row>
      <xdr:rowOff>435041</xdr:rowOff>
    </xdr:to>
    <xdr:sp macro="" textlink="">
      <xdr:nvSpPr>
        <xdr:cNvPr id="65" name="TextBox 36">
          <a:extLst>
            <a:ext uri="{FF2B5EF4-FFF2-40B4-BE49-F238E27FC236}">
              <a16:creationId xmlns:a16="http://schemas.microsoft.com/office/drawing/2014/main" id="{A9274977-5A82-496B-89CA-CB92D84DD9F3}"/>
            </a:ext>
          </a:extLst>
        </xdr:cNvPr>
        <xdr:cNvSpPr txBox="1"/>
      </xdr:nvSpPr>
      <xdr:spPr>
        <a:xfrm>
          <a:off x="2498949" y="15600984"/>
          <a:ext cx="59479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yes</a:t>
          </a:r>
        </a:p>
      </xdr:txBody>
    </xdr:sp>
    <xdr:clientData/>
  </xdr:twoCellAnchor>
  <xdr:twoCellAnchor>
    <xdr:from>
      <xdr:col>2</xdr:col>
      <xdr:colOff>1104459</xdr:colOff>
      <xdr:row>51</xdr:row>
      <xdr:rowOff>8700</xdr:rowOff>
    </xdr:from>
    <xdr:to>
      <xdr:col>2</xdr:col>
      <xdr:colOff>1847664</xdr:colOff>
      <xdr:row>52</xdr:row>
      <xdr:rowOff>43621</xdr:rowOff>
    </xdr:to>
    <xdr:sp macro="" textlink="">
      <xdr:nvSpPr>
        <xdr:cNvPr id="66" name="Right Arrow 26" descr="Arrow within flowchart.">
          <a:extLst>
            <a:ext uri="{FF2B5EF4-FFF2-40B4-BE49-F238E27FC236}">
              <a16:creationId xmlns:a16="http://schemas.microsoft.com/office/drawing/2014/main" id="{5C9FDAC4-6713-4908-BFA2-AB499FCEEE4D}"/>
            </a:ext>
          </a:extLst>
        </xdr:cNvPr>
        <xdr:cNvSpPr/>
      </xdr:nvSpPr>
      <xdr:spPr>
        <a:xfrm>
          <a:off x="2390334" y="15982125"/>
          <a:ext cx="743205" cy="5206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1865630</xdr:colOff>
      <xdr:row>50</xdr:row>
      <xdr:rowOff>57796</xdr:rowOff>
    </xdr:from>
    <xdr:to>
      <xdr:col>2</xdr:col>
      <xdr:colOff>3628760</xdr:colOff>
      <xdr:row>54</xdr:row>
      <xdr:rowOff>82603</xdr:rowOff>
    </xdr:to>
    <xdr:sp macro="" textlink="">
      <xdr:nvSpPr>
        <xdr:cNvPr id="67" name="Rounded Rectangle 5">
          <a:extLst>
            <a:ext uri="{FF2B5EF4-FFF2-40B4-BE49-F238E27FC236}">
              <a16:creationId xmlns:a16="http://schemas.microsoft.com/office/drawing/2014/main" id="{2C5C6F26-FB15-41F2-ABC1-08BAE9563BC6}"/>
            </a:ext>
          </a:extLst>
        </xdr:cNvPr>
        <xdr:cNvSpPr/>
      </xdr:nvSpPr>
      <xdr:spPr>
        <a:xfrm>
          <a:off x="3151505" y="15593071"/>
          <a:ext cx="1763130" cy="1348782"/>
        </a:xfrm>
        <a:prstGeom prst="round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ysClr val="windowText" lastClr="000000"/>
              </a:solidFill>
            </a:rPr>
            <a:t>Complete SoA curriculum data for block only</a:t>
          </a:r>
          <a:endParaRPr lang="en-US" sz="1300" b="1">
            <a:solidFill>
              <a:sysClr val="windowText" lastClr="000000"/>
            </a:solidFill>
          </a:endParaRPr>
        </a:p>
      </xdr:txBody>
    </xdr:sp>
    <xdr:clientData/>
  </xdr:twoCellAnchor>
  <xdr:twoCellAnchor>
    <xdr:from>
      <xdr:col>2</xdr:col>
      <xdr:colOff>1832665</xdr:colOff>
      <xdr:row>65</xdr:row>
      <xdr:rowOff>48905</xdr:rowOff>
    </xdr:from>
    <xdr:to>
      <xdr:col>2</xdr:col>
      <xdr:colOff>3610983</xdr:colOff>
      <xdr:row>71</xdr:row>
      <xdr:rowOff>18534</xdr:rowOff>
    </xdr:to>
    <xdr:sp macro="" textlink="">
      <xdr:nvSpPr>
        <xdr:cNvPr id="68" name="Rounded Rectangle 5">
          <a:extLst>
            <a:ext uri="{FF2B5EF4-FFF2-40B4-BE49-F238E27FC236}">
              <a16:creationId xmlns:a16="http://schemas.microsoft.com/office/drawing/2014/main" id="{BA3E68B3-D918-4CB8-A4C8-7E3ECFE9CC9B}"/>
            </a:ext>
          </a:extLst>
        </xdr:cNvPr>
        <xdr:cNvSpPr/>
      </xdr:nvSpPr>
      <xdr:spPr>
        <a:xfrm>
          <a:off x="3118540" y="19108430"/>
          <a:ext cx="1778318" cy="1169779"/>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chemeClr val="tx1"/>
              </a:solidFill>
            </a:rPr>
            <a:t>Complete Estates Area Data worksheet</a:t>
          </a:r>
          <a:endParaRPr lang="en-US" sz="1300" b="1">
            <a:solidFill>
              <a:schemeClr val="tx1"/>
            </a:solidFill>
          </a:endParaRPr>
        </a:p>
      </xdr:txBody>
    </xdr:sp>
    <xdr:clientData/>
  </xdr:twoCellAnchor>
  <xdr:twoCellAnchor>
    <xdr:from>
      <xdr:col>2</xdr:col>
      <xdr:colOff>1832665</xdr:colOff>
      <xdr:row>57</xdr:row>
      <xdr:rowOff>28068</xdr:rowOff>
    </xdr:from>
    <xdr:to>
      <xdr:col>2</xdr:col>
      <xdr:colOff>3595795</xdr:colOff>
      <xdr:row>62</xdr:row>
      <xdr:rowOff>90473</xdr:rowOff>
    </xdr:to>
    <xdr:sp macro="" textlink="">
      <xdr:nvSpPr>
        <xdr:cNvPr id="69" name="Rounded Rectangle 5">
          <a:extLst>
            <a:ext uri="{FF2B5EF4-FFF2-40B4-BE49-F238E27FC236}">
              <a16:creationId xmlns:a16="http://schemas.microsoft.com/office/drawing/2014/main" id="{79E4655F-5BB7-4B3D-9C3C-9DF9A60A3F97}"/>
            </a:ext>
          </a:extLst>
        </xdr:cNvPr>
        <xdr:cNvSpPr/>
      </xdr:nvSpPr>
      <xdr:spPr>
        <a:xfrm>
          <a:off x="3118540" y="17487393"/>
          <a:ext cx="1763130" cy="106253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chemeClr val="tx1"/>
              </a:solidFill>
            </a:rPr>
            <a:t>Develop provisional  SoA for campus</a:t>
          </a:r>
          <a:endParaRPr lang="en-US" sz="1300" b="1">
            <a:solidFill>
              <a:schemeClr val="tx1"/>
            </a:solidFill>
          </a:endParaRPr>
        </a:p>
      </xdr:txBody>
    </xdr:sp>
    <xdr:clientData/>
  </xdr:twoCellAnchor>
  <xdr:twoCellAnchor>
    <xdr:from>
      <xdr:col>2</xdr:col>
      <xdr:colOff>4398558</xdr:colOff>
      <xdr:row>57</xdr:row>
      <xdr:rowOff>101612</xdr:rowOff>
    </xdr:from>
    <xdr:to>
      <xdr:col>3</xdr:col>
      <xdr:colOff>387756</xdr:colOff>
      <xdr:row>62</xdr:row>
      <xdr:rowOff>181339</xdr:rowOff>
    </xdr:to>
    <xdr:sp macro="" textlink="">
      <xdr:nvSpPr>
        <xdr:cNvPr id="70" name="Rounded Rectangle 5">
          <a:extLst>
            <a:ext uri="{FF2B5EF4-FFF2-40B4-BE49-F238E27FC236}">
              <a16:creationId xmlns:a16="http://schemas.microsoft.com/office/drawing/2014/main" id="{7424C7A3-B8B6-4335-8BCB-DAAB436E025D}"/>
            </a:ext>
          </a:extLst>
        </xdr:cNvPr>
        <xdr:cNvSpPr/>
      </xdr:nvSpPr>
      <xdr:spPr>
        <a:xfrm>
          <a:off x="5684433" y="17560937"/>
          <a:ext cx="1732773" cy="107985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chemeClr val="tx1"/>
              </a:solidFill>
            </a:rPr>
            <a:t>Develop provisional SoA for project</a:t>
          </a:r>
          <a:endParaRPr lang="en-US" sz="1300" b="1">
            <a:solidFill>
              <a:schemeClr val="tx1"/>
            </a:solidFill>
          </a:endParaRPr>
        </a:p>
      </xdr:txBody>
    </xdr:sp>
    <xdr:clientData/>
  </xdr:twoCellAnchor>
  <xdr:twoCellAnchor>
    <xdr:from>
      <xdr:col>3</xdr:col>
      <xdr:colOff>410993</xdr:colOff>
      <xdr:row>59</xdr:row>
      <xdr:rowOff>98914</xdr:rowOff>
    </xdr:from>
    <xdr:to>
      <xdr:col>4</xdr:col>
      <xdr:colOff>352093</xdr:colOff>
      <xdr:row>60</xdr:row>
      <xdr:rowOff>133836</xdr:rowOff>
    </xdr:to>
    <xdr:sp macro="" textlink="">
      <xdr:nvSpPr>
        <xdr:cNvPr id="71" name="Right Arrow 26" descr="Arrow within flowchart.">
          <a:extLst>
            <a:ext uri="{FF2B5EF4-FFF2-40B4-BE49-F238E27FC236}">
              <a16:creationId xmlns:a16="http://schemas.microsoft.com/office/drawing/2014/main" id="{04FE95A2-AA7E-4BBA-9FD9-AF9768BB8DA5}"/>
            </a:ext>
          </a:extLst>
        </xdr:cNvPr>
        <xdr:cNvSpPr/>
      </xdr:nvSpPr>
      <xdr:spPr>
        <a:xfrm>
          <a:off x="7440443" y="17958289"/>
          <a:ext cx="912650" cy="2349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4</xdr:col>
      <xdr:colOff>351697</xdr:colOff>
      <xdr:row>57</xdr:row>
      <xdr:rowOff>89076</xdr:rowOff>
    </xdr:from>
    <xdr:to>
      <xdr:col>6</xdr:col>
      <xdr:colOff>510616</xdr:colOff>
      <xdr:row>62</xdr:row>
      <xdr:rowOff>168803</xdr:rowOff>
    </xdr:to>
    <xdr:sp macro="" textlink="">
      <xdr:nvSpPr>
        <xdr:cNvPr id="72" name="Rounded Rectangle 5">
          <a:extLst>
            <a:ext uri="{FF2B5EF4-FFF2-40B4-BE49-F238E27FC236}">
              <a16:creationId xmlns:a16="http://schemas.microsoft.com/office/drawing/2014/main" id="{CB823F99-1BC0-4B6E-B433-26147DE913AB}"/>
            </a:ext>
          </a:extLst>
        </xdr:cNvPr>
        <xdr:cNvSpPr/>
      </xdr:nvSpPr>
      <xdr:spPr>
        <a:xfrm>
          <a:off x="8352697" y="17548401"/>
          <a:ext cx="2159169" cy="1079852"/>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ysClr val="windowText" lastClr="000000"/>
              </a:solidFill>
            </a:rPr>
            <a:t>Develop Project SoA</a:t>
          </a:r>
          <a:endParaRPr lang="en-US" sz="1300" b="1">
            <a:solidFill>
              <a:sysClr val="windowText" lastClr="000000"/>
            </a:solidFill>
          </a:endParaRPr>
        </a:p>
      </xdr:txBody>
    </xdr:sp>
    <xdr:clientData/>
  </xdr:twoCellAnchor>
  <xdr:twoCellAnchor>
    <xdr:from>
      <xdr:col>1</xdr:col>
      <xdr:colOff>350240</xdr:colOff>
      <xdr:row>57</xdr:row>
      <xdr:rowOff>13889</xdr:rowOff>
    </xdr:from>
    <xdr:to>
      <xdr:col>2</xdr:col>
      <xdr:colOff>1098206</xdr:colOff>
      <xdr:row>62</xdr:row>
      <xdr:rowOff>76294</xdr:rowOff>
    </xdr:to>
    <xdr:sp macro="" textlink="">
      <xdr:nvSpPr>
        <xdr:cNvPr id="73" name="Rounded Rectangle 5">
          <a:extLst>
            <a:ext uri="{FF2B5EF4-FFF2-40B4-BE49-F238E27FC236}">
              <a16:creationId xmlns:a16="http://schemas.microsoft.com/office/drawing/2014/main" id="{DF49959F-3ED7-4919-AB57-DBACDC22BD63}"/>
            </a:ext>
          </a:extLst>
        </xdr:cNvPr>
        <xdr:cNvSpPr/>
      </xdr:nvSpPr>
      <xdr:spPr>
        <a:xfrm>
          <a:off x="521690" y="17473214"/>
          <a:ext cx="1862391" cy="1062530"/>
        </a:xfrm>
        <a:prstGeom prst="round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200" b="1">
              <a:solidFill>
                <a:sysClr val="windowText" lastClr="000000"/>
              </a:solidFill>
            </a:rPr>
            <a:t>Complete SoA curriculum data for campus </a:t>
          </a:r>
          <a:endParaRPr lang="en-US" sz="1300" b="1">
            <a:solidFill>
              <a:sysClr val="windowText" lastClr="000000"/>
            </a:solidFill>
          </a:endParaRPr>
        </a:p>
      </xdr:txBody>
    </xdr:sp>
    <xdr:clientData/>
  </xdr:twoCellAnchor>
  <xdr:twoCellAnchor>
    <xdr:from>
      <xdr:col>2</xdr:col>
      <xdr:colOff>2550127</xdr:colOff>
      <xdr:row>61</xdr:row>
      <xdr:rowOff>165413</xdr:rowOff>
    </xdr:from>
    <xdr:to>
      <xdr:col>2</xdr:col>
      <xdr:colOff>2785578</xdr:colOff>
      <xdr:row>64</xdr:row>
      <xdr:rowOff>93166</xdr:rowOff>
    </xdr:to>
    <xdr:sp macro="" textlink="">
      <xdr:nvSpPr>
        <xdr:cNvPr id="74" name="Right Arrow 26" descr="Arrow within flowchart.">
          <a:extLst>
            <a:ext uri="{FF2B5EF4-FFF2-40B4-BE49-F238E27FC236}">
              <a16:creationId xmlns:a16="http://schemas.microsoft.com/office/drawing/2014/main" id="{6DB994E4-0CA3-4AFB-87A9-F812C7C3BC5D}"/>
            </a:ext>
          </a:extLst>
        </xdr:cNvPr>
        <xdr:cNvSpPr/>
      </xdr:nvSpPr>
      <xdr:spPr>
        <a:xfrm rot="5400000">
          <a:off x="3689814" y="18571026"/>
          <a:ext cx="527828" cy="235451"/>
        </a:xfrm>
        <a:prstGeom prst="rightArrow">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2878377</xdr:colOff>
      <xdr:row>61</xdr:row>
      <xdr:rowOff>141963</xdr:rowOff>
    </xdr:from>
    <xdr:to>
      <xdr:col>2</xdr:col>
      <xdr:colOff>3113828</xdr:colOff>
      <xdr:row>64</xdr:row>
      <xdr:rowOff>69716</xdr:rowOff>
    </xdr:to>
    <xdr:sp macro="" textlink="">
      <xdr:nvSpPr>
        <xdr:cNvPr id="75" name="Right Arrow 26" descr="Arrow within flowchart.">
          <a:extLst>
            <a:ext uri="{FF2B5EF4-FFF2-40B4-BE49-F238E27FC236}">
              <a16:creationId xmlns:a16="http://schemas.microsoft.com/office/drawing/2014/main" id="{279C41CE-0D87-4C92-B73D-6CDF46304173}"/>
            </a:ext>
          </a:extLst>
        </xdr:cNvPr>
        <xdr:cNvSpPr/>
      </xdr:nvSpPr>
      <xdr:spPr>
        <a:xfrm rot="16200000">
          <a:off x="4018064" y="18547576"/>
          <a:ext cx="527828" cy="235451"/>
        </a:xfrm>
        <a:prstGeom prst="rightArrow">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1736749</xdr:colOff>
      <xdr:row>54</xdr:row>
      <xdr:rowOff>130016</xdr:rowOff>
    </xdr:from>
    <xdr:to>
      <xdr:col>2</xdr:col>
      <xdr:colOff>4705379</xdr:colOff>
      <xdr:row>56</xdr:row>
      <xdr:rowOff>71750</xdr:rowOff>
    </xdr:to>
    <xdr:sp macro="" textlink="">
      <xdr:nvSpPr>
        <xdr:cNvPr id="77" name="TextBox 81">
          <a:extLst>
            <a:ext uri="{FF2B5EF4-FFF2-40B4-BE49-F238E27FC236}">
              <a16:creationId xmlns:a16="http://schemas.microsoft.com/office/drawing/2014/main" id="{19184875-ABBB-415A-9160-F81AA337D7AC}"/>
            </a:ext>
          </a:extLst>
        </xdr:cNvPr>
        <xdr:cNvSpPr txBox="1"/>
      </xdr:nvSpPr>
      <xdr:spPr>
        <a:xfrm>
          <a:off x="3022624" y="16989266"/>
          <a:ext cx="2968630" cy="34178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t>1. Standalone</a:t>
          </a:r>
          <a:r>
            <a:rPr lang="en-GB" sz="1600" b="1" baseline="0"/>
            <a:t> function</a:t>
          </a:r>
          <a:r>
            <a:rPr lang="en-GB" sz="1600" b="1"/>
            <a:t> SoA</a:t>
          </a:r>
        </a:p>
      </xdr:txBody>
    </xdr:sp>
    <xdr:clientData/>
  </xdr:twoCellAnchor>
  <xdr:twoCellAnchor>
    <xdr:from>
      <xdr:col>1</xdr:col>
      <xdr:colOff>350964</xdr:colOff>
      <xdr:row>62</xdr:row>
      <xdr:rowOff>142694</xdr:rowOff>
    </xdr:from>
    <xdr:to>
      <xdr:col>2</xdr:col>
      <xdr:colOff>2304430</xdr:colOff>
      <xdr:row>64</xdr:row>
      <xdr:rowOff>84427</xdr:rowOff>
    </xdr:to>
    <xdr:sp macro="" textlink="">
      <xdr:nvSpPr>
        <xdr:cNvPr id="78" name="TextBox 83">
          <a:extLst>
            <a:ext uri="{FF2B5EF4-FFF2-40B4-BE49-F238E27FC236}">
              <a16:creationId xmlns:a16="http://schemas.microsoft.com/office/drawing/2014/main" id="{41F8BCA7-EEA5-4C0C-9E2D-16E084ADDC87}"/>
            </a:ext>
          </a:extLst>
        </xdr:cNvPr>
        <xdr:cNvSpPr txBox="1"/>
      </xdr:nvSpPr>
      <xdr:spPr>
        <a:xfrm>
          <a:off x="522414" y="18602144"/>
          <a:ext cx="3067891" cy="34178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t>2. Shared function SoA</a:t>
          </a:r>
        </a:p>
      </xdr:txBody>
    </xdr:sp>
    <xdr:clientData/>
  </xdr:twoCellAnchor>
  <xdr:twoCellAnchor>
    <xdr:from>
      <xdr:col>1</xdr:col>
      <xdr:colOff>0</xdr:colOff>
      <xdr:row>101</xdr:row>
      <xdr:rowOff>0</xdr:rowOff>
    </xdr:from>
    <xdr:to>
      <xdr:col>5</xdr:col>
      <xdr:colOff>799022</xdr:colOff>
      <xdr:row>123</xdr:row>
      <xdr:rowOff>193620</xdr:rowOff>
    </xdr:to>
    <xdr:sp macro="" textlink="">
      <xdr:nvSpPr>
        <xdr:cNvPr id="27" name="Rectangle 26">
          <a:extLst>
            <a:ext uri="{FF2B5EF4-FFF2-40B4-BE49-F238E27FC236}">
              <a16:creationId xmlns:a16="http://schemas.microsoft.com/office/drawing/2014/main" id="{DD882DE7-0A9B-45BB-8D69-F649DE49F151}"/>
            </a:ext>
            <a:ext uri="{C183D7F6-B498-43B3-948B-1728B52AA6E4}">
              <adec:decorative xmlns:adec="http://schemas.microsoft.com/office/drawing/2017/decorative" val="1"/>
            </a:ext>
          </a:extLst>
        </xdr:cNvPr>
        <xdr:cNvSpPr/>
      </xdr:nvSpPr>
      <xdr:spPr>
        <a:xfrm>
          <a:off x="171450" y="26336625"/>
          <a:ext cx="9628697" cy="4594170"/>
        </a:xfrm>
        <a:prstGeom prst="rect">
          <a:avLst/>
        </a:prstGeom>
        <a:solidFill>
          <a:schemeClr val="bg1">
            <a:lumMod val="85000"/>
          </a:schemeClr>
        </a:solidFill>
        <a:ln>
          <a:solidFill>
            <a:schemeClr val="accent1">
              <a:shade val="50000"/>
              <a:alpha val="49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5729197</xdr:colOff>
      <xdr:row>102</xdr:row>
      <xdr:rowOff>53017</xdr:rowOff>
    </xdr:from>
    <xdr:to>
      <xdr:col>5</xdr:col>
      <xdr:colOff>413708</xdr:colOff>
      <xdr:row>108</xdr:row>
      <xdr:rowOff>67846</xdr:rowOff>
    </xdr:to>
    <xdr:sp macro="" textlink="">
      <xdr:nvSpPr>
        <xdr:cNvPr id="28" name="Rectangle 27">
          <a:extLst>
            <a:ext uri="{FF2B5EF4-FFF2-40B4-BE49-F238E27FC236}">
              <a16:creationId xmlns:a16="http://schemas.microsoft.com/office/drawing/2014/main" id="{038D4D75-0D29-419B-9706-28B659BA8F8D}"/>
            </a:ext>
          </a:extLst>
        </xdr:cNvPr>
        <xdr:cNvSpPr/>
      </xdr:nvSpPr>
      <xdr:spPr>
        <a:xfrm>
          <a:off x="7015072" y="26589667"/>
          <a:ext cx="2399761" cy="1214979"/>
        </a:xfrm>
        <a:prstGeom prst="rect">
          <a:avLst/>
        </a:prstGeom>
        <a:solidFill>
          <a:schemeClr val="bg1">
            <a:lumMod val="50000"/>
            <a:alpha val="44000"/>
          </a:schemeClr>
        </a:solidFill>
        <a:ln w="31750">
          <a:solidFill>
            <a:schemeClr val="tx1"/>
          </a:solidFill>
          <a:extLst>
            <a:ext uri="{C807C97D-BFC1-408E-A445-0C87EB9F89A2}">
              <ask:lineSketchStyleProps xmlns:ask="http://schemas.microsoft.com/office/drawing/2018/sketchyshapes" sd="1219033472">
                <a:custGeom>
                  <a:avLst/>
                  <a:gdLst>
                    <a:gd name="connsiteX0" fmla="*/ 0 w 2047336"/>
                    <a:gd name="connsiteY0" fmla="*/ 0 h 1214979"/>
                    <a:gd name="connsiteX1" fmla="*/ 661972 w 2047336"/>
                    <a:gd name="connsiteY1" fmla="*/ 0 h 1214979"/>
                    <a:gd name="connsiteX2" fmla="*/ 1344417 w 2047336"/>
                    <a:gd name="connsiteY2" fmla="*/ 0 h 1214979"/>
                    <a:gd name="connsiteX3" fmla="*/ 2047336 w 2047336"/>
                    <a:gd name="connsiteY3" fmla="*/ 0 h 1214979"/>
                    <a:gd name="connsiteX4" fmla="*/ 2047336 w 2047336"/>
                    <a:gd name="connsiteY4" fmla="*/ 607490 h 1214979"/>
                    <a:gd name="connsiteX5" fmla="*/ 2047336 w 2047336"/>
                    <a:gd name="connsiteY5" fmla="*/ 1214979 h 1214979"/>
                    <a:gd name="connsiteX6" fmla="*/ 1364891 w 2047336"/>
                    <a:gd name="connsiteY6" fmla="*/ 1214979 h 1214979"/>
                    <a:gd name="connsiteX7" fmla="*/ 723392 w 2047336"/>
                    <a:gd name="connsiteY7" fmla="*/ 1214979 h 1214979"/>
                    <a:gd name="connsiteX8" fmla="*/ 0 w 2047336"/>
                    <a:gd name="connsiteY8" fmla="*/ 1214979 h 1214979"/>
                    <a:gd name="connsiteX9" fmla="*/ 0 w 2047336"/>
                    <a:gd name="connsiteY9" fmla="*/ 619639 h 1214979"/>
                    <a:gd name="connsiteX10" fmla="*/ 0 w 2047336"/>
                    <a:gd name="connsiteY10" fmla="*/ 0 h 12149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47336" h="1214979" fill="none" extrusionOk="0">
                      <a:moveTo>
                        <a:pt x="0" y="0"/>
                      </a:moveTo>
                      <a:cubicBezTo>
                        <a:pt x="286145" y="15492"/>
                        <a:pt x="486421" y="-29476"/>
                        <a:pt x="661972" y="0"/>
                      </a:cubicBezTo>
                      <a:cubicBezTo>
                        <a:pt x="837523" y="29476"/>
                        <a:pt x="1075949" y="27896"/>
                        <a:pt x="1344417" y="0"/>
                      </a:cubicBezTo>
                      <a:cubicBezTo>
                        <a:pt x="1612885" y="-27896"/>
                        <a:pt x="1779949" y="28883"/>
                        <a:pt x="2047336" y="0"/>
                      </a:cubicBezTo>
                      <a:cubicBezTo>
                        <a:pt x="2034094" y="275205"/>
                        <a:pt x="2066541" y="384313"/>
                        <a:pt x="2047336" y="607490"/>
                      </a:cubicBezTo>
                      <a:cubicBezTo>
                        <a:pt x="2028132" y="830667"/>
                        <a:pt x="2063344" y="993577"/>
                        <a:pt x="2047336" y="1214979"/>
                      </a:cubicBezTo>
                      <a:cubicBezTo>
                        <a:pt x="1808816" y="1240798"/>
                        <a:pt x="1667063" y="1233331"/>
                        <a:pt x="1364891" y="1214979"/>
                      </a:cubicBezTo>
                      <a:cubicBezTo>
                        <a:pt x="1062719" y="1196627"/>
                        <a:pt x="1011098" y="1201136"/>
                        <a:pt x="723392" y="1214979"/>
                      </a:cubicBezTo>
                      <a:cubicBezTo>
                        <a:pt x="435686" y="1228822"/>
                        <a:pt x="208451" y="1214523"/>
                        <a:pt x="0" y="1214979"/>
                      </a:cubicBezTo>
                      <a:cubicBezTo>
                        <a:pt x="-26933" y="1069385"/>
                        <a:pt x="134" y="876605"/>
                        <a:pt x="0" y="619639"/>
                      </a:cubicBezTo>
                      <a:cubicBezTo>
                        <a:pt x="-134" y="362673"/>
                        <a:pt x="-26825" y="193040"/>
                        <a:pt x="0" y="0"/>
                      </a:cubicBezTo>
                      <a:close/>
                    </a:path>
                    <a:path w="2047336" h="1214979" stroke="0" extrusionOk="0">
                      <a:moveTo>
                        <a:pt x="0" y="0"/>
                      </a:moveTo>
                      <a:cubicBezTo>
                        <a:pt x="322326" y="-9360"/>
                        <a:pt x="345901" y="20009"/>
                        <a:pt x="661972" y="0"/>
                      </a:cubicBezTo>
                      <a:cubicBezTo>
                        <a:pt x="978043" y="-20009"/>
                        <a:pt x="1055998" y="9613"/>
                        <a:pt x="1282997" y="0"/>
                      </a:cubicBezTo>
                      <a:cubicBezTo>
                        <a:pt x="1509997" y="-9613"/>
                        <a:pt x="1785044" y="34102"/>
                        <a:pt x="2047336" y="0"/>
                      </a:cubicBezTo>
                      <a:cubicBezTo>
                        <a:pt x="2043876" y="191155"/>
                        <a:pt x="2064887" y="410635"/>
                        <a:pt x="2047336" y="595340"/>
                      </a:cubicBezTo>
                      <a:cubicBezTo>
                        <a:pt x="2029785" y="780045"/>
                        <a:pt x="2031371" y="944589"/>
                        <a:pt x="2047336" y="1214979"/>
                      </a:cubicBezTo>
                      <a:cubicBezTo>
                        <a:pt x="1804319" y="1190166"/>
                        <a:pt x="1549086" y="1206520"/>
                        <a:pt x="1405837" y="1214979"/>
                      </a:cubicBezTo>
                      <a:cubicBezTo>
                        <a:pt x="1262588" y="1223438"/>
                        <a:pt x="949784" y="1201306"/>
                        <a:pt x="764339" y="1214979"/>
                      </a:cubicBezTo>
                      <a:cubicBezTo>
                        <a:pt x="578894" y="1228652"/>
                        <a:pt x="260649" y="1192473"/>
                        <a:pt x="0" y="1214979"/>
                      </a:cubicBezTo>
                      <a:cubicBezTo>
                        <a:pt x="5187" y="1053716"/>
                        <a:pt x="22573" y="886152"/>
                        <a:pt x="0" y="643939"/>
                      </a:cubicBezTo>
                      <a:cubicBezTo>
                        <a:pt x="-22573" y="401726"/>
                        <a:pt x="8950" y="210288"/>
                        <a:pt x="0" y="0"/>
                      </a:cubicBezTo>
                      <a:close/>
                    </a:path>
                  </a:pathLst>
                </a:custGeom>
                <ask:type>
                  <ask:lineSketchNone/>
                </ask:type>
              </ask:lineSketchStyleProps>
            </a:ext>
          </a:extLst>
        </a:ln>
        <a:effectLst>
          <a:outerShdw blurRad="50800" dist="50800" dir="27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Specialist vocational</a:t>
          </a:r>
        </a:p>
      </xdr:txBody>
    </xdr:sp>
    <xdr:clientData/>
  </xdr:twoCellAnchor>
  <xdr:twoCellAnchor>
    <xdr:from>
      <xdr:col>3</xdr:col>
      <xdr:colOff>308631</xdr:colOff>
      <xdr:row>113</xdr:row>
      <xdr:rowOff>135958</xdr:rowOff>
    </xdr:from>
    <xdr:to>
      <xdr:col>5</xdr:col>
      <xdr:colOff>190074</xdr:colOff>
      <xdr:row>121</xdr:row>
      <xdr:rowOff>106229</xdr:rowOff>
    </xdr:to>
    <xdr:sp macro="" textlink="">
      <xdr:nvSpPr>
        <xdr:cNvPr id="29" name="Rectangle 28">
          <a:extLst>
            <a:ext uri="{FF2B5EF4-FFF2-40B4-BE49-F238E27FC236}">
              <a16:creationId xmlns:a16="http://schemas.microsoft.com/office/drawing/2014/main" id="{98DE714C-0912-4088-ADC1-0D1B34C00046}"/>
            </a:ext>
          </a:extLst>
        </xdr:cNvPr>
        <xdr:cNvSpPr/>
      </xdr:nvSpPr>
      <xdr:spPr>
        <a:xfrm>
          <a:off x="7338081" y="28872883"/>
          <a:ext cx="1853118" cy="1570471"/>
        </a:xfrm>
        <a:prstGeom prst="rect">
          <a:avLst/>
        </a:prstGeom>
        <a:solidFill>
          <a:schemeClr val="bg1">
            <a:lumMod val="50000"/>
          </a:schemeClr>
        </a:solidFill>
        <a:ln w="28575">
          <a:solidFill>
            <a:schemeClr val="tx1"/>
          </a:solidFill>
          <a:extLst>
            <a:ext uri="{C807C97D-BFC1-408E-A445-0C87EB9F89A2}">
              <ask:lineSketchStyleProps xmlns:ask="http://schemas.microsoft.com/office/drawing/2018/sketchyshapes">
                <ask:type>
                  <ask:lineSketchNone/>
                </ask:type>
              </ask:lineSketchStyleProps>
            </a:ext>
          </a:extLst>
        </a:ln>
        <a:effectLst>
          <a:outerShdw blurRad="50800" dist="50800" dir="2700000" sx="108000" sy="108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Specialist vocational</a:t>
          </a:r>
        </a:p>
      </xdr:txBody>
    </xdr:sp>
    <xdr:clientData/>
  </xdr:twoCellAnchor>
  <xdr:twoCellAnchor>
    <xdr:from>
      <xdr:col>1</xdr:col>
      <xdr:colOff>316301</xdr:colOff>
      <xdr:row>102</xdr:row>
      <xdr:rowOff>15032</xdr:rowOff>
    </xdr:from>
    <xdr:to>
      <xdr:col>2</xdr:col>
      <xdr:colOff>1410235</xdr:colOff>
      <xdr:row>107</xdr:row>
      <xdr:rowOff>44326</xdr:rowOff>
    </xdr:to>
    <xdr:sp macro="" textlink="">
      <xdr:nvSpPr>
        <xdr:cNvPr id="30" name="Rectangle 29">
          <a:extLst>
            <a:ext uri="{FF2B5EF4-FFF2-40B4-BE49-F238E27FC236}">
              <a16:creationId xmlns:a16="http://schemas.microsoft.com/office/drawing/2014/main" id="{536B1C45-4AE3-4C58-B7AF-B005DC3AC2F8}"/>
            </a:ext>
          </a:extLst>
        </xdr:cNvPr>
        <xdr:cNvSpPr/>
      </xdr:nvSpPr>
      <xdr:spPr>
        <a:xfrm>
          <a:off x="487751" y="26551682"/>
          <a:ext cx="2208359" cy="1029419"/>
        </a:xfrm>
        <a:prstGeom prst="rect">
          <a:avLst/>
        </a:prstGeom>
        <a:solidFill>
          <a:schemeClr val="bg1">
            <a:lumMod val="50000"/>
          </a:schemeClr>
        </a:solidFill>
        <a:ln w="28575">
          <a:solidFill>
            <a:schemeClr val="tx1"/>
          </a:solidFill>
        </a:ln>
        <a:effectLst>
          <a:outerShdw blurRad="50800" dist="50800" dir="2640000" algn="ctr" rotWithShape="0">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Sports</a:t>
          </a:r>
        </a:p>
      </xdr:txBody>
    </xdr:sp>
    <xdr:clientData/>
  </xdr:twoCellAnchor>
  <xdr:twoCellAnchor>
    <xdr:from>
      <xdr:col>1</xdr:col>
      <xdr:colOff>396814</xdr:colOff>
      <xdr:row>113</xdr:row>
      <xdr:rowOff>118612</xdr:rowOff>
    </xdr:from>
    <xdr:to>
      <xdr:col>2</xdr:col>
      <xdr:colOff>1410238</xdr:colOff>
      <xdr:row>121</xdr:row>
      <xdr:rowOff>144353</xdr:rowOff>
    </xdr:to>
    <xdr:sp macro="" textlink="">
      <xdr:nvSpPr>
        <xdr:cNvPr id="31" name="L-Shape 30">
          <a:extLst>
            <a:ext uri="{FF2B5EF4-FFF2-40B4-BE49-F238E27FC236}">
              <a16:creationId xmlns:a16="http://schemas.microsoft.com/office/drawing/2014/main" id="{BDA0B957-8D48-4BFD-9A43-374E26BF870F}"/>
            </a:ext>
          </a:extLst>
        </xdr:cNvPr>
        <xdr:cNvSpPr/>
      </xdr:nvSpPr>
      <xdr:spPr>
        <a:xfrm>
          <a:off x="568264" y="28855537"/>
          <a:ext cx="2127849" cy="1625941"/>
        </a:xfrm>
        <a:prstGeom prst="corner">
          <a:avLst/>
        </a:prstGeom>
        <a:solidFill>
          <a:schemeClr val="bg1">
            <a:lumMod val="50000"/>
          </a:schemeClr>
        </a:solidFill>
        <a:ln w="28575">
          <a:solidFill>
            <a:schemeClr val="tx1"/>
          </a:solidFill>
          <a:extLst>
            <a:ext uri="{C807C97D-BFC1-408E-A445-0C87EB9F89A2}">
              <ask:lineSketchStyleProps xmlns:ask="http://schemas.microsoft.com/office/drawing/2018/sketchyshapes" sd="782294884">
                <a:custGeom>
                  <a:avLst/>
                  <a:gdLst>
                    <a:gd name="connsiteX0" fmla="*/ 0 w 2127849"/>
                    <a:gd name="connsiteY0" fmla="*/ 0 h 1625941"/>
                    <a:gd name="connsiteX1" fmla="*/ 812971 w 2127849"/>
                    <a:gd name="connsiteY1" fmla="*/ 0 h 1625941"/>
                    <a:gd name="connsiteX2" fmla="*/ 812971 w 2127849"/>
                    <a:gd name="connsiteY2" fmla="*/ 812971 h 1625941"/>
                    <a:gd name="connsiteX3" fmla="*/ 2127849 w 2127849"/>
                    <a:gd name="connsiteY3" fmla="*/ 812971 h 1625941"/>
                    <a:gd name="connsiteX4" fmla="*/ 2127849 w 2127849"/>
                    <a:gd name="connsiteY4" fmla="*/ 1625941 h 1625941"/>
                    <a:gd name="connsiteX5" fmla="*/ 0 w 2127849"/>
                    <a:gd name="connsiteY5" fmla="*/ 1625941 h 1625941"/>
                    <a:gd name="connsiteX6" fmla="*/ 0 w 2127849"/>
                    <a:gd name="connsiteY6" fmla="*/ 0 h 16259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27849" h="1625941" fill="none" extrusionOk="0">
                      <a:moveTo>
                        <a:pt x="0" y="0"/>
                      </a:moveTo>
                      <a:cubicBezTo>
                        <a:pt x="323757" y="41140"/>
                        <a:pt x="646312" y="27758"/>
                        <a:pt x="812971" y="0"/>
                      </a:cubicBezTo>
                      <a:cubicBezTo>
                        <a:pt x="856806" y="120439"/>
                        <a:pt x="858149" y="594241"/>
                        <a:pt x="812971" y="812971"/>
                      </a:cubicBezTo>
                      <a:cubicBezTo>
                        <a:pt x="1387961" y="848305"/>
                        <a:pt x="1829422" y="861209"/>
                        <a:pt x="2127849" y="812971"/>
                      </a:cubicBezTo>
                      <a:cubicBezTo>
                        <a:pt x="2067188" y="950625"/>
                        <a:pt x="2156226" y="1436462"/>
                        <a:pt x="2127849" y="1625941"/>
                      </a:cubicBezTo>
                      <a:cubicBezTo>
                        <a:pt x="1280700" y="1539998"/>
                        <a:pt x="230132" y="1674566"/>
                        <a:pt x="0" y="1625941"/>
                      </a:cubicBezTo>
                      <a:cubicBezTo>
                        <a:pt x="-55087" y="1460116"/>
                        <a:pt x="118938" y="259342"/>
                        <a:pt x="0" y="0"/>
                      </a:cubicBezTo>
                      <a:close/>
                    </a:path>
                    <a:path w="2127849" h="1625941" stroke="0" extrusionOk="0">
                      <a:moveTo>
                        <a:pt x="0" y="0"/>
                      </a:moveTo>
                      <a:cubicBezTo>
                        <a:pt x="283345" y="-59642"/>
                        <a:pt x="676483" y="3254"/>
                        <a:pt x="812971" y="0"/>
                      </a:cubicBezTo>
                      <a:cubicBezTo>
                        <a:pt x="746594" y="235256"/>
                        <a:pt x="765072" y="728582"/>
                        <a:pt x="812971" y="812971"/>
                      </a:cubicBezTo>
                      <a:cubicBezTo>
                        <a:pt x="1379834" y="844358"/>
                        <a:pt x="1869948" y="819682"/>
                        <a:pt x="2127849" y="812971"/>
                      </a:cubicBezTo>
                      <a:cubicBezTo>
                        <a:pt x="2191970" y="897562"/>
                        <a:pt x="2148924" y="1399611"/>
                        <a:pt x="2127849" y="1625941"/>
                      </a:cubicBezTo>
                      <a:cubicBezTo>
                        <a:pt x="1201400" y="1740450"/>
                        <a:pt x="657131" y="1782766"/>
                        <a:pt x="0" y="1625941"/>
                      </a:cubicBezTo>
                      <a:cubicBezTo>
                        <a:pt x="30366" y="1343208"/>
                        <a:pt x="39887" y="566136"/>
                        <a:pt x="0" y="0"/>
                      </a:cubicBezTo>
                      <a:close/>
                    </a:path>
                  </a:pathLst>
                </a:custGeom>
                <ask:type>
                  <ask:lineSketchNone/>
                </ask:type>
              </ask:lineSketchStyleProps>
            </a:ext>
          </a:extLst>
        </a:ln>
        <a:effectLst>
          <a:outerShdw blurRad="50800" dist="50800" dir="2520000" sx="79000" sy="79000" algn="ctr" rotWithShape="0">
            <a:srgbClr val="000000">
              <a:alpha val="3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Specialist vocational</a:t>
          </a:r>
        </a:p>
      </xdr:txBody>
    </xdr:sp>
    <xdr:clientData/>
  </xdr:twoCellAnchor>
  <xdr:twoCellAnchor>
    <xdr:from>
      <xdr:col>1</xdr:col>
      <xdr:colOff>396814</xdr:colOff>
      <xdr:row>108</xdr:row>
      <xdr:rowOff>128972</xdr:rowOff>
    </xdr:from>
    <xdr:to>
      <xdr:col>2</xdr:col>
      <xdr:colOff>1410236</xdr:colOff>
      <xdr:row>112</xdr:row>
      <xdr:rowOff>33966</xdr:rowOff>
    </xdr:to>
    <xdr:sp macro="" textlink="">
      <xdr:nvSpPr>
        <xdr:cNvPr id="32" name="Rectangle 31">
          <a:extLst>
            <a:ext uri="{FF2B5EF4-FFF2-40B4-BE49-F238E27FC236}">
              <a16:creationId xmlns:a16="http://schemas.microsoft.com/office/drawing/2014/main" id="{5EE2C96A-685D-43A7-AEFA-408D9E37EB03}"/>
            </a:ext>
          </a:extLst>
        </xdr:cNvPr>
        <xdr:cNvSpPr/>
      </xdr:nvSpPr>
      <xdr:spPr>
        <a:xfrm>
          <a:off x="568264" y="27865772"/>
          <a:ext cx="2127847" cy="705094"/>
        </a:xfrm>
        <a:prstGeom prst="rect">
          <a:avLst/>
        </a:prstGeom>
        <a:solidFill>
          <a:schemeClr val="bg1">
            <a:lumMod val="50000"/>
          </a:schemeClr>
        </a:solidFill>
        <a:ln w="31750">
          <a:solidFill>
            <a:schemeClr val="tx1"/>
          </a:solidFill>
        </a:ln>
        <a:effectLst>
          <a:outerShdw blurRad="63500" dist="38100" sx="107000" sy="107000" algn="ctr" rotWithShape="0">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Admin</a:t>
          </a:r>
        </a:p>
      </xdr:txBody>
    </xdr:sp>
    <xdr:clientData/>
  </xdr:twoCellAnchor>
  <xdr:twoCellAnchor>
    <xdr:from>
      <xdr:col>2</xdr:col>
      <xdr:colOff>1726536</xdr:colOff>
      <xdr:row>102</xdr:row>
      <xdr:rowOff>15032</xdr:rowOff>
    </xdr:from>
    <xdr:to>
      <xdr:col>2</xdr:col>
      <xdr:colOff>5343884</xdr:colOff>
      <xdr:row>112</xdr:row>
      <xdr:rowOff>140359</xdr:rowOff>
    </xdr:to>
    <xdr:sp macro="" textlink="">
      <xdr:nvSpPr>
        <xdr:cNvPr id="33" name="Rectangle 32">
          <a:extLst>
            <a:ext uri="{FF2B5EF4-FFF2-40B4-BE49-F238E27FC236}">
              <a16:creationId xmlns:a16="http://schemas.microsoft.com/office/drawing/2014/main" id="{75DDB49C-D929-4FDA-AAB9-1478D0BF43D8}"/>
            </a:ext>
            <a:ext uri="{C183D7F6-B498-43B3-948B-1728B52AA6E4}">
              <adec:decorative xmlns:adec="http://schemas.microsoft.com/office/drawing/2017/decorative" val="1"/>
            </a:ext>
          </a:extLst>
        </xdr:cNvPr>
        <xdr:cNvSpPr/>
      </xdr:nvSpPr>
      <xdr:spPr>
        <a:xfrm>
          <a:off x="3012411" y="26551682"/>
          <a:ext cx="3617348" cy="2125577"/>
        </a:xfrm>
        <a:prstGeom prst="rect">
          <a:avLst/>
        </a:prstGeom>
        <a:solidFill>
          <a:schemeClr val="accent6">
            <a:lumMod val="40000"/>
            <a:lumOff val="60000"/>
          </a:schemeClr>
        </a:solidFill>
        <a:ln>
          <a:solidFill>
            <a:schemeClr val="accent1">
              <a:shade val="50000"/>
              <a:alpha val="52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242798</xdr:colOff>
      <xdr:row>113</xdr:row>
      <xdr:rowOff>118613</xdr:rowOff>
    </xdr:from>
    <xdr:to>
      <xdr:col>2</xdr:col>
      <xdr:colOff>1410235</xdr:colOff>
      <xdr:row>116</xdr:row>
      <xdr:rowOff>179898</xdr:rowOff>
    </xdr:to>
    <xdr:sp macro="" textlink="">
      <xdr:nvSpPr>
        <xdr:cNvPr id="34" name="Rectangle 33">
          <a:extLst>
            <a:ext uri="{FF2B5EF4-FFF2-40B4-BE49-F238E27FC236}">
              <a16:creationId xmlns:a16="http://schemas.microsoft.com/office/drawing/2014/main" id="{7EF2E5F6-4545-4727-987B-1185FEAC954D}"/>
            </a:ext>
            <a:ext uri="{C183D7F6-B498-43B3-948B-1728B52AA6E4}">
              <adec:decorative xmlns:adec="http://schemas.microsoft.com/office/drawing/2017/decorative" val="1"/>
            </a:ext>
          </a:extLst>
        </xdr:cNvPr>
        <xdr:cNvSpPr/>
      </xdr:nvSpPr>
      <xdr:spPr>
        <a:xfrm>
          <a:off x="1528673" y="28855538"/>
          <a:ext cx="1167437" cy="66136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2353720</xdr:colOff>
      <xdr:row>105</xdr:row>
      <xdr:rowOff>26975</xdr:rowOff>
    </xdr:from>
    <xdr:to>
      <xdr:col>2</xdr:col>
      <xdr:colOff>4084754</xdr:colOff>
      <xdr:row>121</xdr:row>
      <xdr:rowOff>43093</xdr:rowOff>
    </xdr:to>
    <xdr:sp macro="" textlink="">
      <xdr:nvSpPr>
        <xdr:cNvPr id="35" name="Rectangle 34">
          <a:extLst>
            <a:ext uri="{FF2B5EF4-FFF2-40B4-BE49-F238E27FC236}">
              <a16:creationId xmlns:a16="http://schemas.microsoft.com/office/drawing/2014/main" id="{5E459F4F-9F9F-4E0B-9F64-CBB1CC95F491}"/>
            </a:ext>
          </a:extLst>
        </xdr:cNvPr>
        <xdr:cNvSpPr/>
      </xdr:nvSpPr>
      <xdr:spPr>
        <a:xfrm>
          <a:off x="3639595" y="27163700"/>
          <a:ext cx="1731034" cy="3216518"/>
        </a:xfrm>
        <a:prstGeom prst="rect">
          <a:avLst/>
        </a:prstGeom>
        <a:solidFill>
          <a:srgbClr val="FF0000">
            <a:alpha val="66000"/>
          </a:srgbClr>
        </a:solidFill>
        <a:ln w="31750">
          <a:solidFill>
            <a:schemeClr val="tx1"/>
          </a:solidFill>
          <a:extLst>
            <a:ext uri="{C807C97D-BFC1-408E-A445-0C87EB9F89A2}">
              <ask:lineSketchStyleProps xmlns:ask="http://schemas.microsoft.com/office/drawing/2018/sketchyshapes">
                <ask:type>
                  <ask:lineSketchNone/>
                </ask:type>
              </ask:lineSketchStyleProps>
            </a:ext>
          </a:extLst>
        </a:ln>
        <a:effectLst>
          <a:outerShdw blurRad="63500" dist="38100" dir="2700000" sx="106000" sy="106000" algn="tl" rotWithShape="0">
            <a:prstClr val="black">
              <a:alpha val="28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TARGETED BLOCK</a:t>
          </a:r>
        </a:p>
        <a:p>
          <a:pPr algn="ctr"/>
          <a:r>
            <a:rPr lang="en-GB"/>
            <a:t>Shared flexible teaching and support spaces</a:t>
          </a:r>
        </a:p>
      </xdr:txBody>
    </xdr:sp>
    <xdr:clientData/>
  </xdr:twoCellAnchor>
  <xdr:twoCellAnchor>
    <xdr:from>
      <xdr:col>2</xdr:col>
      <xdr:colOff>4378328</xdr:colOff>
      <xdr:row>114</xdr:row>
      <xdr:rowOff>25443</xdr:rowOff>
    </xdr:from>
    <xdr:to>
      <xdr:col>2</xdr:col>
      <xdr:colOff>5343884</xdr:colOff>
      <xdr:row>121</xdr:row>
      <xdr:rowOff>106229</xdr:rowOff>
    </xdr:to>
    <xdr:sp macro="" textlink="">
      <xdr:nvSpPr>
        <xdr:cNvPr id="36" name="Rectangle 35">
          <a:extLst>
            <a:ext uri="{FF2B5EF4-FFF2-40B4-BE49-F238E27FC236}">
              <a16:creationId xmlns:a16="http://schemas.microsoft.com/office/drawing/2014/main" id="{174E985B-FCC5-4298-9250-53FDDC6B8410}"/>
            </a:ext>
            <a:ext uri="{C183D7F6-B498-43B3-948B-1728B52AA6E4}">
              <adec:decorative xmlns:adec="http://schemas.microsoft.com/office/drawing/2017/decorative" val="1"/>
            </a:ext>
          </a:extLst>
        </xdr:cNvPr>
        <xdr:cNvSpPr/>
      </xdr:nvSpPr>
      <xdr:spPr>
        <a:xfrm>
          <a:off x="5664203" y="28962393"/>
          <a:ext cx="965556" cy="1480961"/>
        </a:xfrm>
        <a:prstGeom prst="rect">
          <a:avLst/>
        </a:prstGeom>
        <a:solidFill>
          <a:schemeClr val="accent6">
            <a:lumMod val="40000"/>
            <a:lumOff val="60000"/>
          </a:schemeClr>
        </a:solidFill>
        <a:ln>
          <a:solidFill>
            <a:schemeClr val="accent1">
              <a:shade val="50000"/>
              <a:alpha val="49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4447060</xdr:colOff>
      <xdr:row>105</xdr:row>
      <xdr:rowOff>161166</xdr:rowOff>
    </xdr:from>
    <xdr:to>
      <xdr:col>2</xdr:col>
      <xdr:colOff>5660183</xdr:colOff>
      <xdr:row>107</xdr:row>
      <xdr:rowOff>44326</xdr:rowOff>
    </xdr:to>
    <xdr:sp macro="" textlink="">
      <xdr:nvSpPr>
        <xdr:cNvPr id="37" name="Arrow: Left 36">
          <a:extLst>
            <a:ext uri="{FF2B5EF4-FFF2-40B4-BE49-F238E27FC236}">
              <a16:creationId xmlns:a16="http://schemas.microsoft.com/office/drawing/2014/main" id="{61F1E990-6A01-4F69-90FB-CC7C0319017C}"/>
            </a:ext>
            <a:ext uri="{C183D7F6-B498-43B3-948B-1728B52AA6E4}">
              <adec:decorative xmlns:adec="http://schemas.microsoft.com/office/drawing/2017/decorative" val="1"/>
            </a:ext>
          </a:extLst>
        </xdr:cNvPr>
        <xdr:cNvSpPr/>
      </xdr:nvSpPr>
      <xdr:spPr>
        <a:xfrm>
          <a:off x="5732935" y="27297891"/>
          <a:ext cx="1213123" cy="2832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4580722</xdr:colOff>
      <xdr:row>103</xdr:row>
      <xdr:rowOff>6550</xdr:rowOff>
    </xdr:from>
    <xdr:to>
      <xdr:col>3</xdr:col>
      <xdr:colOff>50270</xdr:colOff>
      <xdr:row>106</xdr:row>
      <xdr:rowOff>52806</xdr:rowOff>
    </xdr:to>
    <xdr:sp macro="" textlink="">
      <xdr:nvSpPr>
        <xdr:cNvPr id="38" name="TextBox 30">
          <a:extLst>
            <a:ext uri="{FF2B5EF4-FFF2-40B4-BE49-F238E27FC236}">
              <a16:creationId xmlns:a16="http://schemas.microsoft.com/office/drawing/2014/main" id="{70435156-A5DA-4937-8959-6BD6430955C1}"/>
            </a:ext>
          </a:extLst>
        </xdr:cNvPr>
        <xdr:cNvSpPr txBox="1"/>
      </xdr:nvSpPr>
      <xdr:spPr>
        <a:xfrm>
          <a:off x="5866597" y="26743225"/>
          <a:ext cx="1213123"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Flexible teaching</a:t>
          </a:r>
        </a:p>
      </xdr:txBody>
    </xdr:sp>
    <xdr:clientData/>
  </xdr:twoCellAnchor>
  <xdr:twoCellAnchor>
    <xdr:from>
      <xdr:col>2</xdr:col>
      <xdr:colOff>4510972</xdr:colOff>
      <xdr:row>117</xdr:row>
      <xdr:rowOff>29658</xdr:rowOff>
    </xdr:from>
    <xdr:to>
      <xdr:col>2</xdr:col>
      <xdr:colOff>5724095</xdr:colOff>
      <xdr:row>118</xdr:row>
      <xdr:rowOff>112843</xdr:rowOff>
    </xdr:to>
    <xdr:sp macro="" textlink="">
      <xdr:nvSpPr>
        <xdr:cNvPr id="39" name="Arrow: Left 38">
          <a:extLst>
            <a:ext uri="{FF2B5EF4-FFF2-40B4-BE49-F238E27FC236}">
              <a16:creationId xmlns:a16="http://schemas.microsoft.com/office/drawing/2014/main" id="{068BFFED-2C47-4EF5-829F-89277BC89FE7}"/>
            </a:ext>
            <a:ext uri="{C183D7F6-B498-43B3-948B-1728B52AA6E4}">
              <adec:decorative xmlns:adec="http://schemas.microsoft.com/office/drawing/2017/decorative" val="1"/>
            </a:ext>
          </a:extLst>
        </xdr:cNvPr>
        <xdr:cNvSpPr/>
      </xdr:nvSpPr>
      <xdr:spPr>
        <a:xfrm>
          <a:off x="5796847" y="29566683"/>
          <a:ext cx="1213123" cy="2832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4836368</xdr:colOff>
      <xdr:row>114</xdr:row>
      <xdr:rowOff>75067</xdr:rowOff>
    </xdr:from>
    <xdr:to>
      <xdr:col>3</xdr:col>
      <xdr:colOff>305916</xdr:colOff>
      <xdr:row>117</xdr:row>
      <xdr:rowOff>121323</xdr:rowOff>
    </xdr:to>
    <xdr:sp macro="" textlink="">
      <xdr:nvSpPr>
        <xdr:cNvPr id="40" name="TextBox 32">
          <a:extLst>
            <a:ext uri="{FF2B5EF4-FFF2-40B4-BE49-F238E27FC236}">
              <a16:creationId xmlns:a16="http://schemas.microsoft.com/office/drawing/2014/main" id="{1DB4C9DE-DBF4-4314-A8A8-DC4DC50F71AA}"/>
            </a:ext>
          </a:extLst>
        </xdr:cNvPr>
        <xdr:cNvSpPr txBox="1"/>
      </xdr:nvSpPr>
      <xdr:spPr>
        <a:xfrm>
          <a:off x="6122243" y="29012017"/>
          <a:ext cx="1213123"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Flexible teaching</a:t>
          </a:r>
        </a:p>
      </xdr:txBody>
    </xdr:sp>
    <xdr:clientData/>
  </xdr:twoCellAnchor>
  <xdr:twoCellAnchor>
    <xdr:from>
      <xdr:col>2</xdr:col>
      <xdr:colOff>799293</xdr:colOff>
      <xdr:row>115</xdr:row>
      <xdr:rowOff>198646</xdr:rowOff>
    </xdr:from>
    <xdr:to>
      <xdr:col>2</xdr:col>
      <xdr:colOff>2012416</xdr:colOff>
      <xdr:row>117</xdr:row>
      <xdr:rowOff>81806</xdr:rowOff>
    </xdr:to>
    <xdr:sp macro="" textlink="">
      <xdr:nvSpPr>
        <xdr:cNvPr id="41" name="Arrow: Left 40">
          <a:extLst>
            <a:ext uri="{FF2B5EF4-FFF2-40B4-BE49-F238E27FC236}">
              <a16:creationId xmlns:a16="http://schemas.microsoft.com/office/drawing/2014/main" id="{DBB19D7B-1349-408A-9ECD-30AF68E602E7}"/>
            </a:ext>
            <a:ext uri="{C183D7F6-B498-43B3-948B-1728B52AA6E4}">
              <adec:decorative xmlns:adec="http://schemas.microsoft.com/office/drawing/2017/decorative" val="1"/>
            </a:ext>
          </a:extLst>
        </xdr:cNvPr>
        <xdr:cNvSpPr/>
      </xdr:nvSpPr>
      <xdr:spPr>
        <a:xfrm rot="10800000">
          <a:off x="2085168" y="29335621"/>
          <a:ext cx="1213123" cy="2832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823881</xdr:colOff>
      <xdr:row>113</xdr:row>
      <xdr:rowOff>60010</xdr:rowOff>
    </xdr:from>
    <xdr:to>
      <xdr:col>2</xdr:col>
      <xdr:colOff>2037004</xdr:colOff>
      <xdr:row>116</xdr:row>
      <xdr:rowOff>106266</xdr:rowOff>
    </xdr:to>
    <xdr:sp macro="" textlink="">
      <xdr:nvSpPr>
        <xdr:cNvPr id="3" name="TextBox 34">
          <a:extLst>
            <a:ext uri="{FF2B5EF4-FFF2-40B4-BE49-F238E27FC236}">
              <a16:creationId xmlns:a16="http://schemas.microsoft.com/office/drawing/2014/main" id="{B5BF9E21-3FB2-4F1A-89D1-CA82E3C94B0F}"/>
            </a:ext>
          </a:extLst>
        </xdr:cNvPr>
        <xdr:cNvSpPr txBox="1"/>
      </xdr:nvSpPr>
      <xdr:spPr>
        <a:xfrm>
          <a:off x="2109756" y="28796935"/>
          <a:ext cx="1213123"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Flexible teaching</a:t>
          </a:r>
        </a:p>
      </xdr:txBody>
    </xdr:sp>
    <xdr:clientData/>
  </xdr:twoCellAnchor>
  <xdr:twoCellAnchor>
    <xdr:from>
      <xdr:col>1</xdr:col>
      <xdr:colOff>0</xdr:colOff>
      <xdr:row>75</xdr:row>
      <xdr:rowOff>0</xdr:rowOff>
    </xdr:from>
    <xdr:to>
      <xdr:col>5</xdr:col>
      <xdr:colOff>799022</xdr:colOff>
      <xdr:row>97</xdr:row>
      <xdr:rowOff>198382</xdr:rowOff>
    </xdr:to>
    <xdr:sp macro="" textlink="">
      <xdr:nvSpPr>
        <xdr:cNvPr id="43" name="Rectangle 42">
          <a:extLst>
            <a:ext uri="{FF2B5EF4-FFF2-40B4-BE49-F238E27FC236}">
              <a16:creationId xmlns:a16="http://schemas.microsoft.com/office/drawing/2014/main" id="{19F3F645-AB58-44A0-95F1-2799DC4D7F38}"/>
            </a:ext>
            <a:ext uri="{C183D7F6-B498-43B3-948B-1728B52AA6E4}">
              <adec:decorative xmlns:adec="http://schemas.microsoft.com/office/drawing/2017/decorative" val="1"/>
            </a:ext>
          </a:extLst>
        </xdr:cNvPr>
        <xdr:cNvSpPr/>
      </xdr:nvSpPr>
      <xdr:spPr>
        <a:xfrm>
          <a:off x="171450" y="21097875"/>
          <a:ext cx="9628697" cy="4598932"/>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5729197</xdr:colOff>
      <xdr:row>76</xdr:row>
      <xdr:rowOff>53017</xdr:rowOff>
    </xdr:from>
    <xdr:to>
      <xdr:col>5</xdr:col>
      <xdr:colOff>413708</xdr:colOff>
      <xdr:row>82</xdr:row>
      <xdr:rowOff>67846</xdr:rowOff>
    </xdr:to>
    <xdr:sp macro="" textlink="">
      <xdr:nvSpPr>
        <xdr:cNvPr id="44" name="Rectangle 43">
          <a:extLst>
            <a:ext uri="{FF2B5EF4-FFF2-40B4-BE49-F238E27FC236}">
              <a16:creationId xmlns:a16="http://schemas.microsoft.com/office/drawing/2014/main" id="{A9C362FE-2762-4164-953F-FB57494136F8}"/>
            </a:ext>
          </a:extLst>
        </xdr:cNvPr>
        <xdr:cNvSpPr/>
      </xdr:nvSpPr>
      <xdr:spPr>
        <a:xfrm>
          <a:off x="7015072" y="21350917"/>
          <a:ext cx="2399761" cy="1214979"/>
        </a:xfrm>
        <a:prstGeom prst="rect">
          <a:avLst/>
        </a:prstGeom>
        <a:solidFill>
          <a:srgbClr val="FF0000">
            <a:alpha val="65000"/>
          </a:srgbClr>
        </a:solidFill>
        <a:ln w="31750">
          <a:solidFill>
            <a:schemeClr val="tx1"/>
          </a:solidFill>
          <a:extLst>
            <a:ext uri="{C807C97D-BFC1-408E-A445-0C87EB9F89A2}">
              <ask:lineSketchStyleProps xmlns:ask="http://schemas.microsoft.com/office/drawing/2018/sketchyshapes" sd="1219033472">
                <a:custGeom>
                  <a:avLst/>
                  <a:gdLst>
                    <a:gd name="connsiteX0" fmla="*/ 0 w 2047336"/>
                    <a:gd name="connsiteY0" fmla="*/ 0 h 1214979"/>
                    <a:gd name="connsiteX1" fmla="*/ 661972 w 2047336"/>
                    <a:gd name="connsiteY1" fmla="*/ 0 h 1214979"/>
                    <a:gd name="connsiteX2" fmla="*/ 1344417 w 2047336"/>
                    <a:gd name="connsiteY2" fmla="*/ 0 h 1214979"/>
                    <a:gd name="connsiteX3" fmla="*/ 2047336 w 2047336"/>
                    <a:gd name="connsiteY3" fmla="*/ 0 h 1214979"/>
                    <a:gd name="connsiteX4" fmla="*/ 2047336 w 2047336"/>
                    <a:gd name="connsiteY4" fmla="*/ 607490 h 1214979"/>
                    <a:gd name="connsiteX5" fmla="*/ 2047336 w 2047336"/>
                    <a:gd name="connsiteY5" fmla="*/ 1214979 h 1214979"/>
                    <a:gd name="connsiteX6" fmla="*/ 1364891 w 2047336"/>
                    <a:gd name="connsiteY6" fmla="*/ 1214979 h 1214979"/>
                    <a:gd name="connsiteX7" fmla="*/ 723392 w 2047336"/>
                    <a:gd name="connsiteY7" fmla="*/ 1214979 h 1214979"/>
                    <a:gd name="connsiteX8" fmla="*/ 0 w 2047336"/>
                    <a:gd name="connsiteY8" fmla="*/ 1214979 h 1214979"/>
                    <a:gd name="connsiteX9" fmla="*/ 0 w 2047336"/>
                    <a:gd name="connsiteY9" fmla="*/ 619639 h 1214979"/>
                    <a:gd name="connsiteX10" fmla="*/ 0 w 2047336"/>
                    <a:gd name="connsiteY10" fmla="*/ 0 h 12149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47336" h="1214979" fill="none" extrusionOk="0">
                      <a:moveTo>
                        <a:pt x="0" y="0"/>
                      </a:moveTo>
                      <a:cubicBezTo>
                        <a:pt x="286145" y="15492"/>
                        <a:pt x="486421" y="-29476"/>
                        <a:pt x="661972" y="0"/>
                      </a:cubicBezTo>
                      <a:cubicBezTo>
                        <a:pt x="837523" y="29476"/>
                        <a:pt x="1075949" y="27896"/>
                        <a:pt x="1344417" y="0"/>
                      </a:cubicBezTo>
                      <a:cubicBezTo>
                        <a:pt x="1612885" y="-27896"/>
                        <a:pt x="1779949" y="28883"/>
                        <a:pt x="2047336" y="0"/>
                      </a:cubicBezTo>
                      <a:cubicBezTo>
                        <a:pt x="2034094" y="275205"/>
                        <a:pt x="2066541" y="384313"/>
                        <a:pt x="2047336" y="607490"/>
                      </a:cubicBezTo>
                      <a:cubicBezTo>
                        <a:pt x="2028132" y="830667"/>
                        <a:pt x="2063344" y="993577"/>
                        <a:pt x="2047336" y="1214979"/>
                      </a:cubicBezTo>
                      <a:cubicBezTo>
                        <a:pt x="1808816" y="1240798"/>
                        <a:pt x="1667063" y="1233331"/>
                        <a:pt x="1364891" y="1214979"/>
                      </a:cubicBezTo>
                      <a:cubicBezTo>
                        <a:pt x="1062719" y="1196627"/>
                        <a:pt x="1011098" y="1201136"/>
                        <a:pt x="723392" y="1214979"/>
                      </a:cubicBezTo>
                      <a:cubicBezTo>
                        <a:pt x="435686" y="1228822"/>
                        <a:pt x="208451" y="1214523"/>
                        <a:pt x="0" y="1214979"/>
                      </a:cubicBezTo>
                      <a:cubicBezTo>
                        <a:pt x="-26933" y="1069385"/>
                        <a:pt x="134" y="876605"/>
                        <a:pt x="0" y="619639"/>
                      </a:cubicBezTo>
                      <a:cubicBezTo>
                        <a:pt x="-134" y="362673"/>
                        <a:pt x="-26825" y="193040"/>
                        <a:pt x="0" y="0"/>
                      </a:cubicBezTo>
                      <a:close/>
                    </a:path>
                    <a:path w="2047336" h="1214979" stroke="0" extrusionOk="0">
                      <a:moveTo>
                        <a:pt x="0" y="0"/>
                      </a:moveTo>
                      <a:cubicBezTo>
                        <a:pt x="322326" y="-9360"/>
                        <a:pt x="345901" y="20009"/>
                        <a:pt x="661972" y="0"/>
                      </a:cubicBezTo>
                      <a:cubicBezTo>
                        <a:pt x="978043" y="-20009"/>
                        <a:pt x="1055998" y="9613"/>
                        <a:pt x="1282997" y="0"/>
                      </a:cubicBezTo>
                      <a:cubicBezTo>
                        <a:pt x="1509997" y="-9613"/>
                        <a:pt x="1785044" y="34102"/>
                        <a:pt x="2047336" y="0"/>
                      </a:cubicBezTo>
                      <a:cubicBezTo>
                        <a:pt x="2043876" y="191155"/>
                        <a:pt x="2064887" y="410635"/>
                        <a:pt x="2047336" y="595340"/>
                      </a:cubicBezTo>
                      <a:cubicBezTo>
                        <a:pt x="2029785" y="780045"/>
                        <a:pt x="2031371" y="944589"/>
                        <a:pt x="2047336" y="1214979"/>
                      </a:cubicBezTo>
                      <a:cubicBezTo>
                        <a:pt x="1804319" y="1190166"/>
                        <a:pt x="1549086" y="1206520"/>
                        <a:pt x="1405837" y="1214979"/>
                      </a:cubicBezTo>
                      <a:cubicBezTo>
                        <a:pt x="1262588" y="1223438"/>
                        <a:pt x="949784" y="1201306"/>
                        <a:pt x="764339" y="1214979"/>
                      </a:cubicBezTo>
                      <a:cubicBezTo>
                        <a:pt x="578894" y="1228652"/>
                        <a:pt x="260649" y="1192473"/>
                        <a:pt x="0" y="1214979"/>
                      </a:cubicBezTo>
                      <a:cubicBezTo>
                        <a:pt x="5187" y="1053716"/>
                        <a:pt x="22573" y="886152"/>
                        <a:pt x="0" y="643939"/>
                      </a:cubicBezTo>
                      <a:cubicBezTo>
                        <a:pt x="-22573" y="401726"/>
                        <a:pt x="8950" y="210288"/>
                        <a:pt x="0" y="0"/>
                      </a:cubicBezTo>
                      <a:close/>
                    </a:path>
                  </a:pathLst>
                </a:custGeom>
                <ask:type>
                  <ask:lineSketchNone/>
                </ask:type>
              </ask:lineSketchStyleProps>
            </a:ext>
          </a:extLst>
        </a:ln>
        <a:effectLst>
          <a:outerShdw blurRad="50800" dist="50800" dir="27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TARGETED BLOCK</a:t>
          </a:r>
        </a:p>
        <a:p>
          <a:pPr algn="ctr"/>
          <a:r>
            <a:rPr lang="en-GB"/>
            <a:t>Specialist vocational</a:t>
          </a:r>
        </a:p>
      </xdr:txBody>
    </xdr:sp>
    <xdr:clientData/>
  </xdr:twoCellAnchor>
  <xdr:twoCellAnchor>
    <xdr:from>
      <xdr:col>2</xdr:col>
      <xdr:colOff>4998143</xdr:colOff>
      <xdr:row>87</xdr:row>
      <xdr:rowOff>129734</xdr:rowOff>
    </xdr:from>
    <xdr:to>
      <xdr:col>3</xdr:col>
      <xdr:colOff>755261</xdr:colOff>
      <xdr:row>95</xdr:row>
      <xdr:rowOff>100005</xdr:rowOff>
    </xdr:to>
    <xdr:sp macro="" textlink="">
      <xdr:nvSpPr>
        <xdr:cNvPr id="45" name="Rectangle 44">
          <a:extLst>
            <a:ext uri="{FF2B5EF4-FFF2-40B4-BE49-F238E27FC236}">
              <a16:creationId xmlns:a16="http://schemas.microsoft.com/office/drawing/2014/main" id="{3C2A1C2D-F553-47E3-8152-32DBDB0B76DB}"/>
            </a:ext>
          </a:extLst>
        </xdr:cNvPr>
        <xdr:cNvSpPr/>
      </xdr:nvSpPr>
      <xdr:spPr>
        <a:xfrm>
          <a:off x="6284018" y="23627909"/>
          <a:ext cx="1500693" cy="1570471"/>
        </a:xfrm>
        <a:prstGeom prst="rect">
          <a:avLst/>
        </a:prstGeom>
        <a:solidFill>
          <a:schemeClr val="bg1">
            <a:lumMod val="50000"/>
          </a:schemeClr>
        </a:solidFill>
        <a:ln w="28575">
          <a:solidFill>
            <a:schemeClr val="tx1"/>
          </a:solidFill>
          <a:extLst>
            <a:ext uri="{C807C97D-BFC1-408E-A445-0C87EB9F89A2}">
              <ask:lineSketchStyleProps xmlns:ask="http://schemas.microsoft.com/office/drawing/2018/sketchyshapes">
                <ask:type>
                  <ask:lineSketchNone/>
                </ask:type>
              </ask:lineSketchStyleProps>
            </a:ext>
          </a:extLst>
        </a:ln>
        <a:effectLst>
          <a:outerShdw blurRad="50800" dist="50800" dir="2700000" sx="108000" sy="108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Specialist vocational</a:t>
          </a:r>
        </a:p>
      </xdr:txBody>
    </xdr:sp>
    <xdr:clientData/>
  </xdr:twoCellAnchor>
  <xdr:twoCellAnchor>
    <xdr:from>
      <xdr:col>1</xdr:col>
      <xdr:colOff>316301</xdr:colOff>
      <xdr:row>76</xdr:row>
      <xdr:rowOff>15032</xdr:rowOff>
    </xdr:from>
    <xdr:to>
      <xdr:col>2</xdr:col>
      <xdr:colOff>1410235</xdr:colOff>
      <xdr:row>81</xdr:row>
      <xdr:rowOff>44326</xdr:rowOff>
    </xdr:to>
    <xdr:sp macro="" textlink="">
      <xdr:nvSpPr>
        <xdr:cNvPr id="46" name="Rectangle 45">
          <a:extLst>
            <a:ext uri="{FF2B5EF4-FFF2-40B4-BE49-F238E27FC236}">
              <a16:creationId xmlns:a16="http://schemas.microsoft.com/office/drawing/2014/main" id="{057A02EA-9DEE-4593-A314-A96C32AE7780}"/>
            </a:ext>
          </a:extLst>
        </xdr:cNvPr>
        <xdr:cNvSpPr/>
      </xdr:nvSpPr>
      <xdr:spPr>
        <a:xfrm>
          <a:off x="487751" y="21312932"/>
          <a:ext cx="2208359" cy="1029419"/>
        </a:xfrm>
        <a:prstGeom prst="rect">
          <a:avLst/>
        </a:prstGeom>
        <a:solidFill>
          <a:schemeClr val="bg1">
            <a:lumMod val="50000"/>
          </a:schemeClr>
        </a:solidFill>
        <a:ln w="28575">
          <a:solidFill>
            <a:schemeClr val="tx1"/>
          </a:solidFill>
        </a:ln>
        <a:effectLst>
          <a:outerShdw blurRad="50800" dist="50800" dir="2640000" algn="ctr" rotWithShape="0">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Sports</a:t>
          </a:r>
        </a:p>
      </xdr:txBody>
    </xdr:sp>
    <xdr:clientData/>
  </xdr:twoCellAnchor>
  <xdr:twoCellAnchor>
    <xdr:from>
      <xdr:col>1</xdr:col>
      <xdr:colOff>396814</xdr:colOff>
      <xdr:row>87</xdr:row>
      <xdr:rowOff>118612</xdr:rowOff>
    </xdr:from>
    <xdr:to>
      <xdr:col>2</xdr:col>
      <xdr:colOff>1410238</xdr:colOff>
      <xdr:row>95</xdr:row>
      <xdr:rowOff>144353</xdr:rowOff>
    </xdr:to>
    <xdr:sp macro="" textlink="">
      <xdr:nvSpPr>
        <xdr:cNvPr id="47" name="L-Shape 46">
          <a:extLst>
            <a:ext uri="{FF2B5EF4-FFF2-40B4-BE49-F238E27FC236}">
              <a16:creationId xmlns:a16="http://schemas.microsoft.com/office/drawing/2014/main" id="{8903F879-42EC-4F5C-9FAD-BFACF1E5D9A6}"/>
            </a:ext>
          </a:extLst>
        </xdr:cNvPr>
        <xdr:cNvSpPr/>
      </xdr:nvSpPr>
      <xdr:spPr>
        <a:xfrm>
          <a:off x="568264" y="23616787"/>
          <a:ext cx="2127849" cy="1625941"/>
        </a:xfrm>
        <a:prstGeom prst="corner">
          <a:avLst/>
        </a:prstGeom>
        <a:solidFill>
          <a:schemeClr val="bg1">
            <a:lumMod val="50000"/>
          </a:schemeClr>
        </a:solidFill>
        <a:ln w="28575">
          <a:solidFill>
            <a:schemeClr val="tx1"/>
          </a:solidFill>
          <a:extLst>
            <a:ext uri="{C807C97D-BFC1-408E-A445-0C87EB9F89A2}">
              <ask:lineSketchStyleProps xmlns:ask="http://schemas.microsoft.com/office/drawing/2018/sketchyshapes" sd="782294884">
                <a:custGeom>
                  <a:avLst/>
                  <a:gdLst>
                    <a:gd name="connsiteX0" fmla="*/ 0 w 2127849"/>
                    <a:gd name="connsiteY0" fmla="*/ 0 h 1625941"/>
                    <a:gd name="connsiteX1" fmla="*/ 812971 w 2127849"/>
                    <a:gd name="connsiteY1" fmla="*/ 0 h 1625941"/>
                    <a:gd name="connsiteX2" fmla="*/ 812971 w 2127849"/>
                    <a:gd name="connsiteY2" fmla="*/ 812971 h 1625941"/>
                    <a:gd name="connsiteX3" fmla="*/ 2127849 w 2127849"/>
                    <a:gd name="connsiteY3" fmla="*/ 812971 h 1625941"/>
                    <a:gd name="connsiteX4" fmla="*/ 2127849 w 2127849"/>
                    <a:gd name="connsiteY4" fmla="*/ 1625941 h 1625941"/>
                    <a:gd name="connsiteX5" fmla="*/ 0 w 2127849"/>
                    <a:gd name="connsiteY5" fmla="*/ 1625941 h 1625941"/>
                    <a:gd name="connsiteX6" fmla="*/ 0 w 2127849"/>
                    <a:gd name="connsiteY6" fmla="*/ 0 h 16259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27849" h="1625941" fill="none" extrusionOk="0">
                      <a:moveTo>
                        <a:pt x="0" y="0"/>
                      </a:moveTo>
                      <a:cubicBezTo>
                        <a:pt x="323757" y="41140"/>
                        <a:pt x="646312" y="27758"/>
                        <a:pt x="812971" y="0"/>
                      </a:cubicBezTo>
                      <a:cubicBezTo>
                        <a:pt x="856806" y="120439"/>
                        <a:pt x="858149" y="594241"/>
                        <a:pt x="812971" y="812971"/>
                      </a:cubicBezTo>
                      <a:cubicBezTo>
                        <a:pt x="1387961" y="848305"/>
                        <a:pt x="1829422" y="861209"/>
                        <a:pt x="2127849" y="812971"/>
                      </a:cubicBezTo>
                      <a:cubicBezTo>
                        <a:pt x="2067188" y="950625"/>
                        <a:pt x="2156226" y="1436462"/>
                        <a:pt x="2127849" y="1625941"/>
                      </a:cubicBezTo>
                      <a:cubicBezTo>
                        <a:pt x="1280700" y="1539998"/>
                        <a:pt x="230132" y="1674566"/>
                        <a:pt x="0" y="1625941"/>
                      </a:cubicBezTo>
                      <a:cubicBezTo>
                        <a:pt x="-55087" y="1460116"/>
                        <a:pt x="118938" y="259342"/>
                        <a:pt x="0" y="0"/>
                      </a:cubicBezTo>
                      <a:close/>
                    </a:path>
                    <a:path w="2127849" h="1625941" stroke="0" extrusionOk="0">
                      <a:moveTo>
                        <a:pt x="0" y="0"/>
                      </a:moveTo>
                      <a:cubicBezTo>
                        <a:pt x="283345" y="-59642"/>
                        <a:pt x="676483" y="3254"/>
                        <a:pt x="812971" y="0"/>
                      </a:cubicBezTo>
                      <a:cubicBezTo>
                        <a:pt x="746594" y="235256"/>
                        <a:pt x="765072" y="728582"/>
                        <a:pt x="812971" y="812971"/>
                      </a:cubicBezTo>
                      <a:cubicBezTo>
                        <a:pt x="1379834" y="844358"/>
                        <a:pt x="1869948" y="819682"/>
                        <a:pt x="2127849" y="812971"/>
                      </a:cubicBezTo>
                      <a:cubicBezTo>
                        <a:pt x="2191970" y="897562"/>
                        <a:pt x="2148924" y="1399611"/>
                        <a:pt x="2127849" y="1625941"/>
                      </a:cubicBezTo>
                      <a:cubicBezTo>
                        <a:pt x="1201400" y="1740450"/>
                        <a:pt x="657131" y="1782766"/>
                        <a:pt x="0" y="1625941"/>
                      </a:cubicBezTo>
                      <a:cubicBezTo>
                        <a:pt x="30366" y="1343208"/>
                        <a:pt x="39887" y="566136"/>
                        <a:pt x="0" y="0"/>
                      </a:cubicBezTo>
                      <a:close/>
                    </a:path>
                  </a:pathLst>
                </a:custGeom>
                <ask:type>
                  <ask:lineSketchNone/>
                </ask:type>
              </ask:lineSketchStyleProps>
            </a:ext>
          </a:extLst>
        </a:ln>
        <a:effectLst>
          <a:outerShdw blurRad="50800" dist="50800" dir="2520000" sx="79000" sy="79000" algn="ctr" rotWithShape="0">
            <a:srgbClr val="000000">
              <a:alpha val="3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Specialist vocational</a:t>
          </a:r>
        </a:p>
      </xdr:txBody>
    </xdr:sp>
    <xdr:clientData/>
  </xdr:twoCellAnchor>
  <xdr:twoCellAnchor>
    <xdr:from>
      <xdr:col>1</xdr:col>
      <xdr:colOff>396814</xdr:colOff>
      <xdr:row>82</xdr:row>
      <xdr:rowOff>128972</xdr:rowOff>
    </xdr:from>
    <xdr:to>
      <xdr:col>2</xdr:col>
      <xdr:colOff>1410236</xdr:colOff>
      <xdr:row>86</xdr:row>
      <xdr:rowOff>33966</xdr:rowOff>
    </xdr:to>
    <xdr:sp macro="" textlink="">
      <xdr:nvSpPr>
        <xdr:cNvPr id="48" name="Rectangle 47">
          <a:extLst>
            <a:ext uri="{FF2B5EF4-FFF2-40B4-BE49-F238E27FC236}">
              <a16:creationId xmlns:a16="http://schemas.microsoft.com/office/drawing/2014/main" id="{959058D7-0194-4582-BA7F-1CE111254FA6}"/>
            </a:ext>
          </a:extLst>
        </xdr:cNvPr>
        <xdr:cNvSpPr/>
      </xdr:nvSpPr>
      <xdr:spPr>
        <a:xfrm>
          <a:off x="568264" y="22627022"/>
          <a:ext cx="2127847" cy="705094"/>
        </a:xfrm>
        <a:prstGeom prst="rect">
          <a:avLst/>
        </a:prstGeom>
        <a:solidFill>
          <a:schemeClr val="bg1">
            <a:lumMod val="50000"/>
          </a:schemeClr>
        </a:solidFill>
        <a:ln w="31750">
          <a:solidFill>
            <a:schemeClr val="tx1"/>
          </a:solidFill>
        </a:ln>
        <a:effectLst>
          <a:outerShdw blurRad="63500" dist="38100" sx="107000" sy="107000" algn="ctr" rotWithShape="0">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Admin</a:t>
          </a:r>
        </a:p>
      </xdr:txBody>
    </xdr:sp>
    <xdr:clientData/>
  </xdr:twoCellAnchor>
  <xdr:twoCellAnchor>
    <xdr:from>
      <xdr:col>2</xdr:col>
      <xdr:colOff>1726536</xdr:colOff>
      <xdr:row>76</xdr:row>
      <xdr:rowOff>15032</xdr:rowOff>
    </xdr:from>
    <xdr:to>
      <xdr:col>2</xdr:col>
      <xdr:colOff>5343884</xdr:colOff>
      <xdr:row>86</xdr:row>
      <xdr:rowOff>140359</xdr:rowOff>
    </xdr:to>
    <xdr:sp macro="" textlink="">
      <xdr:nvSpPr>
        <xdr:cNvPr id="49" name="Rectangle 48">
          <a:extLst>
            <a:ext uri="{FF2B5EF4-FFF2-40B4-BE49-F238E27FC236}">
              <a16:creationId xmlns:a16="http://schemas.microsoft.com/office/drawing/2014/main" id="{4A5529C4-4479-45BF-A0C9-2AF879BB7733}"/>
            </a:ext>
            <a:ext uri="{C183D7F6-B498-43B3-948B-1728B52AA6E4}">
              <adec:decorative xmlns:adec="http://schemas.microsoft.com/office/drawing/2017/decorative" val="1"/>
            </a:ext>
          </a:extLst>
        </xdr:cNvPr>
        <xdr:cNvSpPr/>
      </xdr:nvSpPr>
      <xdr:spPr>
        <a:xfrm>
          <a:off x="3012411" y="21312932"/>
          <a:ext cx="3617348" cy="2125577"/>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242798</xdr:colOff>
      <xdr:row>87</xdr:row>
      <xdr:rowOff>118613</xdr:rowOff>
    </xdr:from>
    <xdr:to>
      <xdr:col>2</xdr:col>
      <xdr:colOff>1410235</xdr:colOff>
      <xdr:row>90</xdr:row>
      <xdr:rowOff>179898</xdr:rowOff>
    </xdr:to>
    <xdr:sp macro="" textlink="">
      <xdr:nvSpPr>
        <xdr:cNvPr id="50" name="Rectangle 49">
          <a:extLst>
            <a:ext uri="{FF2B5EF4-FFF2-40B4-BE49-F238E27FC236}">
              <a16:creationId xmlns:a16="http://schemas.microsoft.com/office/drawing/2014/main" id="{BB4BA356-6C26-4A12-84BA-01D713751823}"/>
            </a:ext>
            <a:ext uri="{C183D7F6-B498-43B3-948B-1728B52AA6E4}">
              <adec:decorative xmlns:adec="http://schemas.microsoft.com/office/drawing/2017/decorative" val="1"/>
            </a:ext>
          </a:extLst>
        </xdr:cNvPr>
        <xdr:cNvSpPr/>
      </xdr:nvSpPr>
      <xdr:spPr>
        <a:xfrm>
          <a:off x="1528673" y="23616788"/>
          <a:ext cx="1167437" cy="66136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2</xdr:col>
      <xdr:colOff>2594932</xdr:colOff>
      <xdr:row>79</xdr:row>
      <xdr:rowOff>48999</xdr:rowOff>
    </xdr:from>
    <xdr:to>
      <xdr:col>2</xdr:col>
      <xdr:colOff>4325966</xdr:colOff>
      <xdr:row>95</xdr:row>
      <xdr:rowOff>65117</xdr:rowOff>
    </xdr:to>
    <xdr:sp macro="" textlink="">
      <xdr:nvSpPr>
        <xdr:cNvPr id="51" name="Rectangle 50">
          <a:extLst>
            <a:ext uri="{FF2B5EF4-FFF2-40B4-BE49-F238E27FC236}">
              <a16:creationId xmlns:a16="http://schemas.microsoft.com/office/drawing/2014/main" id="{2BC1526A-85FA-4760-9CAA-E273C8E35551}"/>
            </a:ext>
          </a:extLst>
        </xdr:cNvPr>
        <xdr:cNvSpPr/>
      </xdr:nvSpPr>
      <xdr:spPr>
        <a:xfrm>
          <a:off x="3880807" y="21946974"/>
          <a:ext cx="1731034" cy="3216518"/>
        </a:xfrm>
        <a:prstGeom prst="rect">
          <a:avLst/>
        </a:prstGeom>
        <a:solidFill>
          <a:schemeClr val="bg1">
            <a:lumMod val="50000"/>
          </a:schemeClr>
        </a:solidFill>
        <a:ln w="31750">
          <a:solidFill>
            <a:schemeClr val="tx1"/>
          </a:solidFill>
          <a:extLst>
            <a:ext uri="{C807C97D-BFC1-408E-A445-0C87EB9F89A2}">
              <ask:lineSketchStyleProps xmlns:ask="http://schemas.microsoft.com/office/drawing/2018/sketchyshapes">
                <ask:type>
                  <ask:lineSketchNone/>
                </ask:type>
              </ask:lineSketchStyleProps>
            </a:ext>
          </a:extLst>
        </a:ln>
        <a:effectLst>
          <a:outerShdw blurRad="63500" dist="38100" dir="2700000" sx="106000" sy="106000" algn="tl" rotWithShape="0">
            <a:prstClr val="black">
              <a:alpha val="28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t>Shared flexible teaching and support spaces</a:t>
          </a:r>
        </a:p>
      </xdr:txBody>
    </xdr:sp>
    <xdr:clientData/>
  </xdr:twoCellAnchor>
  <xdr:twoCellAnchor>
    <xdr:from>
      <xdr:col>4</xdr:col>
      <xdr:colOff>199665</xdr:colOff>
      <xdr:row>84</xdr:row>
      <xdr:rowOff>57330</xdr:rowOff>
    </xdr:from>
    <xdr:to>
      <xdr:col>5</xdr:col>
      <xdr:colOff>355596</xdr:colOff>
      <xdr:row>95</xdr:row>
      <xdr:rowOff>65117</xdr:rowOff>
    </xdr:to>
    <xdr:sp macro="" textlink="">
      <xdr:nvSpPr>
        <xdr:cNvPr id="52" name="Rectangle 51">
          <a:extLst>
            <a:ext uri="{FF2B5EF4-FFF2-40B4-BE49-F238E27FC236}">
              <a16:creationId xmlns:a16="http://schemas.microsoft.com/office/drawing/2014/main" id="{1522A51C-5A70-4D28-B002-0F387F00AC60}"/>
            </a:ext>
            <a:ext uri="{C183D7F6-B498-43B3-948B-1728B52AA6E4}">
              <adec:decorative xmlns:adec="http://schemas.microsoft.com/office/drawing/2017/decorative" val="1"/>
            </a:ext>
          </a:extLst>
        </xdr:cNvPr>
        <xdr:cNvSpPr/>
      </xdr:nvSpPr>
      <xdr:spPr>
        <a:xfrm>
          <a:off x="8200665" y="22955430"/>
          <a:ext cx="1156056" cy="2208062"/>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297656</xdr:colOff>
      <xdr:row>33</xdr:row>
      <xdr:rowOff>202406</xdr:rowOff>
    </xdr:from>
    <xdr:to>
      <xdr:col>2</xdr:col>
      <xdr:colOff>6417469</xdr:colOff>
      <xdr:row>40</xdr:row>
      <xdr:rowOff>226218</xdr:rowOff>
    </xdr:to>
    <xdr:sp macro="" textlink="">
      <xdr:nvSpPr>
        <xdr:cNvPr id="2" name="Rectangle 6">
          <a:extLst>
            <a:ext uri="{FF2B5EF4-FFF2-40B4-BE49-F238E27FC236}">
              <a16:creationId xmlns:a16="http://schemas.microsoft.com/office/drawing/2014/main" id="{00000000-0008-0000-0100-000002000000}"/>
            </a:ext>
            <a:ext uri="{147F2762-F138-4A5C-976F-8EAC2B608ADB}">
              <a16:predDERef xmlns:a16="http://schemas.microsoft.com/office/drawing/2014/main" pred="{E18DF80F-2CAC-44A9-88ED-927D2F797DFA}"/>
            </a:ext>
          </a:extLst>
        </xdr:cNvPr>
        <xdr:cNvSpPr/>
      </xdr:nvSpPr>
      <xdr:spPr>
        <a:xfrm>
          <a:off x="547687" y="14085094"/>
          <a:ext cx="7739063" cy="1774030"/>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a:solidFill>
                <a:sysClr val="windowText" lastClr="000000"/>
              </a:solidFill>
              <a:latin typeface="Arial" panose="020B0604020202020204" pitchFamily="34" charset="0"/>
              <a:cs typeface="Arial" panose="020B0604020202020204" pitchFamily="34" charset="0"/>
            </a:rPr>
            <a:t>User inputs</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220357</xdr:colOff>
      <xdr:row>17</xdr:row>
      <xdr:rowOff>78190</xdr:rowOff>
    </xdr:from>
    <xdr:to>
      <xdr:col>3</xdr:col>
      <xdr:colOff>0</xdr:colOff>
      <xdr:row>49</xdr:row>
      <xdr:rowOff>156380</xdr:rowOff>
    </xdr:to>
    <xdr:sp macro="" textlink="">
      <xdr:nvSpPr>
        <xdr:cNvPr id="3" name="Rectangle 2">
          <a:extLst>
            <a:ext uri="{FF2B5EF4-FFF2-40B4-BE49-F238E27FC236}">
              <a16:creationId xmlns:a16="http://schemas.microsoft.com/office/drawing/2014/main" id="{00000000-0008-0000-0100-000003000000}"/>
            </a:ext>
            <a:ext uri="{147F2762-F138-4A5C-976F-8EAC2B608ADB}">
              <a16:predDERef xmlns:a16="http://schemas.microsoft.com/office/drawing/2014/main" pred="{76FDD019-F60C-42D0-8B7A-18A03E9AACDE}"/>
            </a:ext>
          </a:extLst>
        </xdr:cNvPr>
        <xdr:cNvSpPr/>
      </xdr:nvSpPr>
      <xdr:spPr>
        <a:xfrm>
          <a:off x="220357" y="9817503"/>
          <a:ext cx="8364050" cy="8150627"/>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1">
              <a:solidFill>
                <a:schemeClr val="tx1"/>
              </a:solidFill>
              <a:latin typeface="Arial" panose="020B0604020202020204" pitchFamily="34" charset="0"/>
              <a:cs typeface="Arial" panose="020B0604020202020204" pitchFamily="34" charset="0"/>
            </a:rPr>
            <a:t>Project</a:t>
          </a:r>
          <a:r>
            <a:rPr lang="en-GB" sz="1400" b="1" baseline="0">
              <a:solidFill>
                <a:schemeClr val="tx1"/>
              </a:solidFill>
              <a:latin typeface="Arial" panose="020B0604020202020204" pitchFamily="34" charset="0"/>
              <a:cs typeface="Arial" panose="020B0604020202020204" pitchFamily="34" charset="0"/>
            </a:rPr>
            <a:t> proposal</a:t>
          </a:r>
          <a:r>
            <a:rPr lang="en-GB" sz="1400" b="1">
              <a:solidFill>
                <a:schemeClr val="tx1"/>
              </a:solidFill>
              <a:latin typeface="Arial" panose="020B0604020202020204" pitchFamily="34" charset="0"/>
              <a:cs typeface="Arial" panose="020B0604020202020204" pitchFamily="34" charset="0"/>
            </a:rPr>
            <a:t>  </a:t>
          </a:r>
        </a:p>
      </xdr:txBody>
    </xdr:sp>
    <xdr:clientData/>
  </xdr:twoCellAnchor>
  <xdr:twoCellAnchor>
    <xdr:from>
      <xdr:col>1</xdr:col>
      <xdr:colOff>321469</xdr:colOff>
      <xdr:row>27</xdr:row>
      <xdr:rowOff>113730</xdr:rowOff>
    </xdr:from>
    <xdr:to>
      <xdr:col>2</xdr:col>
      <xdr:colOff>6441282</xdr:colOff>
      <xdr:row>32</xdr:row>
      <xdr:rowOff>248786</xdr:rowOff>
    </xdr:to>
    <xdr:sp macro="" textlink="">
      <xdr:nvSpPr>
        <xdr:cNvPr id="4" name="Rectangle 6">
          <a:extLst>
            <a:ext uri="{FF2B5EF4-FFF2-40B4-BE49-F238E27FC236}">
              <a16:creationId xmlns:a16="http://schemas.microsoft.com/office/drawing/2014/main" id="{00000000-0008-0000-0100-000004000000}"/>
            </a:ext>
            <a:ext uri="{147F2762-F138-4A5C-976F-8EAC2B608ADB}">
              <a16:predDERef xmlns:a16="http://schemas.microsoft.com/office/drawing/2014/main" pred="{E18DF80F-2CAC-44A9-88ED-927D2F797DFA}"/>
            </a:ext>
          </a:extLst>
        </xdr:cNvPr>
        <xdr:cNvSpPr/>
      </xdr:nvSpPr>
      <xdr:spPr>
        <a:xfrm>
          <a:off x="571500" y="12424793"/>
          <a:ext cx="7739063" cy="1385212"/>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a:solidFill>
                <a:sysClr val="windowText" lastClr="000000"/>
              </a:solidFill>
              <a:latin typeface="Arial" panose="020B0604020202020204" pitchFamily="34" charset="0"/>
              <a:cs typeface="Arial" panose="020B0604020202020204" pitchFamily="34" charset="0"/>
            </a:rPr>
            <a:t>User Adjustment</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357188</xdr:colOff>
      <xdr:row>19</xdr:row>
      <xdr:rowOff>109483</xdr:rowOff>
    </xdr:from>
    <xdr:to>
      <xdr:col>2</xdr:col>
      <xdr:colOff>6405564</xdr:colOff>
      <xdr:row>26</xdr:row>
      <xdr:rowOff>95250</xdr:rowOff>
    </xdr:to>
    <xdr:sp macro="" textlink="">
      <xdr:nvSpPr>
        <xdr:cNvPr id="5" name="Rectangle 6">
          <a:extLst>
            <a:ext uri="{FF2B5EF4-FFF2-40B4-BE49-F238E27FC236}">
              <a16:creationId xmlns:a16="http://schemas.microsoft.com/office/drawing/2014/main" id="{00000000-0008-0000-0100-000005000000}"/>
            </a:ext>
            <a:ext uri="{147F2762-F138-4A5C-976F-8EAC2B608ADB}">
              <a16:predDERef xmlns:a16="http://schemas.microsoft.com/office/drawing/2014/main" pred="{67943D7D-0FF2-4D6B-8068-02024B7A2C26}"/>
            </a:ext>
          </a:extLst>
        </xdr:cNvPr>
        <xdr:cNvSpPr/>
      </xdr:nvSpPr>
      <xdr:spPr>
        <a:xfrm>
          <a:off x="607219" y="10396483"/>
          <a:ext cx="7667626" cy="1759798"/>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600" b="0">
              <a:solidFill>
                <a:sysClr val="windowText" lastClr="000000"/>
              </a:solidFill>
              <a:latin typeface="Arial" panose="020B0604020202020204" pitchFamily="34" charset="0"/>
              <a:cs typeface="Arial" panose="020B0604020202020204" pitchFamily="34" charset="0"/>
            </a:rPr>
            <a:t>User Inputs</a:t>
          </a:r>
        </a:p>
      </xdr:txBody>
    </xdr:sp>
    <xdr:clientData/>
  </xdr:twoCellAnchor>
  <xdr:twoCellAnchor>
    <xdr:from>
      <xdr:col>1</xdr:col>
      <xdr:colOff>275252</xdr:colOff>
      <xdr:row>42</xdr:row>
      <xdr:rowOff>63973</xdr:rowOff>
    </xdr:from>
    <xdr:to>
      <xdr:col>2</xdr:col>
      <xdr:colOff>6405563</xdr:colOff>
      <xdr:row>48</xdr:row>
      <xdr:rowOff>144429</xdr:rowOff>
    </xdr:to>
    <xdr:sp macro="" textlink="">
      <xdr:nvSpPr>
        <xdr:cNvPr id="50" name="Rectangle 6">
          <a:extLst>
            <a:ext uri="{FF2B5EF4-FFF2-40B4-BE49-F238E27FC236}">
              <a16:creationId xmlns:a16="http://schemas.microsoft.com/office/drawing/2014/main" id="{00000000-0008-0000-0100-000032000000}"/>
            </a:ext>
            <a:ext uri="{147F2762-F138-4A5C-976F-8EAC2B608ADB}">
              <a16:predDERef xmlns:a16="http://schemas.microsoft.com/office/drawing/2014/main" pred="{43F6A778-CD4F-4BFB-BF1C-34FA8786DA00}"/>
            </a:ext>
          </a:extLst>
        </xdr:cNvPr>
        <xdr:cNvSpPr/>
      </xdr:nvSpPr>
      <xdr:spPr>
        <a:xfrm>
          <a:off x="525283" y="16125504"/>
          <a:ext cx="7749561" cy="1580644"/>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baseline="0">
              <a:solidFill>
                <a:sysClr val="windowText" lastClr="000000"/>
              </a:solidFill>
              <a:latin typeface="Arial" panose="020B0604020202020204" pitchFamily="34" charset="0"/>
              <a:cs typeface="Arial" panose="020B0604020202020204" pitchFamily="34" charset="0"/>
            </a:rPr>
            <a:t>Project Proposal</a:t>
          </a: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1797844</xdr:colOff>
      <xdr:row>42</xdr:row>
      <xdr:rowOff>226041</xdr:rowOff>
    </xdr:from>
    <xdr:to>
      <xdr:col>2</xdr:col>
      <xdr:colOff>2921700</xdr:colOff>
      <xdr:row>47</xdr:row>
      <xdr:rowOff>218932</xdr:rowOff>
    </xdr:to>
    <xdr:sp macro="" textlink="">
      <xdr:nvSpPr>
        <xdr:cNvPr id="51" name="Rectangle 1">
          <a:extLst>
            <a:ext uri="{FF2B5EF4-FFF2-40B4-BE49-F238E27FC236}">
              <a16:creationId xmlns:a16="http://schemas.microsoft.com/office/drawing/2014/main" id="{00000000-0008-0000-0100-000033000000}"/>
            </a:ext>
            <a:ext uri="{147F2762-F138-4A5C-976F-8EAC2B608ADB}">
              <a16:predDERef xmlns:a16="http://schemas.microsoft.com/office/drawing/2014/main" pred="{658E605D-7A06-4224-8F03-FC73E49CC626}"/>
            </a:ext>
          </a:extLst>
        </xdr:cNvPr>
        <xdr:cNvSpPr/>
      </xdr:nvSpPr>
      <xdr:spPr>
        <a:xfrm>
          <a:off x="3667125" y="16287572"/>
          <a:ext cx="1123856" cy="1243048"/>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0" baseline="0">
              <a:solidFill>
                <a:schemeClr val="bg1"/>
              </a:solidFill>
              <a:latin typeface="Arial" panose="020B0604020202020204" pitchFamily="34" charset="0"/>
              <a:cs typeface="Arial" panose="020B0604020202020204" pitchFamily="34" charset="0"/>
            </a:rPr>
            <a:t>Project</a:t>
          </a:r>
        </a:p>
        <a:p>
          <a:pPr algn="ctr"/>
          <a:r>
            <a:rPr lang="en-GB" sz="1400" b="0" baseline="0">
              <a:solidFill>
                <a:schemeClr val="bg1"/>
              </a:solidFill>
              <a:latin typeface="Arial" panose="020B0604020202020204" pitchFamily="34" charset="0"/>
              <a:cs typeface="Arial" panose="020B0604020202020204" pitchFamily="34" charset="0"/>
            </a:rPr>
            <a:t>Schedule</a:t>
          </a:r>
          <a:r>
            <a:rPr lang="en-GB" sz="1400" b="0">
              <a:solidFill>
                <a:schemeClr val="bg1"/>
              </a:solidFill>
              <a:latin typeface="Arial" panose="020B0604020202020204" pitchFamily="34" charset="0"/>
              <a:cs typeface="Arial" panose="020B0604020202020204" pitchFamily="34" charset="0"/>
            </a:rPr>
            <a:t> </a:t>
          </a:r>
        </a:p>
        <a:p>
          <a:pPr algn="ctr"/>
          <a:r>
            <a:rPr lang="en-GB" sz="1400" b="0">
              <a:solidFill>
                <a:schemeClr val="bg1"/>
              </a:solidFill>
              <a:latin typeface="Arial" panose="020B0604020202020204" pitchFamily="34" charset="0"/>
              <a:cs typeface="Arial" panose="020B0604020202020204" pitchFamily="34" charset="0"/>
            </a:rPr>
            <a:t>Schedule of Areas</a:t>
          </a:r>
          <a:r>
            <a:rPr lang="en-GB" sz="1400" b="0" baseline="0">
              <a:solidFill>
                <a:schemeClr val="bg1"/>
              </a:solidFill>
              <a:latin typeface="Arial" panose="020B0604020202020204" pitchFamily="34" charset="0"/>
              <a:cs typeface="Arial" panose="020B0604020202020204" pitchFamily="34" charset="0"/>
            </a:rPr>
            <a:t> </a:t>
          </a:r>
        </a:p>
        <a:p>
          <a:pPr algn="l"/>
          <a:endParaRPr lang="en-GB" sz="1400" b="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637104</xdr:colOff>
      <xdr:row>20</xdr:row>
      <xdr:rowOff>214312</xdr:rowOff>
    </xdr:from>
    <xdr:to>
      <xdr:col>2</xdr:col>
      <xdr:colOff>1595438</xdr:colOff>
      <xdr:row>25</xdr:row>
      <xdr:rowOff>92405</xdr:rowOff>
    </xdr:to>
    <xdr:sp macro="" textlink="">
      <xdr:nvSpPr>
        <xdr:cNvPr id="52" name="Rectangle 1">
          <a:extLst>
            <a:ext uri="{FF2B5EF4-FFF2-40B4-BE49-F238E27FC236}">
              <a16:creationId xmlns:a16="http://schemas.microsoft.com/office/drawing/2014/main" id="{00000000-0008-0000-0100-000034000000}"/>
            </a:ext>
            <a:ext uri="{147F2762-F138-4A5C-976F-8EAC2B608ADB}">
              <a16:predDERef xmlns:a16="http://schemas.microsoft.com/office/drawing/2014/main" pred="{A9B0825B-91E2-4C5A-B6FB-CAC5E5F4FCBE}"/>
            </a:ext>
          </a:extLst>
        </xdr:cNvPr>
        <xdr:cNvSpPr/>
      </xdr:nvSpPr>
      <xdr:spPr>
        <a:xfrm>
          <a:off x="887135" y="10775156"/>
          <a:ext cx="2577584" cy="1128249"/>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algn="l"/>
          <a:r>
            <a:rPr lang="en-GB" sz="1400" b="0">
              <a:solidFill>
                <a:sysClr val="windowText" lastClr="000000"/>
              </a:solidFill>
              <a:latin typeface="Arial" panose="020B0604020202020204" pitchFamily="34" charset="0"/>
              <a:cs typeface="Arial" panose="020B0604020202020204" pitchFamily="34" charset="0"/>
            </a:rPr>
            <a:t>Curriculum</a:t>
          </a:r>
          <a:r>
            <a:rPr lang="en-GB" sz="1400" b="0" baseline="0">
              <a:solidFill>
                <a:sysClr val="windowText" lastClr="000000"/>
              </a:solidFill>
              <a:latin typeface="Arial" panose="020B0604020202020204" pitchFamily="34" charset="0"/>
              <a:cs typeface="Arial" panose="020B0604020202020204" pitchFamily="34" charset="0"/>
            </a:rPr>
            <a:t> Data</a:t>
          </a:r>
        </a:p>
        <a:p>
          <a:pPr algn="l"/>
          <a:r>
            <a:rPr lang="en-GB" sz="1400" b="0" baseline="0">
              <a:solidFill>
                <a:sysClr val="windowText" lastClr="000000"/>
              </a:solidFill>
              <a:latin typeface="Arial" panose="020B0604020202020204" pitchFamily="34" charset="0"/>
              <a:cs typeface="Arial" panose="020B0604020202020204" pitchFamily="34" charset="0"/>
            </a:rPr>
            <a:t>PROJECT ONLY</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1857376</xdr:colOff>
      <xdr:row>21</xdr:row>
      <xdr:rowOff>6395</xdr:rowOff>
    </xdr:from>
    <xdr:to>
      <xdr:col>2</xdr:col>
      <xdr:colOff>3028559</xdr:colOff>
      <xdr:row>25</xdr:row>
      <xdr:rowOff>156913</xdr:rowOff>
    </xdr:to>
    <xdr:sp macro="" textlink="">
      <xdr:nvSpPr>
        <xdr:cNvPr id="54" name="Rectangle 1">
          <a:extLst>
            <a:ext uri="{FF2B5EF4-FFF2-40B4-BE49-F238E27FC236}">
              <a16:creationId xmlns:a16="http://schemas.microsoft.com/office/drawing/2014/main" id="{00000000-0008-0000-0100-000036000000}"/>
            </a:ext>
          </a:extLst>
        </xdr:cNvPr>
        <xdr:cNvSpPr/>
      </xdr:nvSpPr>
      <xdr:spPr>
        <a:xfrm rot="10800000" flipV="1">
          <a:off x="3726657" y="10817270"/>
          <a:ext cx="1171183" cy="1150643"/>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chemeClr val="tx1"/>
              </a:solidFill>
              <a:latin typeface="Arial" panose="020B0604020202020204" pitchFamily="34" charset="0"/>
              <a:cs typeface="Arial" panose="020B0604020202020204" pitchFamily="34" charset="0"/>
            </a:rPr>
            <a:t>Library Volume</a:t>
          </a:r>
          <a:r>
            <a:rPr lang="en-GB" sz="1400" b="0" baseline="0">
              <a:solidFill>
                <a:schemeClr val="tx1"/>
              </a:solidFill>
              <a:latin typeface="Arial" panose="020B0604020202020204" pitchFamily="34" charset="0"/>
              <a:cs typeface="Arial" panose="020B0604020202020204" pitchFamily="34" charset="0"/>
            </a:rPr>
            <a:t> 1 </a:t>
          </a:r>
        </a:p>
        <a:p>
          <a:pPr algn="l"/>
          <a:r>
            <a:rPr lang="en-GB" sz="1400" b="0">
              <a:solidFill>
                <a:schemeClr val="tx1"/>
              </a:solidFill>
              <a:latin typeface="Arial" panose="020B0604020202020204" pitchFamily="34" charset="0"/>
              <a:cs typeface="Arial" panose="020B0604020202020204" pitchFamily="34" charset="0"/>
            </a:rPr>
            <a:t>Parameters/Area Standards</a:t>
          </a:r>
          <a:r>
            <a:rPr lang="en-GB" sz="1400" b="0" baseline="0">
              <a:solidFill>
                <a:schemeClr val="tx1"/>
              </a:solidFill>
              <a:latin typeface="Arial" panose="020B0604020202020204" pitchFamily="34" charset="0"/>
              <a:cs typeface="Arial" panose="020B0604020202020204" pitchFamily="34" charset="0"/>
            </a:rPr>
            <a:t> </a:t>
          </a:r>
        </a:p>
        <a:p>
          <a:pPr algn="l"/>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3313343</xdr:colOff>
      <xdr:row>21</xdr:row>
      <xdr:rowOff>22344</xdr:rowOff>
    </xdr:from>
    <xdr:to>
      <xdr:col>2</xdr:col>
      <xdr:colOff>5580695</xdr:colOff>
      <xdr:row>25</xdr:row>
      <xdr:rowOff>168642</xdr:rowOff>
    </xdr:to>
    <xdr:sp macro="" textlink="">
      <xdr:nvSpPr>
        <xdr:cNvPr id="55" name="Rectangle 1">
          <a:extLst>
            <a:ext uri="{FF2B5EF4-FFF2-40B4-BE49-F238E27FC236}">
              <a16:creationId xmlns:a16="http://schemas.microsoft.com/office/drawing/2014/main" id="{00000000-0008-0000-0100-000037000000}"/>
            </a:ext>
          </a:extLst>
        </xdr:cNvPr>
        <xdr:cNvSpPr/>
      </xdr:nvSpPr>
      <xdr:spPr>
        <a:xfrm>
          <a:off x="5182624" y="10833219"/>
          <a:ext cx="2267352" cy="1146423"/>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chemeClr val="tx1"/>
              </a:solidFill>
              <a:latin typeface="Arial" panose="020B0604020202020204" pitchFamily="34" charset="0"/>
              <a:cs typeface="Arial" panose="020B0604020202020204" pitchFamily="34" charset="0"/>
            </a:rPr>
            <a:t>Library Volume 2</a:t>
          </a:r>
        </a:p>
        <a:p>
          <a:pPr algn="l"/>
          <a:r>
            <a:rPr lang="en-GB" sz="1400" b="0">
              <a:solidFill>
                <a:schemeClr val="tx1"/>
              </a:solidFill>
              <a:latin typeface="Arial" panose="020B0604020202020204" pitchFamily="34" charset="0"/>
              <a:cs typeface="Arial" panose="020B0604020202020204" pitchFamily="34" charset="0"/>
            </a:rPr>
            <a:t>List</a:t>
          </a:r>
          <a:r>
            <a:rPr lang="en-GB" sz="1400" b="0" baseline="0">
              <a:solidFill>
                <a:schemeClr val="tx1"/>
              </a:solidFill>
              <a:latin typeface="Arial" panose="020B0604020202020204" pitchFamily="34" charset="0"/>
              <a:cs typeface="Arial" panose="020B0604020202020204" pitchFamily="34" charset="0"/>
            </a:rPr>
            <a:t> of Commonly Used Spaces</a:t>
          </a:r>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2297907</xdr:colOff>
      <xdr:row>32</xdr:row>
      <xdr:rowOff>89740</xdr:rowOff>
    </xdr:from>
    <xdr:to>
      <xdr:col>2</xdr:col>
      <xdr:colOff>2510432</xdr:colOff>
      <xdr:row>34</xdr:row>
      <xdr:rowOff>185275</xdr:rowOff>
    </xdr:to>
    <xdr:sp macro="" textlink="">
      <xdr:nvSpPr>
        <xdr:cNvPr id="56" name="Arrow: Down 1" descr="Arrow within flowchart.">
          <a:extLst>
            <a:ext uri="{FF2B5EF4-FFF2-40B4-BE49-F238E27FC236}">
              <a16:creationId xmlns:a16="http://schemas.microsoft.com/office/drawing/2014/main" id="{00000000-0008-0000-0100-000038000000}"/>
            </a:ext>
            <a:ext uri="{147F2762-F138-4A5C-976F-8EAC2B608ADB}">
              <a16:predDERef xmlns:a16="http://schemas.microsoft.com/office/drawing/2014/main" pred="{BD85C7E1-0B57-4DAF-B2DF-AEB41AAB44E0}"/>
            </a:ext>
          </a:extLst>
        </xdr:cNvPr>
        <xdr:cNvSpPr/>
      </xdr:nvSpPr>
      <xdr:spPr>
        <a:xfrm>
          <a:off x="4167188" y="13650959"/>
          <a:ext cx="212525" cy="595597"/>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1869282</xdr:colOff>
      <xdr:row>28</xdr:row>
      <xdr:rowOff>32875</xdr:rowOff>
    </xdr:from>
    <xdr:to>
      <xdr:col>2</xdr:col>
      <xdr:colOff>2939424</xdr:colOff>
      <xdr:row>31</xdr:row>
      <xdr:rowOff>218931</xdr:rowOff>
    </xdr:to>
    <xdr:sp macro="" textlink="">
      <xdr:nvSpPr>
        <xdr:cNvPr id="57" name="Rectangle 1">
          <a:extLst>
            <a:ext uri="{FF2B5EF4-FFF2-40B4-BE49-F238E27FC236}">
              <a16:creationId xmlns:a16="http://schemas.microsoft.com/office/drawing/2014/main" id="{00000000-0008-0000-0100-000039000000}"/>
            </a:ext>
          </a:extLst>
        </xdr:cNvPr>
        <xdr:cNvSpPr/>
      </xdr:nvSpPr>
      <xdr:spPr>
        <a:xfrm>
          <a:off x="3738563" y="12593969"/>
          <a:ext cx="1070142" cy="93615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0" baseline="0">
              <a:solidFill>
                <a:schemeClr val="tx1"/>
              </a:solidFill>
              <a:latin typeface="Arial" panose="020B0604020202020204" pitchFamily="34" charset="0"/>
              <a:cs typeface="Arial" panose="020B0604020202020204" pitchFamily="34" charset="0"/>
            </a:rPr>
            <a:t>Provisional</a:t>
          </a:r>
          <a:r>
            <a:rPr lang="en-GB" sz="1400" b="0">
              <a:solidFill>
                <a:schemeClr val="tx1"/>
              </a:solidFill>
              <a:latin typeface="Arial" panose="020B0604020202020204" pitchFamily="34" charset="0"/>
              <a:cs typeface="Arial" panose="020B0604020202020204" pitchFamily="34" charset="0"/>
            </a:rPr>
            <a:t> </a:t>
          </a:r>
        </a:p>
        <a:p>
          <a:pPr algn="ctr"/>
          <a:r>
            <a:rPr lang="en-GB" sz="1400" b="0">
              <a:solidFill>
                <a:schemeClr val="tx1"/>
              </a:solidFill>
              <a:latin typeface="Arial" panose="020B0604020202020204" pitchFamily="34" charset="0"/>
              <a:cs typeface="Arial" panose="020B0604020202020204" pitchFamily="34" charset="0"/>
            </a:rPr>
            <a:t>Schedule of Areas</a:t>
          </a:r>
          <a:r>
            <a:rPr lang="en-GB" sz="1400" b="0" baseline="0">
              <a:solidFill>
                <a:schemeClr val="tx1"/>
              </a:solidFill>
              <a:latin typeface="Arial" panose="020B0604020202020204" pitchFamily="34" charset="0"/>
              <a:cs typeface="Arial" panose="020B0604020202020204" pitchFamily="34" charset="0"/>
            </a:rPr>
            <a:t> </a:t>
          </a:r>
        </a:p>
      </xdr:txBody>
    </xdr:sp>
    <xdr:clientData/>
  </xdr:twoCellAnchor>
  <xdr:twoCellAnchor>
    <xdr:from>
      <xdr:col>1</xdr:col>
      <xdr:colOff>774647</xdr:colOff>
      <xdr:row>35</xdr:row>
      <xdr:rowOff>100989</xdr:rowOff>
    </xdr:from>
    <xdr:to>
      <xdr:col>2</xdr:col>
      <xdr:colOff>1702594</xdr:colOff>
      <xdr:row>39</xdr:row>
      <xdr:rowOff>248789</xdr:rowOff>
    </xdr:to>
    <xdr:sp macro="" textlink="">
      <xdr:nvSpPr>
        <xdr:cNvPr id="58" name="Rectangle 1">
          <a:extLst>
            <a:ext uri="{FF2B5EF4-FFF2-40B4-BE49-F238E27FC236}">
              <a16:creationId xmlns:a16="http://schemas.microsoft.com/office/drawing/2014/main" id="{00000000-0008-0000-0100-00003A000000}"/>
            </a:ext>
          </a:extLst>
        </xdr:cNvPr>
        <xdr:cNvSpPr/>
      </xdr:nvSpPr>
      <xdr:spPr>
        <a:xfrm>
          <a:off x="1024678" y="14412302"/>
          <a:ext cx="2547197" cy="1147925"/>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Teaching Space</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Detailed</a:t>
          </a:r>
          <a:r>
            <a:rPr lang="en-GB" sz="1400" b="0" baseline="0">
              <a:solidFill>
                <a:sysClr val="windowText" lastClr="000000"/>
              </a:solidFill>
              <a:latin typeface="Arial" panose="020B0604020202020204" pitchFamily="34" charset="0"/>
              <a:cs typeface="Arial" panose="020B0604020202020204" pitchFamily="34" charset="0"/>
            </a:rPr>
            <a:t> Briefing/Proposal</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1893094</xdr:colOff>
      <xdr:row>35</xdr:row>
      <xdr:rowOff>136708</xdr:rowOff>
    </xdr:from>
    <xdr:to>
      <xdr:col>2</xdr:col>
      <xdr:colOff>3011381</xdr:colOff>
      <xdr:row>40</xdr:row>
      <xdr:rowOff>20261</xdr:rowOff>
    </xdr:to>
    <xdr:sp macro="" textlink="">
      <xdr:nvSpPr>
        <xdr:cNvPr id="59" name="Rectangle 1">
          <a:extLst>
            <a:ext uri="{FF2B5EF4-FFF2-40B4-BE49-F238E27FC236}">
              <a16:creationId xmlns:a16="http://schemas.microsoft.com/office/drawing/2014/main" id="{00000000-0008-0000-0100-00003B000000}"/>
            </a:ext>
          </a:extLst>
        </xdr:cNvPr>
        <xdr:cNvSpPr/>
      </xdr:nvSpPr>
      <xdr:spPr>
        <a:xfrm>
          <a:off x="3762375" y="14448021"/>
          <a:ext cx="1118287" cy="1133709"/>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Support Space</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Detailed</a:t>
          </a:r>
          <a:r>
            <a:rPr lang="en-GB" sz="1400" b="0" baseline="0">
              <a:solidFill>
                <a:sysClr val="windowText" lastClr="000000"/>
              </a:solidFill>
              <a:latin typeface="Arial" panose="020B0604020202020204" pitchFamily="34" charset="0"/>
              <a:cs typeface="Arial" panose="020B0604020202020204" pitchFamily="34" charset="0"/>
            </a:rPr>
            <a:t> Briefing/Proposal</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3265347</xdr:colOff>
      <xdr:row>35</xdr:row>
      <xdr:rowOff>160521</xdr:rowOff>
    </xdr:from>
    <xdr:to>
      <xdr:col>2</xdr:col>
      <xdr:colOff>5436553</xdr:colOff>
      <xdr:row>40</xdr:row>
      <xdr:rowOff>36965</xdr:rowOff>
    </xdr:to>
    <xdr:sp macro="" textlink="">
      <xdr:nvSpPr>
        <xdr:cNvPr id="60" name="Rectangle 1">
          <a:extLst>
            <a:ext uri="{FF2B5EF4-FFF2-40B4-BE49-F238E27FC236}">
              <a16:creationId xmlns:a16="http://schemas.microsoft.com/office/drawing/2014/main" id="{00000000-0008-0000-0100-00003C000000}"/>
            </a:ext>
          </a:extLst>
        </xdr:cNvPr>
        <xdr:cNvSpPr/>
      </xdr:nvSpPr>
      <xdr:spPr>
        <a:xfrm>
          <a:off x="5134628" y="14471834"/>
          <a:ext cx="2171206" cy="11266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Non-net Space</a:t>
          </a:r>
        </a:p>
      </xdr:txBody>
    </xdr:sp>
    <xdr:clientData/>
  </xdr:twoCellAnchor>
  <xdr:twoCellAnchor>
    <xdr:from>
      <xdr:col>2</xdr:col>
      <xdr:colOff>2262188</xdr:colOff>
      <xdr:row>40</xdr:row>
      <xdr:rowOff>95357</xdr:rowOff>
    </xdr:from>
    <xdr:to>
      <xdr:col>2</xdr:col>
      <xdr:colOff>2449408</xdr:colOff>
      <xdr:row>42</xdr:row>
      <xdr:rowOff>186130</xdr:rowOff>
    </xdr:to>
    <xdr:sp macro="" textlink="">
      <xdr:nvSpPr>
        <xdr:cNvPr id="61" name="Arrow: Down 1" descr="Arrow within flowchart.">
          <a:extLst>
            <a:ext uri="{FF2B5EF4-FFF2-40B4-BE49-F238E27FC236}">
              <a16:creationId xmlns:a16="http://schemas.microsoft.com/office/drawing/2014/main" id="{00000000-0008-0000-0100-00003D000000}"/>
            </a:ext>
            <a:ext uri="{147F2762-F138-4A5C-976F-8EAC2B608ADB}">
              <a16:predDERef xmlns:a16="http://schemas.microsoft.com/office/drawing/2014/main" pred="{BD85C7E1-0B57-4DAF-B2DF-AEB41AAB44E0}"/>
            </a:ext>
          </a:extLst>
        </xdr:cNvPr>
        <xdr:cNvSpPr/>
      </xdr:nvSpPr>
      <xdr:spPr>
        <a:xfrm>
          <a:off x="4131469" y="15656826"/>
          <a:ext cx="187220" cy="590835"/>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2297907</xdr:colOff>
      <xdr:row>25</xdr:row>
      <xdr:rowOff>175215</xdr:rowOff>
    </xdr:from>
    <xdr:to>
      <xdr:col>2</xdr:col>
      <xdr:colOff>2524649</xdr:colOff>
      <xdr:row>28</xdr:row>
      <xdr:rowOff>14855</xdr:rowOff>
    </xdr:to>
    <xdr:sp macro="" textlink="">
      <xdr:nvSpPr>
        <xdr:cNvPr id="62" name="Arrow: Down 1" descr="Arrow within flowchart.">
          <a:extLst>
            <a:ext uri="{FF2B5EF4-FFF2-40B4-BE49-F238E27FC236}">
              <a16:creationId xmlns:a16="http://schemas.microsoft.com/office/drawing/2014/main" id="{00000000-0008-0000-0100-00003E000000}"/>
            </a:ext>
            <a:ext uri="{147F2762-F138-4A5C-976F-8EAC2B608ADB}">
              <a16:predDERef xmlns:a16="http://schemas.microsoft.com/office/drawing/2014/main" pred="{BD85C7E1-0B57-4DAF-B2DF-AEB41AAB44E0}"/>
            </a:ext>
          </a:extLst>
        </xdr:cNvPr>
        <xdr:cNvSpPr/>
      </xdr:nvSpPr>
      <xdr:spPr>
        <a:xfrm>
          <a:off x="4167188" y="11986215"/>
          <a:ext cx="226742" cy="589734"/>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342749</xdr:colOff>
      <xdr:row>76</xdr:row>
      <xdr:rowOff>1112</xdr:rowOff>
    </xdr:from>
    <xdr:to>
      <xdr:col>2</xdr:col>
      <xdr:colOff>6436178</xdr:colOff>
      <xdr:row>83</xdr:row>
      <xdr:rowOff>40821</xdr:rowOff>
    </xdr:to>
    <xdr:sp macro="" textlink="">
      <xdr:nvSpPr>
        <xdr:cNvPr id="6" name="Rectangle 6">
          <a:extLst>
            <a:ext uri="{FF2B5EF4-FFF2-40B4-BE49-F238E27FC236}">
              <a16:creationId xmlns:a16="http://schemas.microsoft.com/office/drawing/2014/main" id="{00000000-0008-0000-0200-000006000000}"/>
            </a:ext>
          </a:extLst>
        </xdr:cNvPr>
        <xdr:cNvSpPr/>
      </xdr:nvSpPr>
      <xdr:spPr>
        <a:xfrm>
          <a:off x="587678" y="59899755"/>
          <a:ext cx="7712679" cy="1658959"/>
        </a:xfrm>
        <a:prstGeom prst="rect">
          <a:avLst/>
        </a:prstGeom>
        <a:solidFill>
          <a:schemeClr val="bg1">
            <a:lumMod val="7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baseline="0">
              <a:solidFill>
                <a:sysClr val="windowText" lastClr="000000"/>
              </a:solidFill>
              <a:latin typeface="Arial" panose="020B0604020202020204" pitchFamily="34" charset="0"/>
              <a:cs typeface="Arial" panose="020B0604020202020204" pitchFamily="34" charset="0"/>
            </a:rPr>
            <a:t>Part One Output</a:t>
          </a: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xdr:colOff>
      <xdr:row>20</xdr:row>
      <xdr:rowOff>145345</xdr:rowOff>
    </xdr:from>
    <xdr:to>
      <xdr:col>3</xdr:col>
      <xdr:colOff>1</xdr:colOff>
      <xdr:row>42</xdr:row>
      <xdr:rowOff>49389</xdr:rowOff>
    </xdr:to>
    <xdr:sp macro="" textlink="">
      <xdr:nvSpPr>
        <xdr:cNvPr id="7" name="Rectangle 2">
          <a:extLst>
            <a:ext uri="{FF2B5EF4-FFF2-40B4-BE49-F238E27FC236}">
              <a16:creationId xmlns:a16="http://schemas.microsoft.com/office/drawing/2014/main" id="{00000000-0008-0000-0200-000007000000}"/>
            </a:ext>
          </a:extLst>
        </xdr:cNvPr>
        <xdr:cNvSpPr/>
      </xdr:nvSpPr>
      <xdr:spPr>
        <a:xfrm>
          <a:off x="244930" y="12881631"/>
          <a:ext cx="8368392" cy="5891187"/>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1">
              <a:solidFill>
                <a:schemeClr val="tx1"/>
              </a:solidFill>
              <a:latin typeface="Arial" panose="020B0604020202020204" pitchFamily="34" charset="0"/>
              <a:cs typeface="Arial" panose="020B0604020202020204" pitchFamily="34" charset="0"/>
            </a:rPr>
            <a:t>Part One: Curriculum</a:t>
          </a:r>
          <a:r>
            <a:rPr lang="en-GB" sz="1400" b="1" baseline="0">
              <a:solidFill>
                <a:schemeClr val="tx1"/>
              </a:solidFill>
              <a:latin typeface="Arial" panose="020B0604020202020204" pitchFamily="34" charset="0"/>
              <a:cs typeface="Arial" panose="020B0604020202020204" pitchFamily="34" charset="0"/>
            </a:rPr>
            <a:t> and </a:t>
          </a:r>
          <a:r>
            <a:rPr lang="en-GB" sz="1400" b="1">
              <a:solidFill>
                <a:schemeClr val="tx1"/>
              </a:solidFill>
              <a:latin typeface="Arial" panose="020B0604020202020204" pitchFamily="34" charset="0"/>
              <a:cs typeface="Arial" panose="020B0604020202020204" pitchFamily="34" charset="0"/>
            </a:rPr>
            <a:t>Estates Data</a:t>
          </a:r>
          <a:endParaRPr lang="en-GB" sz="1400" b="1" baseline="0">
            <a:solidFill>
              <a:schemeClr val="tx1"/>
            </a:solidFill>
            <a:latin typeface="Arial" panose="020B0604020202020204" pitchFamily="34" charset="0"/>
            <a:cs typeface="Arial" panose="020B0604020202020204" pitchFamily="34" charset="0"/>
          </a:endParaRPr>
        </a:p>
        <a:p>
          <a:pPr algn="l"/>
          <a:endParaRPr lang="en-GB" sz="14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294923</xdr:colOff>
      <xdr:row>22</xdr:row>
      <xdr:rowOff>218722</xdr:rowOff>
    </xdr:from>
    <xdr:to>
      <xdr:col>2</xdr:col>
      <xdr:colOff>6245678</xdr:colOff>
      <xdr:row>36</xdr:row>
      <xdr:rowOff>35278</xdr:rowOff>
    </xdr:to>
    <xdr:sp macro="" textlink="">
      <xdr:nvSpPr>
        <xdr:cNvPr id="8" name="Rectangle 6">
          <a:extLst>
            <a:ext uri="{FF2B5EF4-FFF2-40B4-BE49-F238E27FC236}">
              <a16:creationId xmlns:a16="http://schemas.microsoft.com/office/drawing/2014/main" id="{00000000-0008-0000-0200-000008000000}"/>
            </a:ext>
          </a:extLst>
        </xdr:cNvPr>
        <xdr:cNvSpPr/>
      </xdr:nvSpPr>
      <xdr:spPr>
        <a:xfrm>
          <a:off x="539852" y="13417651"/>
          <a:ext cx="7570005" cy="3055056"/>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600" b="0">
              <a:solidFill>
                <a:sysClr val="windowText" lastClr="000000"/>
              </a:solidFill>
              <a:latin typeface="Arial" panose="020B0604020202020204" pitchFamily="34" charset="0"/>
              <a:cs typeface="Arial" panose="020B0604020202020204" pitchFamily="34" charset="0"/>
            </a:rPr>
            <a:t>Key Inputs</a:t>
          </a:r>
        </a:p>
      </xdr:txBody>
    </xdr:sp>
    <xdr:clientData/>
  </xdr:twoCellAnchor>
  <xdr:twoCellAnchor>
    <xdr:from>
      <xdr:col>1</xdr:col>
      <xdr:colOff>793466</xdr:colOff>
      <xdr:row>25</xdr:row>
      <xdr:rowOff>74704</xdr:rowOff>
    </xdr:from>
    <xdr:to>
      <xdr:col>2</xdr:col>
      <xdr:colOff>2367642</xdr:colOff>
      <xdr:row>30</xdr:row>
      <xdr:rowOff>0</xdr:rowOff>
    </xdr:to>
    <xdr:sp macro="" textlink="">
      <xdr:nvSpPr>
        <xdr:cNvPr id="9" name="Rectangle 1">
          <a:extLst>
            <a:ext uri="{FF2B5EF4-FFF2-40B4-BE49-F238E27FC236}">
              <a16:creationId xmlns:a16="http://schemas.microsoft.com/office/drawing/2014/main" id="{00000000-0008-0000-0200-000009000000}"/>
            </a:ext>
          </a:extLst>
        </xdr:cNvPr>
        <xdr:cNvSpPr/>
      </xdr:nvSpPr>
      <xdr:spPr>
        <a:xfrm>
          <a:off x="1038395" y="13967597"/>
          <a:ext cx="3193426" cy="1081903"/>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chemeClr val="tx1"/>
              </a:solidFill>
              <a:latin typeface="Arial" panose="020B0604020202020204" pitchFamily="34" charset="0"/>
              <a:cs typeface="Arial" panose="020B0604020202020204" pitchFamily="34" charset="0"/>
            </a:rPr>
            <a:t>Library Volume</a:t>
          </a:r>
          <a:r>
            <a:rPr lang="en-GB" sz="1400" b="0" baseline="0">
              <a:solidFill>
                <a:schemeClr val="tx1"/>
              </a:solidFill>
              <a:latin typeface="Arial" panose="020B0604020202020204" pitchFamily="34" charset="0"/>
              <a:cs typeface="Arial" panose="020B0604020202020204" pitchFamily="34" charset="0"/>
            </a:rPr>
            <a:t> 1 </a:t>
          </a:r>
        </a:p>
        <a:p>
          <a:pPr algn="l"/>
          <a:r>
            <a:rPr lang="en-GB" sz="1400" b="0">
              <a:solidFill>
                <a:schemeClr val="tx1"/>
              </a:solidFill>
              <a:latin typeface="Arial" panose="020B0604020202020204" pitchFamily="34" charset="0"/>
              <a:cs typeface="Arial" panose="020B0604020202020204" pitchFamily="34" charset="0"/>
            </a:rPr>
            <a:t>Parameters/Area Standards</a:t>
          </a:r>
          <a:r>
            <a:rPr lang="en-GB" sz="1400" b="0" baseline="0">
              <a:solidFill>
                <a:schemeClr val="tx1"/>
              </a:solidFill>
              <a:latin typeface="Arial" panose="020B0604020202020204" pitchFamily="34" charset="0"/>
              <a:cs typeface="Arial" panose="020B0604020202020204" pitchFamily="34" charset="0"/>
            </a:rPr>
            <a:t> </a:t>
          </a:r>
        </a:p>
        <a:p>
          <a:pPr algn="l"/>
          <a:r>
            <a:rPr lang="en-GB" sz="1400" b="0" baseline="0">
              <a:solidFill>
                <a:schemeClr val="tx1"/>
              </a:solidFill>
              <a:latin typeface="Arial" panose="020B0604020202020204" pitchFamily="34" charset="0"/>
              <a:cs typeface="Arial" panose="020B0604020202020204" pitchFamily="34" charset="0"/>
            </a:rPr>
            <a:t>(set by DfE FE space guidance)</a:t>
          </a:r>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2653248</xdr:colOff>
      <xdr:row>25</xdr:row>
      <xdr:rowOff>67900</xdr:rowOff>
    </xdr:from>
    <xdr:to>
      <xdr:col>2</xdr:col>
      <xdr:colOff>5833219</xdr:colOff>
      <xdr:row>29</xdr:row>
      <xdr:rowOff>198055</xdr:rowOff>
    </xdr:to>
    <xdr:sp macro="" textlink="">
      <xdr:nvSpPr>
        <xdr:cNvPr id="10" name="Rectangle 1">
          <a:extLst>
            <a:ext uri="{FF2B5EF4-FFF2-40B4-BE49-F238E27FC236}">
              <a16:creationId xmlns:a16="http://schemas.microsoft.com/office/drawing/2014/main" id="{00000000-0008-0000-0200-00000A000000}"/>
            </a:ext>
          </a:extLst>
        </xdr:cNvPr>
        <xdr:cNvSpPr/>
      </xdr:nvSpPr>
      <xdr:spPr>
        <a:xfrm>
          <a:off x="4517427" y="13960793"/>
          <a:ext cx="3179971" cy="1055441"/>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chemeClr val="tx1"/>
              </a:solidFill>
              <a:latin typeface="Arial" panose="020B0604020202020204" pitchFamily="34" charset="0"/>
              <a:cs typeface="Arial" panose="020B0604020202020204" pitchFamily="34" charset="0"/>
            </a:rPr>
            <a:t>Library Volume 2</a:t>
          </a:r>
        </a:p>
        <a:p>
          <a:pPr algn="l"/>
          <a:r>
            <a:rPr lang="en-GB" sz="1400" b="0">
              <a:solidFill>
                <a:schemeClr val="tx1"/>
              </a:solidFill>
              <a:latin typeface="Arial" panose="020B0604020202020204" pitchFamily="34" charset="0"/>
              <a:cs typeface="Arial" panose="020B0604020202020204" pitchFamily="34" charset="0"/>
            </a:rPr>
            <a:t>List</a:t>
          </a:r>
          <a:r>
            <a:rPr lang="en-GB" sz="1400" b="0" baseline="0">
              <a:solidFill>
                <a:schemeClr val="tx1"/>
              </a:solidFill>
              <a:latin typeface="Arial" panose="020B0604020202020204" pitchFamily="34" charset="0"/>
              <a:cs typeface="Arial" panose="020B0604020202020204" pitchFamily="34" charset="0"/>
            </a:rPr>
            <a:t> of Commonly Used Spaces</a:t>
          </a:r>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804332</xdr:colOff>
      <xdr:row>30</xdr:row>
      <xdr:rowOff>95619</xdr:rowOff>
    </xdr:from>
    <xdr:to>
      <xdr:col>2</xdr:col>
      <xdr:colOff>2374595</xdr:colOff>
      <xdr:row>34</xdr:row>
      <xdr:rowOff>204107</xdr:rowOff>
    </xdr:to>
    <xdr:sp macro="" textlink="">
      <xdr:nvSpPr>
        <xdr:cNvPr id="11" name="Rectangle 1">
          <a:extLst>
            <a:ext uri="{FF2B5EF4-FFF2-40B4-BE49-F238E27FC236}">
              <a16:creationId xmlns:a16="http://schemas.microsoft.com/office/drawing/2014/main" id="{00000000-0008-0000-0200-00000B000000}"/>
            </a:ext>
          </a:extLst>
        </xdr:cNvPr>
        <xdr:cNvSpPr/>
      </xdr:nvSpPr>
      <xdr:spPr>
        <a:xfrm>
          <a:off x="1049261" y="15145119"/>
          <a:ext cx="3189513" cy="1033774"/>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algn="l"/>
          <a:r>
            <a:rPr lang="en-GB" sz="1400" b="0">
              <a:solidFill>
                <a:sysClr val="windowText" lastClr="000000"/>
              </a:solidFill>
              <a:latin typeface="Arial" panose="020B0604020202020204" pitchFamily="34" charset="0"/>
              <a:cs typeface="Arial" panose="020B0604020202020204" pitchFamily="34" charset="0"/>
            </a:rPr>
            <a:t>Curriculum</a:t>
          </a:r>
          <a:r>
            <a:rPr lang="en-GB" sz="1400" b="0" baseline="0">
              <a:solidFill>
                <a:sysClr val="windowText" lastClr="000000"/>
              </a:solidFill>
              <a:latin typeface="Arial" panose="020B0604020202020204" pitchFamily="34" charset="0"/>
              <a:cs typeface="Arial" panose="020B0604020202020204" pitchFamily="34" charset="0"/>
            </a:rPr>
            <a:t> Data</a:t>
          </a:r>
        </a:p>
        <a:p>
          <a:pPr algn="l"/>
          <a:r>
            <a:rPr lang="en-GB" sz="1400" b="0" baseline="0">
              <a:solidFill>
                <a:sysClr val="windowText" lastClr="000000"/>
              </a:solidFill>
              <a:latin typeface="Arial" panose="020B0604020202020204" pitchFamily="34" charset="0"/>
              <a:cs typeface="Arial" panose="020B0604020202020204" pitchFamily="34" charset="0"/>
            </a:rPr>
            <a:t>(Weekly Guided Learning Hours)</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302232</xdr:colOff>
      <xdr:row>37</xdr:row>
      <xdr:rowOff>84329</xdr:rowOff>
    </xdr:from>
    <xdr:to>
      <xdr:col>2</xdr:col>
      <xdr:colOff>6232071</xdr:colOff>
      <xdr:row>41</xdr:row>
      <xdr:rowOff>258536</xdr:rowOff>
    </xdr:to>
    <xdr:sp macro="" textlink="">
      <xdr:nvSpPr>
        <xdr:cNvPr id="12" name="Rectangle 6">
          <a:extLst>
            <a:ext uri="{FF2B5EF4-FFF2-40B4-BE49-F238E27FC236}">
              <a16:creationId xmlns:a16="http://schemas.microsoft.com/office/drawing/2014/main" id="{00000000-0008-0000-0200-00000C000000}"/>
            </a:ext>
          </a:extLst>
        </xdr:cNvPr>
        <xdr:cNvSpPr/>
      </xdr:nvSpPr>
      <xdr:spPr>
        <a:xfrm>
          <a:off x="547161" y="16929972"/>
          <a:ext cx="7549089" cy="1616564"/>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600" b="0" baseline="0">
              <a:solidFill>
                <a:sysClr val="windowText" lastClr="000000"/>
              </a:solidFill>
              <a:latin typeface="Arial" panose="020B0604020202020204" pitchFamily="34" charset="0"/>
              <a:cs typeface="Arial" panose="020B0604020202020204" pitchFamily="34" charset="0"/>
            </a:rPr>
            <a:t>Part One Output (User Input)</a:t>
          </a: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2332380</xdr:colOff>
      <xdr:row>36</xdr:row>
      <xdr:rowOff>0</xdr:rowOff>
    </xdr:from>
    <xdr:to>
      <xdr:col>2</xdr:col>
      <xdr:colOff>2656087</xdr:colOff>
      <xdr:row>37</xdr:row>
      <xdr:rowOff>327657</xdr:rowOff>
    </xdr:to>
    <xdr:sp macro="" textlink="">
      <xdr:nvSpPr>
        <xdr:cNvPr id="13" name="Arrow: Down 12" descr="Arrow within flowchart.">
          <a:extLst>
            <a:ext uri="{FF2B5EF4-FFF2-40B4-BE49-F238E27FC236}">
              <a16:creationId xmlns:a16="http://schemas.microsoft.com/office/drawing/2014/main" id="{00000000-0008-0000-0200-00000D000000}"/>
            </a:ext>
          </a:extLst>
        </xdr:cNvPr>
        <xdr:cNvSpPr/>
      </xdr:nvSpPr>
      <xdr:spPr>
        <a:xfrm>
          <a:off x="4196559" y="16437429"/>
          <a:ext cx="323707" cy="735871"/>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709671</xdr:colOff>
      <xdr:row>38</xdr:row>
      <xdr:rowOff>13606</xdr:rowOff>
    </xdr:from>
    <xdr:to>
      <xdr:col>2</xdr:col>
      <xdr:colOff>2313214</xdr:colOff>
      <xdr:row>41</xdr:row>
      <xdr:rowOff>42648</xdr:rowOff>
    </xdr:to>
    <xdr:sp macro="" textlink="">
      <xdr:nvSpPr>
        <xdr:cNvPr id="14" name="Rectangle 1">
          <a:extLst>
            <a:ext uri="{FF2B5EF4-FFF2-40B4-BE49-F238E27FC236}">
              <a16:creationId xmlns:a16="http://schemas.microsoft.com/office/drawing/2014/main" id="{00000000-0008-0000-0200-00000E000000}"/>
            </a:ext>
          </a:extLst>
        </xdr:cNvPr>
        <xdr:cNvSpPr/>
      </xdr:nvSpPr>
      <xdr:spPr>
        <a:xfrm>
          <a:off x="954600" y="17253856"/>
          <a:ext cx="3222793" cy="107679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baseline="0">
              <a:solidFill>
                <a:schemeClr val="tx1"/>
              </a:solidFill>
              <a:latin typeface="Arial" panose="020B0604020202020204" pitchFamily="34" charset="0"/>
              <a:cs typeface="Arial" panose="020B0604020202020204" pitchFamily="34" charset="0"/>
            </a:rPr>
            <a:t>Provisional</a:t>
          </a:r>
          <a:r>
            <a:rPr lang="en-GB" sz="1400" b="0">
              <a:solidFill>
                <a:schemeClr val="tx1"/>
              </a:solidFill>
              <a:latin typeface="Arial" panose="020B0604020202020204" pitchFamily="34" charset="0"/>
              <a:cs typeface="Arial" panose="020B0604020202020204" pitchFamily="34" charset="0"/>
            </a:rPr>
            <a:t> </a:t>
          </a:r>
        </a:p>
        <a:p>
          <a:pPr algn="l"/>
          <a:r>
            <a:rPr lang="en-GB" sz="1400" b="0">
              <a:solidFill>
                <a:schemeClr val="tx1"/>
              </a:solidFill>
              <a:latin typeface="Arial" panose="020B0604020202020204" pitchFamily="34" charset="0"/>
              <a:cs typeface="Arial" panose="020B0604020202020204" pitchFamily="34" charset="0"/>
            </a:rPr>
            <a:t>Schedule of Areas</a:t>
          </a:r>
          <a:r>
            <a:rPr lang="en-GB" sz="1400" b="0" baseline="0">
              <a:solidFill>
                <a:schemeClr val="tx1"/>
              </a:solidFill>
              <a:latin typeface="Arial" panose="020B0604020202020204" pitchFamily="34" charset="0"/>
              <a:cs typeface="Arial" panose="020B0604020202020204" pitchFamily="34" charset="0"/>
            </a:rPr>
            <a:t> </a:t>
          </a:r>
        </a:p>
        <a:p>
          <a:pPr algn="l"/>
          <a:r>
            <a:rPr lang="en-GB" sz="1400" b="0" baseline="0">
              <a:solidFill>
                <a:schemeClr val="tx1"/>
              </a:solidFill>
              <a:latin typeface="Arial" panose="020B0604020202020204" pitchFamily="34" charset="0"/>
              <a:cs typeface="Arial" panose="020B0604020202020204" pitchFamily="34" charset="0"/>
            </a:rPr>
            <a:t>(plus comparison with existing areas</a:t>
          </a:r>
          <a:r>
            <a:rPr lang="en-GB" sz="1400" b="0">
              <a:solidFill>
                <a:schemeClr val="tx1"/>
              </a:solidFill>
              <a:latin typeface="Arial" panose="020B0604020202020204" pitchFamily="34" charset="0"/>
              <a:cs typeface="Arial" panose="020B0604020202020204" pitchFamily="34" charset="0"/>
            </a:rPr>
            <a:t>)</a:t>
          </a:r>
        </a:p>
      </xdr:txBody>
    </xdr:sp>
    <xdr:clientData/>
  </xdr:twoCellAnchor>
  <xdr:twoCellAnchor>
    <xdr:from>
      <xdr:col>2</xdr:col>
      <xdr:colOff>2710687</xdr:colOff>
      <xdr:row>37</xdr:row>
      <xdr:rowOff>388534</xdr:rowOff>
    </xdr:from>
    <xdr:to>
      <xdr:col>2</xdr:col>
      <xdr:colOff>5785902</xdr:colOff>
      <xdr:row>41</xdr:row>
      <xdr:rowOff>42648</xdr:rowOff>
    </xdr:to>
    <xdr:sp macro="" textlink="">
      <xdr:nvSpPr>
        <xdr:cNvPr id="15" name="Rectangle 1">
          <a:extLst>
            <a:ext uri="{FF2B5EF4-FFF2-40B4-BE49-F238E27FC236}">
              <a16:creationId xmlns:a16="http://schemas.microsoft.com/office/drawing/2014/main" id="{00000000-0008-0000-0200-00000F000000}"/>
            </a:ext>
          </a:extLst>
        </xdr:cNvPr>
        <xdr:cNvSpPr/>
      </xdr:nvSpPr>
      <xdr:spPr>
        <a:xfrm>
          <a:off x="4574866" y="17234177"/>
          <a:ext cx="3075215" cy="1096471"/>
        </a:xfrm>
        <a:prstGeom prst="rect">
          <a:avLst/>
        </a:prstGeom>
        <a:solidFill>
          <a:srgbClr val="3C72D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latin typeface="Arial" panose="020B0604020202020204" pitchFamily="34" charset="0"/>
              <a:cs typeface="Arial" panose="020B0604020202020204" pitchFamily="34" charset="0"/>
            </a:rPr>
            <a:t>High Level Dashboard</a:t>
          </a:r>
        </a:p>
        <a:p>
          <a:pPr algn="l"/>
          <a:r>
            <a:rPr lang="en-GB" sz="1400" b="0">
              <a:latin typeface="Arial" panose="020B0604020202020204" pitchFamily="34" charset="0"/>
              <a:cs typeface="Arial" panose="020B0604020202020204" pitchFamily="34" charset="0"/>
            </a:rPr>
            <a:t>(Key Performance</a:t>
          </a:r>
          <a:r>
            <a:rPr lang="en-GB" sz="1400" b="0" baseline="0">
              <a:latin typeface="Arial" panose="020B0604020202020204" pitchFamily="34" charset="0"/>
              <a:cs typeface="Arial" panose="020B0604020202020204" pitchFamily="34" charset="0"/>
            </a:rPr>
            <a:t> Indicators)</a:t>
          </a:r>
          <a:endParaRPr lang="en-GB" sz="1400" b="0">
            <a:latin typeface="Arial" panose="020B0604020202020204" pitchFamily="34" charset="0"/>
            <a:cs typeface="Arial" panose="020B0604020202020204" pitchFamily="34" charset="0"/>
          </a:endParaRPr>
        </a:p>
      </xdr:txBody>
    </xdr:sp>
    <xdr:clientData/>
  </xdr:twoCellAnchor>
  <xdr:twoCellAnchor>
    <xdr:from>
      <xdr:col>2</xdr:col>
      <xdr:colOff>2288485</xdr:colOff>
      <xdr:row>39</xdr:row>
      <xdr:rowOff>2864</xdr:rowOff>
    </xdr:from>
    <xdr:to>
      <xdr:col>2</xdr:col>
      <xdr:colOff>2794384</xdr:colOff>
      <xdr:row>40</xdr:row>
      <xdr:rowOff>35135</xdr:rowOff>
    </xdr:to>
    <xdr:sp macro="" textlink="">
      <xdr:nvSpPr>
        <xdr:cNvPr id="16" name="Arrow: Down 1" descr="Arrow within flowchart.">
          <a:extLst>
            <a:ext uri="{FF2B5EF4-FFF2-40B4-BE49-F238E27FC236}">
              <a16:creationId xmlns:a16="http://schemas.microsoft.com/office/drawing/2014/main" id="{00000000-0008-0000-0200-000010000000}"/>
            </a:ext>
          </a:extLst>
        </xdr:cNvPr>
        <xdr:cNvSpPr/>
      </xdr:nvSpPr>
      <xdr:spPr>
        <a:xfrm rot="16200000">
          <a:off x="4198978" y="17591407"/>
          <a:ext cx="413271" cy="505899"/>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2663209</xdr:colOff>
      <xdr:row>30</xdr:row>
      <xdr:rowOff>100104</xdr:rowOff>
    </xdr:from>
    <xdr:to>
      <xdr:col>2</xdr:col>
      <xdr:colOff>5864679</xdr:colOff>
      <xdr:row>35</xdr:row>
      <xdr:rowOff>54429</xdr:rowOff>
    </xdr:to>
    <xdr:sp macro="" textlink="">
      <xdr:nvSpPr>
        <xdr:cNvPr id="17" name="Rectangle 1">
          <a:extLst>
            <a:ext uri="{FF2B5EF4-FFF2-40B4-BE49-F238E27FC236}">
              <a16:creationId xmlns:a16="http://schemas.microsoft.com/office/drawing/2014/main" id="{00000000-0008-0000-0200-000011000000}"/>
            </a:ext>
          </a:extLst>
        </xdr:cNvPr>
        <xdr:cNvSpPr/>
      </xdr:nvSpPr>
      <xdr:spPr>
        <a:xfrm>
          <a:off x="4527388" y="15149604"/>
          <a:ext cx="3201470" cy="1110932"/>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algn="l"/>
          <a:r>
            <a:rPr lang="en-GB" sz="1400" b="0">
              <a:solidFill>
                <a:sysClr val="windowText" lastClr="000000"/>
              </a:solidFill>
              <a:latin typeface="Arial" panose="020B0604020202020204" pitchFamily="34" charset="0"/>
              <a:cs typeface="Arial" panose="020B0604020202020204" pitchFamily="34" charset="0"/>
            </a:rPr>
            <a:t>Estate</a:t>
          </a:r>
          <a:r>
            <a:rPr lang="en-GB" sz="1400" b="0" baseline="0">
              <a:solidFill>
                <a:sysClr val="windowText" lastClr="000000"/>
              </a:solidFill>
              <a:latin typeface="Arial" panose="020B0604020202020204" pitchFamily="34" charset="0"/>
              <a:cs typeface="Arial" panose="020B0604020202020204" pitchFamily="34" charset="0"/>
            </a:rPr>
            <a:t> Area Data</a:t>
          </a:r>
        </a:p>
        <a:p>
          <a:pPr algn="l"/>
          <a:r>
            <a:rPr lang="en-GB" sz="1400" b="0" baseline="0">
              <a:solidFill>
                <a:sysClr val="windowText" lastClr="000000"/>
              </a:solidFill>
              <a:latin typeface="Arial" panose="020B0604020202020204" pitchFamily="34" charset="0"/>
              <a:cs typeface="Arial" panose="020B0604020202020204" pitchFamily="34" charset="0"/>
            </a:rPr>
            <a:t>(as existing)</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3528</xdr:colOff>
      <xdr:row>73</xdr:row>
      <xdr:rowOff>217714</xdr:rowOff>
    </xdr:from>
    <xdr:to>
      <xdr:col>2</xdr:col>
      <xdr:colOff>6735536</xdr:colOff>
      <xdr:row>101</xdr:row>
      <xdr:rowOff>138545</xdr:rowOff>
    </xdr:to>
    <xdr:sp macro="" textlink="">
      <xdr:nvSpPr>
        <xdr:cNvPr id="18" name="Rectangle 2">
          <a:extLst>
            <a:ext uri="{FF2B5EF4-FFF2-40B4-BE49-F238E27FC236}">
              <a16:creationId xmlns:a16="http://schemas.microsoft.com/office/drawing/2014/main" id="{00000000-0008-0000-0200-000012000000}"/>
            </a:ext>
          </a:extLst>
        </xdr:cNvPr>
        <xdr:cNvSpPr/>
      </xdr:nvSpPr>
      <xdr:spPr>
        <a:xfrm>
          <a:off x="248457" y="56143071"/>
          <a:ext cx="8351258" cy="739115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1">
              <a:solidFill>
                <a:schemeClr val="tx1"/>
              </a:solidFill>
              <a:latin typeface="Arial" panose="020B0604020202020204" pitchFamily="34" charset="0"/>
              <a:cs typeface="Arial" panose="020B0604020202020204" pitchFamily="34" charset="0"/>
            </a:rPr>
            <a:t>Part Two: Strategic Proposal  </a:t>
          </a:r>
        </a:p>
      </xdr:txBody>
    </xdr:sp>
    <xdr:clientData/>
  </xdr:twoCellAnchor>
  <xdr:twoCellAnchor>
    <xdr:from>
      <xdr:col>1</xdr:col>
      <xdr:colOff>298450</xdr:colOff>
      <xdr:row>85</xdr:row>
      <xdr:rowOff>95250</xdr:rowOff>
    </xdr:from>
    <xdr:to>
      <xdr:col>2</xdr:col>
      <xdr:colOff>6408964</xdr:colOff>
      <xdr:row>92</xdr:row>
      <xdr:rowOff>95219</xdr:rowOff>
    </xdr:to>
    <xdr:sp macro="" textlink="">
      <xdr:nvSpPr>
        <xdr:cNvPr id="19" name="Rectangle 6">
          <a:extLst>
            <a:ext uri="{FF2B5EF4-FFF2-40B4-BE49-F238E27FC236}">
              <a16:creationId xmlns:a16="http://schemas.microsoft.com/office/drawing/2014/main" id="{00000000-0008-0000-0200-000013000000}"/>
            </a:ext>
          </a:extLst>
        </xdr:cNvPr>
        <xdr:cNvSpPr/>
      </xdr:nvSpPr>
      <xdr:spPr>
        <a:xfrm>
          <a:off x="543379" y="62075786"/>
          <a:ext cx="7729764" cy="1986612"/>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600" b="0">
              <a:solidFill>
                <a:sysClr val="windowText" lastClr="000000"/>
              </a:solidFill>
              <a:latin typeface="Arial" panose="020B0604020202020204" pitchFamily="34" charset="0"/>
              <a:cs typeface="Arial" panose="020B0604020202020204" pitchFamily="34" charset="0"/>
            </a:rPr>
            <a:t>User Inputs</a:t>
          </a:r>
        </a:p>
      </xdr:txBody>
    </xdr:sp>
    <xdr:clientData/>
  </xdr:twoCellAnchor>
  <xdr:twoCellAnchor>
    <xdr:from>
      <xdr:col>1</xdr:col>
      <xdr:colOff>782411</xdr:colOff>
      <xdr:row>87</xdr:row>
      <xdr:rowOff>13605</xdr:rowOff>
    </xdr:from>
    <xdr:to>
      <xdr:col>2</xdr:col>
      <xdr:colOff>6082392</xdr:colOff>
      <xdr:row>91</xdr:row>
      <xdr:rowOff>0</xdr:rowOff>
    </xdr:to>
    <xdr:sp macro="" textlink="">
      <xdr:nvSpPr>
        <xdr:cNvPr id="20" name="Rectangle 1">
          <a:extLst>
            <a:ext uri="{FF2B5EF4-FFF2-40B4-BE49-F238E27FC236}">
              <a16:creationId xmlns:a16="http://schemas.microsoft.com/office/drawing/2014/main" id="{00000000-0008-0000-0200-000014000000}"/>
            </a:ext>
          </a:extLst>
        </xdr:cNvPr>
        <xdr:cNvSpPr/>
      </xdr:nvSpPr>
      <xdr:spPr>
        <a:xfrm>
          <a:off x="1027340" y="62456784"/>
          <a:ext cx="6919231" cy="1306287"/>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Estate</a:t>
          </a:r>
          <a:r>
            <a:rPr lang="en-GB" sz="1400" b="0" baseline="0">
              <a:solidFill>
                <a:sysClr val="windowText" lastClr="000000"/>
              </a:solidFill>
              <a:latin typeface="Arial" panose="020B0604020202020204" pitchFamily="34" charset="0"/>
              <a:cs typeface="Arial" panose="020B0604020202020204" pitchFamily="34" charset="0"/>
            </a:rPr>
            <a:t> Area Data</a:t>
          </a:r>
        </a:p>
        <a:p>
          <a:pPr algn="l"/>
          <a:r>
            <a:rPr lang="en-GB" sz="1400" b="0" baseline="0">
              <a:solidFill>
                <a:sysClr val="windowText" lastClr="000000"/>
              </a:solidFill>
              <a:latin typeface="Arial" panose="020B0604020202020204" pitchFamily="34" charset="0"/>
              <a:cs typeface="Arial" panose="020B0604020202020204" pitchFamily="34" charset="0"/>
            </a:rPr>
            <a:t>(existing buildings internal adjustments + new buildings)</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2409863</xdr:colOff>
      <xdr:row>82</xdr:row>
      <xdr:rowOff>178544</xdr:rowOff>
    </xdr:from>
    <xdr:to>
      <xdr:col>2</xdr:col>
      <xdr:colOff>2761720</xdr:colOff>
      <xdr:row>85</xdr:row>
      <xdr:rowOff>211262</xdr:rowOff>
    </xdr:to>
    <xdr:sp macro="" textlink="">
      <xdr:nvSpPr>
        <xdr:cNvPr id="21" name="Arrow: Down 1" descr="Arrow within flowchart.">
          <a:extLst>
            <a:ext uri="{FF2B5EF4-FFF2-40B4-BE49-F238E27FC236}">
              <a16:creationId xmlns:a16="http://schemas.microsoft.com/office/drawing/2014/main" id="{00000000-0008-0000-0200-000015000000}"/>
            </a:ext>
          </a:extLst>
        </xdr:cNvPr>
        <xdr:cNvSpPr/>
      </xdr:nvSpPr>
      <xdr:spPr>
        <a:xfrm>
          <a:off x="4272530" y="58757294"/>
          <a:ext cx="351857" cy="731218"/>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802822</xdr:colOff>
      <xdr:row>77</xdr:row>
      <xdr:rowOff>179917</xdr:rowOff>
    </xdr:from>
    <xdr:to>
      <xdr:col>2</xdr:col>
      <xdr:colOff>2349500</xdr:colOff>
      <xdr:row>82</xdr:row>
      <xdr:rowOff>95250</xdr:rowOff>
    </xdr:to>
    <xdr:sp macro="" textlink="">
      <xdr:nvSpPr>
        <xdr:cNvPr id="22" name="Rectangle 1">
          <a:extLst>
            <a:ext uri="{FF2B5EF4-FFF2-40B4-BE49-F238E27FC236}">
              <a16:creationId xmlns:a16="http://schemas.microsoft.com/office/drawing/2014/main" id="{00000000-0008-0000-0200-000016000000}"/>
            </a:ext>
          </a:extLst>
        </xdr:cNvPr>
        <xdr:cNvSpPr/>
      </xdr:nvSpPr>
      <xdr:spPr>
        <a:xfrm>
          <a:off x="1046239" y="57594500"/>
          <a:ext cx="3165928" cy="10795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baseline="0">
              <a:solidFill>
                <a:schemeClr val="tx1"/>
              </a:solidFill>
              <a:latin typeface="Arial" panose="020B0604020202020204" pitchFamily="34" charset="0"/>
              <a:cs typeface="Arial" panose="020B0604020202020204" pitchFamily="34" charset="0"/>
            </a:rPr>
            <a:t>Provisional</a:t>
          </a:r>
          <a:r>
            <a:rPr lang="en-GB" sz="1400" b="0">
              <a:solidFill>
                <a:schemeClr val="tx1"/>
              </a:solidFill>
              <a:latin typeface="Arial" panose="020B0604020202020204" pitchFamily="34" charset="0"/>
              <a:cs typeface="Arial" panose="020B0604020202020204" pitchFamily="34" charset="0"/>
            </a:rPr>
            <a:t> </a:t>
          </a:r>
        </a:p>
        <a:p>
          <a:pPr algn="l"/>
          <a:r>
            <a:rPr lang="en-GB" sz="1400" b="0">
              <a:solidFill>
                <a:schemeClr val="tx1"/>
              </a:solidFill>
              <a:latin typeface="Arial" panose="020B0604020202020204" pitchFamily="34" charset="0"/>
              <a:cs typeface="Arial" panose="020B0604020202020204" pitchFamily="34" charset="0"/>
            </a:rPr>
            <a:t>Schedule of Areas</a:t>
          </a:r>
          <a:r>
            <a:rPr lang="en-GB" sz="1400" b="0" baseline="0">
              <a:solidFill>
                <a:schemeClr val="tx1"/>
              </a:solidFill>
              <a:latin typeface="Arial" panose="020B0604020202020204" pitchFamily="34" charset="0"/>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tx1"/>
              </a:solidFill>
              <a:latin typeface="Arial" panose="020B0604020202020204" pitchFamily="34" charset="0"/>
              <a:cs typeface="Arial" panose="020B0604020202020204" pitchFamily="34" charset="0"/>
            </a:rPr>
            <a:t>(plus comparison with existing areas</a:t>
          </a:r>
          <a:r>
            <a:rPr lang="en-GB" sz="1400" b="0">
              <a:solidFill>
                <a:schemeClr val="tx1"/>
              </a:solidFill>
              <a:latin typeface="Arial" panose="020B0604020202020204" pitchFamily="34" charset="0"/>
              <a:cs typeface="Arial" panose="020B0604020202020204" pitchFamily="34" charset="0"/>
            </a:rPr>
            <a:t>)</a:t>
          </a:r>
        </a:p>
        <a:p>
          <a:pPr algn="l"/>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2861397</xdr:colOff>
      <xdr:row>77</xdr:row>
      <xdr:rowOff>172158</xdr:rowOff>
    </xdr:from>
    <xdr:to>
      <xdr:col>2</xdr:col>
      <xdr:colOff>6054463</xdr:colOff>
      <xdr:row>82</xdr:row>
      <xdr:rowOff>62927</xdr:rowOff>
    </xdr:to>
    <xdr:sp macro="" textlink="">
      <xdr:nvSpPr>
        <xdr:cNvPr id="23" name="Rectangle 1">
          <a:extLst>
            <a:ext uri="{FF2B5EF4-FFF2-40B4-BE49-F238E27FC236}">
              <a16:creationId xmlns:a16="http://schemas.microsoft.com/office/drawing/2014/main" id="{00000000-0008-0000-0200-000017000000}"/>
            </a:ext>
          </a:extLst>
        </xdr:cNvPr>
        <xdr:cNvSpPr/>
      </xdr:nvSpPr>
      <xdr:spPr>
        <a:xfrm>
          <a:off x="4725576" y="60302122"/>
          <a:ext cx="3193066" cy="1047376"/>
        </a:xfrm>
        <a:prstGeom prst="rect">
          <a:avLst/>
        </a:prstGeom>
        <a:solidFill>
          <a:srgbClr val="3C72D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latin typeface="Arial" panose="020B0604020202020204" pitchFamily="34" charset="0"/>
              <a:cs typeface="Arial" panose="020B0604020202020204" pitchFamily="34" charset="0"/>
            </a:rPr>
            <a:t>High Level Dashboard</a:t>
          </a:r>
        </a:p>
        <a:p>
          <a:pPr algn="l"/>
          <a:r>
            <a:rPr lang="en-GB" sz="1400" b="0">
              <a:latin typeface="Arial" panose="020B0604020202020204" pitchFamily="34" charset="0"/>
              <a:cs typeface="Arial" panose="020B0604020202020204" pitchFamily="34" charset="0"/>
            </a:rPr>
            <a:t>(Key Performance</a:t>
          </a:r>
          <a:r>
            <a:rPr lang="en-GB" sz="1400" b="0" baseline="0">
              <a:latin typeface="Arial" panose="020B0604020202020204" pitchFamily="34" charset="0"/>
              <a:cs typeface="Arial" panose="020B0604020202020204" pitchFamily="34" charset="0"/>
            </a:rPr>
            <a:t> Indicators)</a:t>
          </a:r>
          <a:endParaRPr lang="en-GB" sz="1400" b="0">
            <a:latin typeface="Arial" panose="020B0604020202020204" pitchFamily="34" charset="0"/>
            <a:cs typeface="Arial" panose="020B0604020202020204" pitchFamily="34" charset="0"/>
          </a:endParaRPr>
        </a:p>
      </xdr:txBody>
    </xdr:sp>
    <xdr:clientData/>
  </xdr:twoCellAnchor>
  <xdr:twoCellAnchor>
    <xdr:from>
      <xdr:col>1</xdr:col>
      <xdr:colOff>285750</xdr:colOff>
      <xdr:row>93</xdr:row>
      <xdr:rowOff>3416</xdr:rowOff>
    </xdr:from>
    <xdr:to>
      <xdr:col>2</xdr:col>
      <xdr:colOff>6422571</xdr:colOff>
      <xdr:row>99</xdr:row>
      <xdr:rowOff>163286</xdr:rowOff>
    </xdr:to>
    <xdr:sp macro="" textlink="">
      <xdr:nvSpPr>
        <xdr:cNvPr id="24" name="Rectangle 6">
          <a:extLst>
            <a:ext uri="{FF2B5EF4-FFF2-40B4-BE49-F238E27FC236}">
              <a16:creationId xmlns:a16="http://schemas.microsoft.com/office/drawing/2014/main" id="{00000000-0008-0000-0200-000018000000}"/>
            </a:ext>
          </a:extLst>
        </xdr:cNvPr>
        <xdr:cNvSpPr/>
      </xdr:nvSpPr>
      <xdr:spPr>
        <a:xfrm>
          <a:off x="530679" y="64269952"/>
          <a:ext cx="7756071" cy="2105691"/>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baseline="0">
              <a:solidFill>
                <a:sysClr val="windowText" lastClr="000000"/>
              </a:solidFill>
              <a:latin typeface="Arial" panose="020B0604020202020204" pitchFamily="34" charset="0"/>
              <a:cs typeface="Arial" panose="020B0604020202020204" pitchFamily="34" charset="0"/>
            </a:rPr>
            <a:t>Part Two Strategic Proposal</a:t>
          </a: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796371</xdr:colOff>
      <xdr:row>94</xdr:row>
      <xdr:rowOff>211667</xdr:rowOff>
    </xdr:from>
    <xdr:to>
      <xdr:col>2</xdr:col>
      <xdr:colOff>2360082</xdr:colOff>
      <xdr:row>98</xdr:row>
      <xdr:rowOff>90101</xdr:rowOff>
    </xdr:to>
    <xdr:sp macro="" textlink="">
      <xdr:nvSpPr>
        <xdr:cNvPr id="25" name="Rectangle 1">
          <a:extLst>
            <a:ext uri="{FF2B5EF4-FFF2-40B4-BE49-F238E27FC236}">
              <a16:creationId xmlns:a16="http://schemas.microsoft.com/office/drawing/2014/main" id="{00000000-0008-0000-0200-000019000000}"/>
            </a:ext>
          </a:extLst>
        </xdr:cNvPr>
        <xdr:cNvSpPr/>
      </xdr:nvSpPr>
      <xdr:spPr>
        <a:xfrm>
          <a:off x="1039788" y="62166500"/>
          <a:ext cx="3182961" cy="1211934"/>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baseline="0">
              <a:solidFill>
                <a:schemeClr val="tx1"/>
              </a:solidFill>
              <a:latin typeface="Arial" panose="020B0604020202020204" pitchFamily="34" charset="0"/>
              <a:cs typeface="Arial" panose="020B0604020202020204" pitchFamily="34" charset="0"/>
            </a:rPr>
            <a:t>Provisional</a:t>
          </a:r>
          <a:r>
            <a:rPr lang="en-GB" sz="1400" b="0">
              <a:solidFill>
                <a:schemeClr val="tx1"/>
              </a:solidFill>
              <a:latin typeface="Arial" panose="020B0604020202020204" pitchFamily="34" charset="0"/>
              <a:cs typeface="Arial" panose="020B0604020202020204" pitchFamily="34" charset="0"/>
            </a:rPr>
            <a:t> </a:t>
          </a:r>
        </a:p>
        <a:p>
          <a:pPr algn="l"/>
          <a:r>
            <a:rPr lang="en-GB" sz="1400" b="0">
              <a:solidFill>
                <a:schemeClr val="tx1"/>
              </a:solidFill>
              <a:latin typeface="Arial" panose="020B0604020202020204" pitchFamily="34" charset="0"/>
              <a:cs typeface="Arial" panose="020B0604020202020204" pitchFamily="34" charset="0"/>
            </a:rPr>
            <a:t>Schedule of Areas</a:t>
          </a:r>
          <a:r>
            <a:rPr lang="en-GB" sz="1400" b="0" baseline="0">
              <a:solidFill>
                <a:schemeClr val="tx1"/>
              </a:solidFill>
              <a:latin typeface="Arial" panose="020B0604020202020204" pitchFamily="34" charset="0"/>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tx1"/>
              </a:solidFill>
              <a:latin typeface="Arial" panose="020B0604020202020204" pitchFamily="34" charset="0"/>
              <a:cs typeface="Arial" panose="020B0604020202020204" pitchFamily="34" charset="0"/>
            </a:rPr>
            <a:t>(including proposed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tx1"/>
              </a:solidFill>
              <a:latin typeface="Arial" panose="020B0604020202020204" pitchFamily="34" charset="0"/>
              <a:cs typeface="Arial" panose="020B0604020202020204" pitchFamily="34" charset="0"/>
            </a:rPr>
            <a:t>adjustments/new build</a:t>
          </a:r>
          <a:r>
            <a:rPr lang="en-GB" sz="1400" b="0">
              <a:solidFill>
                <a:schemeClr val="tx1"/>
              </a:solidFill>
              <a:latin typeface="Arial" panose="020B0604020202020204" pitchFamily="34" charset="0"/>
              <a:cs typeface="Arial" panose="020B0604020202020204" pitchFamily="34" charset="0"/>
            </a:rPr>
            <a:t>)</a:t>
          </a:r>
        </a:p>
        <a:p>
          <a:pPr algn="l"/>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2872566</xdr:colOff>
      <xdr:row>94</xdr:row>
      <xdr:rowOff>188066</xdr:rowOff>
    </xdr:from>
    <xdr:to>
      <xdr:col>2</xdr:col>
      <xdr:colOff>6065632</xdr:colOff>
      <xdr:row>98</xdr:row>
      <xdr:rowOff>108857</xdr:rowOff>
    </xdr:to>
    <xdr:sp macro="" textlink="">
      <xdr:nvSpPr>
        <xdr:cNvPr id="26" name="Rectangle 1">
          <a:extLst>
            <a:ext uri="{FF2B5EF4-FFF2-40B4-BE49-F238E27FC236}">
              <a16:creationId xmlns:a16="http://schemas.microsoft.com/office/drawing/2014/main" id="{00000000-0008-0000-0200-00001A000000}"/>
            </a:ext>
          </a:extLst>
        </xdr:cNvPr>
        <xdr:cNvSpPr/>
      </xdr:nvSpPr>
      <xdr:spPr>
        <a:xfrm>
          <a:off x="4736745" y="64835602"/>
          <a:ext cx="3193066" cy="1254291"/>
        </a:xfrm>
        <a:prstGeom prst="rect">
          <a:avLst/>
        </a:prstGeom>
        <a:solidFill>
          <a:srgbClr val="3C72D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latin typeface="Arial" panose="020B0604020202020204" pitchFamily="34" charset="0"/>
              <a:cs typeface="Arial" panose="020B0604020202020204" pitchFamily="34" charset="0"/>
            </a:rPr>
            <a:t>High Level Dashboard</a:t>
          </a:r>
        </a:p>
        <a:p>
          <a:pPr algn="l"/>
          <a:r>
            <a:rPr lang="en-GB" sz="1400" b="0">
              <a:latin typeface="Arial" panose="020B0604020202020204" pitchFamily="34" charset="0"/>
              <a:cs typeface="Arial" panose="020B0604020202020204" pitchFamily="34" charset="0"/>
            </a:rPr>
            <a:t>(Key Performance</a:t>
          </a:r>
          <a:r>
            <a:rPr lang="en-GB" sz="1400" b="0" baseline="0">
              <a:latin typeface="Arial" panose="020B0604020202020204" pitchFamily="34" charset="0"/>
              <a:cs typeface="Arial" panose="020B0604020202020204" pitchFamily="34" charset="0"/>
            </a:rPr>
            <a:t> Indicators)</a:t>
          </a:r>
          <a:endParaRPr lang="en-GB" sz="1400" b="0">
            <a:latin typeface="Arial" panose="020B0604020202020204" pitchFamily="34" charset="0"/>
            <a:cs typeface="Arial" panose="020B0604020202020204" pitchFamily="34" charset="0"/>
          </a:endParaRPr>
        </a:p>
      </xdr:txBody>
    </xdr:sp>
    <xdr:clientData/>
  </xdr:twoCellAnchor>
  <xdr:twoCellAnchor>
    <xdr:from>
      <xdr:col>2</xdr:col>
      <xdr:colOff>2393812</xdr:colOff>
      <xdr:row>91</xdr:row>
      <xdr:rowOff>64581</xdr:rowOff>
    </xdr:from>
    <xdr:to>
      <xdr:col>2</xdr:col>
      <xdr:colOff>2745669</xdr:colOff>
      <xdr:row>94</xdr:row>
      <xdr:rowOff>42038</xdr:rowOff>
    </xdr:to>
    <xdr:sp macro="" textlink="">
      <xdr:nvSpPr>
        <xdr:cNvPr id="27" name="Arrow: Down 1" descr="Arrow within flowchart.">
          <a:extLst>
            <a:ext uri="{FF2B5EF4-FFF2-40B4-BE49-F238E27FC236}">
              <a16:creationId xmlns:a16="http://schemas.microsoft.com/office/drawing/2014/main" id="{00000000-0008-0000-0200-00001B000000}"/>
            </a:ext>
          </a:extLst>
        </xdr:cNvPr>
        <xdr:cNvSpPr/>
      </xdr:nvSpPr>
      <xdr:spPr>
        <a:xfrm>
          <a:off x="4256479" y="61130414"/>
          <a:ext cx="351857" cy="866457"/>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2350340</xdr:colOff>
      <xdr:row>96</xdr:row>
      <xdr:rowOff>126767</xdr:rowOff>
    </xdr:from>
    <xdr:to>
      <xdr:col>2</xdr:col>
      <xdr:colOff>2856239</xdr:colOff>
      <xdr:row>96</xdr:row>
      <xdr:rowOff>474624</xdr:rowOff>
    </xdr:to>
    <xdr:sp macro="" textlink="">
      <xdr:nvSpPr>
        <xdr:cNvPr id="28" name="Arrow: Down 1" descr="Arrow within flowchart.">
          <a:extLst>
            <a:ext uri="{FF2B5EF4-FFF2-40B4-BE49-F238E27FC236}">
              <a16:creationId xmlns:a16="http://schemas.microsoft.com/office/drawing/2014/main" id="{00000000-0008-0000-0200-00001C000000}"/>
            </a:ext>
          </a:extLst>
        </xdr:cNvPr>
        <xdr:cNvSpPr/>
      </xdr:nvSpPr>
      <xdr:spPr>
        <a:xfrm rot="16200000">
          <a:off x="4292028" y="62521163"/>
          <a:ext cx="347857" cy="505899"/>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294017</xdr:colOff>
      <xdr:row>114</xdr:row>
      <xdr:rowOff>48718</xdr:rowOff>
    </xdr:from>
    <xdr:to>
      <xdr:col>2</xdr:col>
      <xdr:colOff>6327321</xdr:colOff>
      <xdr:row>121</xdr:row>
      <xdr:rowOff>209243</xdr:rowOff>
    </xdr:to>
    <xdr:sp macro="" textlink="">
      <xdr:nvSpPr>
        <xdr:cNvPr id="29" name="Rectangle 6">
          <a:extLst>
            <a:ext uri="{FF2B5EF4-FFF2-40B4-BE49-F238E27FC236}">
              <a16:creationId xmlns:a16="http://schemas.microsoft.com/office/drawing/2014/main" id="{00000000-0008-0000-0200-00001D000000}"/>
            </a:ext>
          </a:extLst>
        </xdr:cNvPr>
        <xdr:cNvSpPr/>
      </xdr:nvSpPr>
      <xdr:spPr>
        <a:xfrm>
          <a:off x="538946" y="94740825"/>
          <a:ext cx="7652554" cy="1779775"/>
        </a:xfrm>
        <a:prstGeom prst="rect">
          <a:avLst/>
        </a:prstGeom>
        <a:solidFill>
          <a:schemeClr val="bg1">
            <a:lumMod val="7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baseline="0">
              <a:solidFill>
                <a:sysClr val="windowText" lastClr="000000"/>
              </a:solidFill>
              <a:latin typeface="Arial" panose="020B0604020202020204" pitchFamily="34" charset="0"/>
              <a:cs typeface="Arial" panose="020B0604020202020204" pitchFamily="34" charset="0"/>
            </a:rPr>
            <a:t>Part Two Output</a:t>
          </a: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2420</xdr:colOff>
      <xdr:row>112</xdr:row>
      <xdr:rowOff>40865</xdr:rowOff>
    </xdr:from>
    <xdr:to>
      <xdr:col>2</xdr:col>
      <xdr:colOff>6735535</xdr:colOff>
      <xdr:row>160</xdr:row>
      <xdr:rowOff>151356</xdr:rowOff>
    </xdr:to>
    <xdr:sp macro="" textlink="">
      <xdr:nvSpPr>
        <xdr:cNvPr id="30" name="Rectangle 2">
          <a:extLst>
            <a:ext uri="{FF2B5EF4-FFF2-40B4-BE49-F238E27FC236}">
              <a16:creationId xmlns:a16="http://schemas.microsoft.com/office/drawing/2014/main" id="{00000000-0008-0000-0200-00001E000000}"/>
            </a:ext>
          </a:extLst>
        </xdr:cNvPr>
        <xdr:cNvSpPr/>
      </xdr:nvSpPr>
      <xdr:spPr>
        <a:xfrm>
          <a:off x="247349" y="94270329"/>
          <a:ext cx="8352365" cy="1080570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1">
              <a:solidFill>
                <a:schemeClr val="tx1"/>
              </a:solidFill>
              <a:latin typeface="Arial" panose="020B0604020202020204" pitchFamily="34" charset="0"/>
              <a:cs typeface="Arial" panose="020B0604020202020204" pitchFamily="34" charset="0"/>
            </a:rPr>
            <a:t>Part Three: Project</a:t>
          </a:r>
          <a:r>
            <a:rPr lang="en-GB" sz="1400" b="1" baseline="0">
              <a:solidFill>
                <a:schemeClr val="tx1"/>
              </a:solidFill>
              <a:latin typeface="Arial" panose="020B0604020202020204" pitchFamily="34" charset="0"/>
              <a:cs typeface="Arial" panose="020B0604020202020204" pitchFamily="34" charset="0"/>
            </a:rPr>
            <a:t> Proposal</a:t>
          </a:r>
          <a:r>
            <a:rPr lang="en-GB" sz="1400" b="1">
              <a:solidFill>
                <a:schemeClr val="tx1"/>
              </a:solidFill>
              <a:latin typeface="Arial" panose="020B0604020202020204" pitchFamily="34" charset="0"/>
              <a:cs typeface="Arial" panose="020B0604020202020204" pitchFamily="34" charset="0"/>
            </a:rPr>
            <a:t>  </a:t>
          </a:r>
        </a:p>
      </xdr:txBody>
    </xdr:sp>
    <xdr:clientData/>
  </xdr:twoCellAnchor>
  <xdr:twoCellAnchor>
    <xdr:from>
      <xdr:col>1</xdr:col>
      <xdr:colOff>297343</xdr:colOff>
      <xdr:row>140</xdr:row>
      <xdr:rowOff>151487</xdr:rowOff>
    </xdr:from>
    <xdr:to>
      <xdr:col>2</xdr:col>
      <xdr:colOff>6327321</xdr:colOff>
      <xdr:row>149</xdr:row>
      <xdr:rowOff>195017</xdr:rowOff>
    </xdr:to>
    <xdr:sp macro="" textlink="">
      <xdr:nvSpPr>
        <xdr:cNvPr id="31" name="Rectangle 6">
          <a:extLst>
            <a:ext uri="{FF2B5EF4-FFF2-40B4-BE49-F238E27FC236}">
              <a16:creationId xmlns:a16="http://schemas.microsoft.com/office/drawing/2014/main" id="{00000000-0008-0000-0200-00001F000000}"/>
            </a:ext>
          </a:extLst>
        </xdr:cNvPr>
        <xdr:cNvSpPr/>
      </xdr:nvSpPr>
      <xdr:spPr>
        <a:xfrm>
          <a:off x="542272" y="100667451"/>
          <a:ext cx="7649228" cy="1894102"/>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600" b="0">
              <a:solidFill>
                <a:sysClr val="windowText" lastClr="000000"/>
              </a:solidFill>
              <a:latin typeface="Arial" panose="020B0604020202020204" pitchFamily="34" charset="0"/>
              <a:cs typeface="Arial" panose="020B0604020202020204" pitchFamily="34" charset="0"/>
            </a:rPr>
            <a:t>User Inputs</a:t>
          </a:r>
        </a:p>
      </xdr:txBody>
    </xdr:sp>
    <xdr:clientData/>
  </xdr:twoCellAnchor>
  <xdr:twoCellAnchor>
    <xdr:from>
      <xdr:col>1</xdr:col>
      <xdr:colOff>783661</xdr:colOff>
      <xdr:row>142</xdr:row>
      <xdr:rowOff>203164</xdr:rowOff>
    </xdr:from>
    <xdr:to>
      <xdr:col>2</xdr:col>
      <xdr:colOff>1319892</xdr:colOff>
      <xdr:row>147</xdr:row>
      <xdr:rowOff>124939</xdr:rowOff>
    </xdr:to>
    <xdr:sp macro="" textlink="">
      <xdr:nvSpPr>
        <xdr:cNvPr id="32" name="Rectangle 1">
          <a:extLst>
            <a:ext uri="{FF2B5EF4-FFF2-40B4-BE49-F238E27FC236}">
              <a16:creationId xmlns:a16="http://schemas.microsoft.com/office/drawing/2014/main" id="{00000000-0008-0000-0200-000020000000}"/>
            </a:ext>
          </a:extLst>
        </xdr:cNvPr>
        <xdr:cNvSpPr/>
      </xdr:nvSpPr>
      <xdr:spPr>
        <a:xfrm>
          <a:off x="1028590" y="101127343"/>
          <a:ext cx="2155481" cy="1010346"/>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Teaching Space</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Detailed</a:t>
          </a:r>
          <a:r>
            <a:rPr lang="en-GB" sz="1400" b="0" baseline="0">
              <a:solidFill>
                <a:sysClr val="windowText" lastClr="000000"/>
              </a:solidFill>
              <a:latin typeface="Arial" panose="020B0604020202020204" pitchFamily="34" charset="0"/>
              <a:cs typeface="Arial" panose="020B0604020202020204" pitchFamily="34" charset="0"/>
            </a:rPr>
            <a:t> Briefing/Proposal</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1558018</xdr:colOff>
      <xdr:row>116</xdr:row>
      <xdr:rowOff>68035</xdr:rowOff>
    </xdr:from>
    <xdr:to>
      <xdr:col>2</xdr:col>
      <xdr:colOff>2313214</xdr:colOff>
      <xdr:row>120</xdr:row>
      <xdr:rowOff>204106</xdr:rowOff>
    </xdr:to>
    <xdr:sp macro="" textlink="">
      <xdr:nvSpPr>
        <xdr:cNvPr id="33" name="Rectangle 1">
          <a:extLst>
            <a:ext uri="{FF2B5EF4-FFF2-40B4-BE49-F238E27FC236}">
              <a16:creationId xmlns:a16="http://schemas.microsoft.com/office/drawing/2014/main" id="{00000000-0008-0000-0200-000021000000}"/>
            </a:ext>
          </a:extLst>
        </xdr:cNvPr>
        <xdr:cNvSpPr/>
      </xdr:nvSpPr>
      <xdr:spPr>
        <a:xfrm>
          <a:off x="1802947" y="95222785"/>
          <a:ext cx="2374446" cy="106135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baseline="0">
              <a:solidFill>
                <a:schemeClr val="tx1"/>
              </a:solidFill>
              <a:latin typeface="Arial" panose="020B0604020202020204" pitchFamily="34" charset="0"/>
              <a:cs typeface="Arial" panose="020B0604020202020204" pitchFamily="34" charset="0"/>
            </a:rPr>
            <a:t>Provisional</a:t>
          </a:r>
          <a:r>
            <a:rPr lang="en-GB" sz="1400" b="0">
              <a:solidFill>
                <a:schemeClr val="tx1"/>
              </a:solidFill>
              <a:latin typeface="Arial" panose="020B0604020202020204" pitchFamily="34" charset="0"/>
              <a:cs typeface="Arial" panose="020B0604020202020204" pitchFamily="34" charset="0"/>
            </a:rPr>
            <a:t> </a:t>
          </a:r>
        </a:p>
        <a:p>
          <a:pPr algn="l"/>
          <a:r>
            <a:rPr lang="en-GB" sz="1400" b="0">
              <a:solidFill>
                <a:schemeClr val="tx1"/>
              </a:solidFill>
              <a:latin typeface="Arial" panose="020B0604020202020204" pitchFamily="34" charset="0"/>
              <a:cs typeface="Arial" panose="020B0604020202020204" pitchFamily="34" charset="0"/>
            </a:rPr>
            <a:t>Schedule of Areas</a:t>
          </a:r>
          <a:r>
            <a:rPr lang="en-GB" sz="1400" b="0" baseline="0">
              <a:solidFill>
                <a:schemeClr val="tx1"/>
              </a:solidFill>
              <a:latin typeface="Arial" panose="020B0604020202020204" pitchFamily="34" charset="0"/>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tx1"/>
              </a:solidFill>
              <a:latin typeface="Arial" panose="020B0604020202020204" pitchFamily="34" charset="0"/>
              <a:cs typeface="Arial" panose="020B0604020202020204" pitchFamily="34" charset="0"/>
            </a:rPr>
            <a:t>(including proposed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tx1"/>
              </a:solidFill>
              <a:latin typeface="Arial" panose="020B0604020202020204" pitchFamily="34" charset="0"/>
              <a:cs typeface="Arial" panose="020B0604020202020204" pitchFamily="34" charset="0"/>
            </a:rPr>
            <a:t>adjustments/new build</a:t>
          </a:r>
          <a:r>
            <a:rPr lang="en-GB" sz="1400" b="0">
              <a:solidFill>
                <a:schemeClr val="tx1"/>
              </a:solidFill>
              <a:latin typeface="Arial" panose="020B0604020202020204" pitchFamily="34" charset="0"/>
              <a:cs typeface="Arial" panose="020B0604020202020204" pitchFamily="34" charset="0"/>
            </a:rPr>
            <a:t>)</a:t>
          </a:r>
        </a:p>
        <a:p>
          <a:pPr algn="l"/>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2653427</xdr:colOff>
      <xdr:row>116</xdr:row>
      <xdr:rowOff>74838</xdr:rowOff>
    </xdr:from>
    <xdr:to>
      <xdr:col>2</xdr:col>
      <xdr:colOff>5150338</xdr:colOff>
      <xdr:row>120</xdr:row>
      <xdr:rowOff>204107</xdr:rowOff>
    </xdr:to>
    <xdr:sp macro="" textlink="">
      <xdr:nvSpPr>
        <xdr:cNvPr id="34" name="Rectangle 1">
          <a:extLst>
            <a:ext uri="{FF2B5EF4-FFF2-40B4-BE49-F238E27FC236}">
              <a16:creationId xmlns:a16="http://schemas.microsoft.com/office/drawing/2014/main" id="{00000000-0008-0000-0200-000022000000}"/>
            </a:ext>
          </a:extLst>
        </xdr:cNvPr>
        <xdr:cNvSpPr/>
      </xdr:nvSpPr>
      <xdr:spPr>
        <a:xfrm>
          <a:off x="4517606" y="95229588"/>
          <a:ext cx="2496911" cy="1054555"/>
        </a:xfrm>
        <a:prstGeom prst="rect">
          <a:avLst/>
        </a:prstGeom>
        <a:solidFill>
          <a:srgbClr val="3C72D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latin typeface="Arial" panose="020B0604020202020204" pitchFamily="34" charset="0"/>
              <a:cs typeface="Arial" panose="020B0604020202020204" pitchFamily="34" charset="0"/>
            </a:rPr>
            <a:t>High Level Dashboard</a:t>
          </a:r>
        </a:p>
        <a:p>
          <a:pPr algn="l"/>
          <a:r>
            <a:rPr lang="en-GB" sz="1400" b="0">
              <a:latin typeface="Arial" panose="020B0604020202020204" pitchFamily="34" charset="0"/>
              <a:cs typeface="Arial" panose="020B0604020202020204" pitchFamily="34" charset="0"/>
            </a:rPr>
            <a:t>(Key Performance</a:t>
          </a:r>
          <a:r>
            <a:rPr lang="en-GB" sz="1400" b="0" baseline="0">
              <a:latin typeface="Arial" panose="020B0604020202020204" pitchFamily="34" charset="0"/>
              <a:cs typeface="Arial" panose="020B0604020202020204" pitchFamily="34" charset="0"/>
            </a:rPr>
            <a:t> Indicators)</a:t>
          </a:r>
          <a:endParaRPr lang="en-GB" sz="1400" b="0">
            <a:latin typeface="Arial" panose="020B0604020202020204" pitchFamily="34" charset="0"/>
            <a:cs typeface="Arial" panose="020B0604020202020204" pitchFamily="34" charset="0"/>
          </a:endParaRPr>
        </a:p>
      </xdr:txBody>
    </xdr:sp>
    <xdr:clientData/>
  </xdr:twoCellAnchor>
  <xdr:twoCellAnchor>
    <xdr:from>
      <xdr:col>1</xdr:col>
      <xdr:colOff>284787</xdr:colOff>
      <xdr:row>150</xdr:row>
      <xdr:rowOff>120610</xdr:rowOff>
    </xdr:from>
    <xdr:to>
      <xdr:col>2</xdr:col>
      <xdr:colOff>6327321</xdr:colOff>
      <xdr:row>159</xdr:row>
      <xdr:rowOff>124559</xdr:rowOff>
    </xdr:to>
    <xdr:sp macro="" textlink="">
      <xdr:nvSpPr>
        <xdr:cNvPr id="35" name="Rectangle 6">
          <a:extLst>
            <a:ext uri="{FF2B5EF4-FFF2-40B4-BE49-F238E27FC236}">
              <a16:creationId xmlns:a16="http://schemas.microsoft.com/office/drawing/2014/main" id="{00000000-0008-0000-0200-000023000000}"/>
            </a:ext>
          </a:extLst>
        </xdr:cNvPr>
        <xdr:cNvSpPr/>
      </xdr:nvSpPr>
      <xdr:spPr>
        <a:xfrm>
          <a:off x="529716" y="102732074"/>
          <a:ext cx="7661784" cy="2085842"/>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baseline="0">
              <a:solidFill>
                <a:sysClr val="windowText" lastClr="000000"/>
              </a:solidFill>
              <a:latin typeface="Arial" panose="020B0604020202020204" pitchFamily="34" charset="0"/>
              <a:cs typeface="Arial" panose="020B0604020202020204" pitchFamily="34" charset="0"/>
            </a:rPr>
            <a:t>Project Proposal</a:t>
          </a: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1285902</xdr:colOff>
      <xdr:row>152</xdr:row>
      <xdr:rowOff>68034</xdr:rowOff>
    </xdr:from>
    <xdr:to>
      <xdr:col>2</xdr:col>
      <xdr:colOff>3728386</xdr:colOff>
      <xdr:row>158</xdr:row>
      <xdr:rowOff>12135</xdr:rowOff>
    </xdr:to>
    <xdr:sp macro="" textlink="">
      <xdr:nvSpPr>
        <xdr:cNvPr id="36" name="Rectangle 1">
          <a:extLst>
            <a:ext uri="{FF2B5EF4-FFF2-40B4-BE49-F238E27FC236}">
              <a16:creationId xmlns:a16="http://schemas.microsoft.com/office/drawing/2014/main" id="{00000000-0008-0000-0200-000024000000}"/>
            </a:ext>
          </a:extLst>
        </xdr:cNvPr>
        <xdr:cNvSpPr/>
      </xdr:nvSpPr>
      <xdr:spPr>
        <a:xfrm>
          <a:off x="3150081" y="103142141"/>
          <a:ext cx="2442484" cy="1332030"/>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baseline="0">
              <a:solidFill>
                <a:schemeClr val="bg1"/>
              </a:solidFill>
              <a:latin typeface="Arial" panose="020B0604020202020204" pitchFamily="34" charset="0"/>
              <a:cs typeface="Arial" panose="020B0604020202020204" pitchFamily="34" charset="0"/>
            </a:rPr>
            <a:t>Project Schedule</a:t>
          </a:r>
          <a:r>
            <a:rPr lang="en-GB" sz="1400" b="0">
              <a:solidFill>
                <a:schemeClr val="bg1"/>
              </a:solidFill>
              <a:latin typeface="Arial" panose="020B0604020202020204" pitchFamily="34" charset="0"/>
              <a:cs typeface="Arial" panose="020B0604020202020204" pitchFamily="34" charset="0"/>
            </a:rPr>
            <a:t> </a:t>
          </a:r>
        </a:p>
        <a:p>
          <a:pPr algn="l"/>
          <a:r>
            <a:rPr lang="en-GB" sz="1400" b="0">
              <a:solidFill>
                <a:schemeClr val="bg1"/>
              </a:solidFill>
              <a:latin typeface="Arial" panose="020B0604020202020204" pitchFamily="34" charset="0"/>
              <a:cs typeface="Arial" panose="020B0604020202020204" pitchFamily="34" charset="0"/>
            </a:rPr>
            <a:t>Schedule of Areas</a:t>
          </a:r>
          <a:r>
            <a:rPr lang="en-GB" sz="1400" b="0" baseline="0">
              <a:solidFill>
                <a:schemeClr val="bg1"/>
              </a:solidFill>
              <a:latin typeface="Arial" panose="020B0604020202020204" pitchFamily="34" charset="0"/>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(including proposed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chemeClr val="bg1"/>
              </a:solidFill>
              <a:latin typeface="Arial" panose="020B0604020202020204" pitchFamily="34" charset="0"/>
              <a:cs typeface="Arial" panose="020B0604020202020204" pitchFamily="34" charset="0"/>
            </a:rPr>
            <a:t>adjustments/new build</a:t>
          </a:r>
          <a:r>
            <a:rPr lang="en-GB" sz="1400" b="0">
              <a:solidFill>
                <a:schemeClr val="bg1"/>
              </a:solidFill>
              <a:latin typeface="Arial" panose="020B0604020202020204" pitchFamily="34" charset="0"/>
              <a:cs typeface="Arial" panose="020B0604020202020204" pitchFamily="34" charset="0"/>
            </a:rPr>
            <a:t>)</a:t>
          </a:r>
        </a:p>
        <a:p>
          <a:pPr algn="l"/>
          <a:endParaRPr lang="en-GB" sz="1400" b="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2294431</xdr:colOff>
      <xdr:row>148</xdr:row>
      <xdr:rowOff>98937</xdr:rowOff>
    </xdr:from>
    <xdr:to>
      <xdr:col>2</xdr:col>
      <xdr:colOff>2646288</xdr:colOff>
      <xdr:row>151</xdr:row>
      <xdr:rowOff>192382</xdr:rowOff>
    </xdr:to>
    <xdr:sp macro="" textlink="">
      <xdr:nvSpPr>
        <xdr:cNvPr id="37" name="Arrow: Down 1" descr="Arrow within flowchart.">
          <a:extLst>
            <a:ext uri="{FF2B5EF4-FFF2-40B4-BE49-F238E27FC236}">
              <a16:creationId xmlns:a16="http://schemas.microsoft.com/office/drawing/2014/main" id="{00000000-0008-0000-0200-000025000000}"/>
            </a:ext>
          </a:extLst>
        </xdr:cNvPr>
        <xdr:cNvSpPr/>
      </xdr:nvSpPr>
      <xdr:spPr>
        <a:xfrm>
          <a:off x="4158610" y="102288580"/>
          <a:ext cx="351857" cy="746588"/>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1486393</xdr:colOff>
      <xdr:row>142</xdr:row>
      <xdr:rowOff>203164</xdr:rowOff>
    </xdr:from>
    <xdr:to>
      <xdr:col>2</xdr:col>
      <xdr:colOff>3661631</xdr:colOff>
      <xdr:row>147</xdr:row>
      <xdr:rowOff>124939</xdr:rowOff>
    </xdr:to>
    <xdr:sp macro="" textlink="">
      <xdr:nvSpPr>
        <xdr:cNvPr id="38" name="Rectangle 1">
          <a:extLst>
            <a:ext uri="{FF2B5EF4-FFF2-40B4-BE49-F238E27FC236}">
              <a16:creationId xmlns:a16="http://schemas.microsoft.com/office/drawing/2014/main" id="{00000000-0008-0000-0200-000026000000}"/>
            </a:ext>
          </a:extLst>
        </xdr:cNvPr>
        <xdr:cNvSpPr/>
      </xdr:nvSpPr>
      <xdr:spPr>
        <a:xfrm>
          <a:off x="3350572" y="101127343"/>
          <a:ext cx="2175238" cy="1010346"/>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Support Space</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Detailed</a:t>
          </a:r>
          <a:r>
            <a:rPr lang="en-GB" sz="1400" b="0" baseline="0">
              <a:solidFill>
                <a:sysClr val="windowText" lastClr="000000"/>
              </a:solidFill>
              <a:latin typeface="Arial" panose="020B0604020202020204" pitchFamily="34" charset="0"/>
              <a:cs typeface="Arial" panose="020B0604020202020204" pitchFamily="34" charset="0"/>
            </a:rPr>
            <a:t> Briefing/Proposal</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3816945</xdr:colOff>
      <xdr:row>142</xdr:row>
      <xdr:rowOff>203164</xdr:rowOff>
    </xdr:from>
    <xdr:to>
      <xdr:col>2</xdr:col>
      <xdr:colOff>6001758</xdr:colOff>
      <xdr:row>147</xdr:row>
      <xdr:rowOff>124939</xdr:rowOff>
    </xdr:to>
    <xdr:sp macro="" textlink="">
      <xdr:nvSpPr>
        <xdr:cNvPr id="39" name="Rectangle 1">
          <a:extLst>
            <a:ext uri="{FF2B5EF4-FFF2-40B4-BE49-F238E27FC236}">
              <a16:creationId xmlns:a16="http://schemas.microsoft.com/office/drawing/2014/main" id="{00000000-0008-0000-0200-000027000000}"/>
            </a:ext>
          </a:extLst>
        </xdr:cNvPr>
        <xdr:cNvSpPr/>
      </xdr:nvSpPr>
      <xdr:spPr>
        <a:xfrm>
          <a:off x="5681124" y="101127343"/>
          <a:ext cx="2184813" cy="1010346"/>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solidFill>
                <a:sysClr val="windowText" lastClr="000000"/>
              </a:solidFill>
              <a:latin typeface="Arial" panose="020B0604020202020204" pitchFamily="34" charset="0"/>
              <a:cs typeface="Arial" panose="020B0604020202020204" pitchFamily="34" charset="0"/>
            </a:rPr>
            <a:t>Non-net Space</a:t>
          </a:r>
        </a:p>
      </xdr:txBody>
    </xdr:sp>
    <xdr:clientData/>
  </xdr:twoCellAnchor>
  <xdr:twoCellAnchor>
    <xdr:from>
      <xdr:col>1</xdr:col>
      <xdr:colOff>307820</xdr:colOff>
      <xdr:row>122</xdr:row>
      <xdr:rowOff>135678</xdr:rowOff>
    </xdr:from>
    <xdr:to>
      <xdr:col>2</xdr:col>
      <xdr:colOff>6327321</xdr:colOff>
      <xdr:row>131</xdr:row>
      <xdr:rowOff>127016</xdr:rowOff>
    </xdr:to>
    <xdr:sp macro="" textlink="">
      <xdr:nvSpPr>
        <xdr:cNvPr id="40" name="Rectangle 6">
          <a:extLst>
            <a:ext uri="{FF2B5EF4-FFF2-40B4-BE49-F238E27FC236}">
              <a16:creationId xmlns:a16="http://schemas.microsoft.com/office/drawing/2014/main" id="{00000000-0008-0000-0200-000028000000}"/>
            </a:ext>
          </a:extLst>
        </xdr:cNvPr>
        <xdr:cNvSpPr/>
      </xdr:nvSpPr>
      <xdr:spPr>
        <a:xfrm>
          <a:off x="552749" y="96678357"/>
          <a:ext cx="7638751" cy="2073230"/>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600" b="0">
              <a:solidFill>
                <a:sysClr val="windowText" lastClr="000000"/>
              </a:solidFill>
              <a:latin typeface="Arial" panose="020B0604020202020204" pitchFamily="34" charset="0"/>
              <a:cs typeface="Arial" panose="020B0604020202020204" pitchFamily="34" charset="0"/>
            </a:rPr>
            <a:t>User Inputs</a:t>
          </a:r>
        </a:p>
      </xdr:txBody>
    </xdr:sp>
    <xdr:clientData/>
  </xdr:twoCellAnchor>
  <xdr:twoCellAnchor>
    <xdr:from>
      <xdr:col>1</xdr:col>
      <xdr:colOff>1510393</xdr:colOff>
      <xdr:row>125</xdr:row>
      <xdr:rowOff>58088</xdr:rowOff>
    </xdr:from>
    <xdr:to>
      <xdr:col>2</xdr:col>
      <xdr:colOff>2299608</xdr:colOff>
      <xdr:row>130</xdr:row>
      <xdr:rowOff>1</xdr:rowOff>
    </xdr:to>
    <xdr:sp macro="" textlink="">
      <xdr:nvSpPr>
        <xdr:cNvPr id="41" name="Rectangle 1">
          <a:extLst>
            <a:ext uri="{FF2B5EF4-FFF2-40B4-BE49-F238E27FC236}">
              <a16:creationId xmlns:a16="http://schemas.microsoft.com/office/drawing/2014/main" id="{00000000-0008-0000-0200-000029000000}"/>
            </a:ext>
          </a:extLst>
        </xdr:cNvPr>
        <xdr:cNvSpPr/>
      </xdr:nvSpPr>
      <xdr:spPr>
        <a:xfrm>
          <a:off x="1755322" y="97294731"/>
          <a:ext cx="2408465" cy="109852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algn="l"/>
          <a:r>
            <a:rPr lang="en-GB" sz="1400" b="0">
              <a:solidFill>
                <a:sysClr val="windowText" lastClr="000000"/>
              </a:solidFill>
              <a:latin typeface="Arial" panose="020B0604020202020204" pitchFamily="34" charset="0"/>
              <a:cs typeface="Arial" panose="020B0604020202020204" pitchFamily="34" charset="0"/>
            </a:rPr>
            <a:t>Curriculum</a:t>
          </a:r>
          <a:r>
            <a:rPr lang="en-GB" sz="1400" b="0" baseline="0">
              <a:solidFill>
                <a:sysClr val="windowText" lastClr="000000"/>
              </a:solidFill>
              <a:latin typeface="Arial" panose="020B0604020202020204" pitchFamily="34" charset="0"/>
              <a:cs typeface="Arial" panose="020B0604020202020204" pitchFamily="34" charset="0"/>
            </a:rPr>
            <a:t> Data</a:t>
          </a:r>
        </a:p>
        <a:p>
          <a:pPr algn="l"/>
          <a:r>
            <a:rPr lang="en-GB" sz="1400" b="0" baseline="0">
              <a:solidFill>
                <a:sysClr val="windowText" lastClr="000000"/>
              </a:solidFill>
              <a:latin typeface="Arial" panose="020B0604020202020204" pitchFamily="34" charset="0"/>
              <a:cs typeface="Arial" panose="020B0604020202020204" pitchFamily="34" charset="0"/>
            </a:rPr>
            <a:t>Amended: PROJECT ONLY</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2569291</xdr:colOff>
      <xdr:row>125</xdr:row>
      <xdr:rowOff>61314</xdr:rowOff>
    </xdr:from>
    <xdr:to>
      <xdr:col>2</xdr:col>
      <xdr:colOff>5136717</xdr:colOff>
      <xdr:row>130</xdr:row>
      <xdr:rowOff>1</xdr:rowOff>
    </xdr:to>
    <xdr:sp macro="" textlink="">
      <xdr:nvSpPr>
        <xdr:cNvPr id="42" name="Rectangle 1">
          <a:extLst>
            <a:ext uri="{FF2B5EF4-FFF2-40B4-BE49-F238E27FC236}">
              <a16:creationId xmlns:a16="http://schemas.microsoft.com/office/drawing/2014/main" id="{00000000-0008-0000-0200-00002A000000}"/>
            </a:ext>
          </a:extLst>
        </xdr:cNvPr>
        <xdr:cNvSpPr/>
      </xdr:nvSpPr>
      <xdr:spPr>
        <a:xfrm>
          <a:off x="4433470" y="97297957"/>
          <a:ext cx="2567426" cy="1095294"/>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a:solidFill>
                <a:sysClr val="windowText" lastClr="000000"/>
              </a:solidFill>
              <a:latin typeface="Arial" panose="020B0604020202020204" pitchFamily="34" charset="0"/>
              <a:cs typeface="Arial" panose="020B0604020202020204" pitchFamily="34" charset="0"/>
            </a:rPr>
            <a:t>User Input:</a:t>
          </a:r>
        </a:p>
        <a:p>
          <a:pPr algn="l"/>
          <a:r>
            <a:rPr lang="en-GB" sz="1400" b="0">
              <a:solidFill>
                <a:sysClr val="windowText" lastClr="000000"/>
              </a:solidFill>
              <a:latin typeface="Arial" panose="020B0604020202020204" pitchFamily="34" charset="0"/>
              <a:cs typeface="Arial" panose="020B0604020202020204" pitchFamily="34" charset="0"/>
            </a:rPr>
            <a:t>Estate</a:t>
          </a:r>
          <a:r>
            <a:rPr lang="en-GB" sz="1400" b="0" baseline="0">
              <a:solidFill>
                <a:sysClr val="windowText" lastClr="000000"/>
              </a:solidFill>
              <a:latin typeface="Arial" panose="020B0604020202020204" pitchFamily="34" charset="0"/>
              <a:cs typeface="Arial" panose="020B0604020202020204" pitchFamily="34" charset="0"/>
            </a:rPr>
            <a:t> Area Data</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baseline="0">
              <a:solidFill>
                <a:sysClr val="windowText" lastClr="000000"/>
              </a:solidFill>
              <a:latin typeface="Arial" panose="020B0604020202020204" pitchFamily="34" charset="0"/>
              <a:cs typeface="Arial" panose="020B0604020202020204" pitchFamily="34" charset="0"/>
            </a:rPr>
            <a:t>Amended: PROJECT ONLY</a:t>
          </a:r>
          <a:endParaRPr lang="en-GB" sz="1400" b="0">
            <a:solidFill>
              <a:sysClr val="windowText" lastClr="000000"/>
            </a:solidFill>
            <a:latin typeface="Arial" panose="020B0604020202020204" pitchFamily="34" charset="0"/>
            <a:cs typeface="Arial" panose="020B0604020202020204" pitchFamily="34" charset="0"/>
          </a:endParaRPr>
        </a:p>
        <a:p>
          <a:pPr algn="l"/>
          <a:endParaRPr lang="en-GB" sz="1400" b="0">
            <a:latin typeface="Arial" panose="020B0604020202020204" pitchFamily="34" charset="0"/>
            <a:cs typeface="Arial" panose="020B0604020202020204" pitchFamily="34" charset="0"/>
          </a:endParaRPr>
        </a:p>
      </xdr:txBody>
    </xdr:sp>
    <xdr:clientData/>
  </xdr:twoCellAnchor>
  <xdr:twoCellAnchor>
    <xdr:from>
      <xdr:col>1</xdr:col>
      <xdr:colOff>297690</xdr:colOff>
      <xdr:row>132</xdr:row>
      <xdr:rowOff>115407</xdr:rowOff>
    </xdr:from>
    <xdr:to>
      <xdr:col>2</xdr:col>
      <xdr:colOff>6327321</xdr:colOff>
      <xdr:row>140</xdr:row>
      <xdr:rowOff>0</xdr:rowOff>
    </xdr:to>
    <xdr:sp macro="" textlink="">
      <xdr:nvSpPr>
        <xdr:cNvPr id="43" name="Rectangle 6">
          <a:extLst>
            <a:ext uri="{FF2B5EF4-FFF2-40B4-BE49-F238E27FC236}">
              <a16:creationId xmlns:a16="http://schemas.microsoft.com/office/drawing/2014/main" id="{00000000-0008-0000-0200-00002B000000}"/>
            </a:ext>
          </a:extLst>
        </xdr:cNvPr>
        <xdr:cNvSpPr/>
      </xdr:nvSpPr>
      <xdr:spPr>
        <a:xfrm>
          <a:off x="542619" y="98971300"/>
          <a:ext cx="7648881" cy="1544664"/>
        </a:xfrm>
        <a:prstGeom prst="rect">
          <a:avLst/>
        </a:prstGeom>
        <a:solidFill>
          <a:schemeClr val="bg1">
            <a:lumMod val="9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600" b="0">
              <a:solidFill>
                <a:sysClr val="windowText" lastClr="000000"/>
              </a:solidFill>
              <a:latin typeface="Arial" panose="020B0604020202020204" pitchFamily="34" charset="0"/>
              <a:cs typeface="Arial" panose="020B0604020202020204" pitchFamily="34" charset="0"/>
            </a:rPr>
            <a:t>User Adjustment</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a:p>
          <a:pPr algn="l"/>
          <a:endParaRPr lang="en-GB" sz="1600" b="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1265508</xdr:colOff>
      <xdr:row>134</xdr:row>
      <xdr:rowOff>40823</xdr:rowOff>
    </xdr:from>
    <xdr:to>
      <xdr:col>2</xdr:col>
      <xdr:colOff>3578723</xdr:colOff>
      <xdr:row>138</xdr:row>
      <xdr:rowOff>170089</xdr:rowOff>
    </xdr:to>
    <xdr:sp macro="" textlink="">
      <xdr:nvSpPr>
        <xdr:cNvPr id="44" name="Rectangle 1">
          <a:extLst>
            <a:ext uri="{FF2B5EF4-FFF2-40B4-BE49-F238E27FC236}">
              <a16:creationId xmlns:a16="http://schemas.microsoft.com/office/drawing/2014/main" id="{00000000-0008-0000-0200-00002C000000}"/>
            </a:ext>
          </a:extLst>
        </xdr:cNvPr>
        <xdr:cNvSpPr/>
      </xdr:nvSpPr>
      <xdr:spPr>
        <a:xfrm>
          <a:off x="3129687" y="99332144"/>
          <a:ext cx="2313215" cy="945695"/>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0" baseline="0">
              <a:solidFill>
                <a:schemeClr val="tx1"/>
              </a:solidFill>
              <a:latin typeface="Arial" panose="020B0604020202020204" pitchFamily="34" charset="0"/>
              <a:cs typeface="Arial" panose="020B0604020202020204" pitchFamily="34" charset="0"/>
            </a:rPr>
            <a:t>Provisional</a:t>
          </a:r>
          <a:r>
            <a:rPr lang="en-GB" sz="1400" b="0">
              <a:solidFill>
                <a:schemeClr val="tx1"/>
              </a:solidFill>
              <a:latin typeface="Arial" panose="020B0604020202020204" pitchFamily="34" charset="0"/>
              <a:cs typeface="Arial" panose="020B0604020202020204" pitchFamily="34" charset="0"/>
            </a:rPr>
            <a:t> </a:t>
          </a:r>
        </a:p>
        <a:p>
          <a:pPr algn="l"/>
          <a:r>
            <a:rPr lang="en-GB" sz="1400" b="0">
              <a:solidFill>
                <a:schemeClr val="tx1"/>
              </a:solidFill>
              <a:latin typeface="Arial" panose="020B0604020202020204" pitchFamily="34" charset="0"/>
              <a:cs typeface="Arial" panose="020B0604020202020204" pitchFamily="34" charset="0"/>
            </a:rPr>
            <a:t>Schedule of Areas</a:t>
          </a:r>
          <a:r>
            <a:rPr lang="en-GB" sz="1400" b="0" baseline="0">
              <a:solidFill>
                <a:schemeClr val="tx1"/>
              </a:solidFill>
              <a:latin typeface="Arial" panose="020B0604020202020204" pitchFamily="34" charset="0"/>
              <a:cs typeface="Arial" panose="020B0604020202020204" pitchFamily="34" charset="0"/>
            </a:rPr>
            <a:t> </a:t>
          </a:r>
        </a:p>
        <a:p>
          <a:pPr algn="l"/>
          <a:r>
            <a:rPr lang="en-GB" sz="1400" b="0" baseline="0">
              <a:solidFill>
                <a:sysClr val="windowText" lastClr="000000"/>
              </a:solidFill>
              <a:latin typeface="Arial" panose="020B0604020202020204" pitchFamily="34" charset="0"/>
              <a:cs typeface="Arial" panose="020B0604020202020204" pitchFamily="34" charset="0"/>
            </a:rPr>
            <a:t>Amended: PROJECT ONLY</a:t>
          </a:r>
          <a:endParaRPr lang="en-GB" sz="1400" b="0">
            <a:solidFill>
              <a:sysClr val="windowText" lastClr="000000"/>
            </a:solidFill>
            <a:latin typeface="Arial" panose="020B0604020202020204" pitchFamily="34" charset="0"/>
            <a:cs typeface="Arial" panose="020B0604020202020204" pitchFamily="34" charset="0"/>
          </a:endParaRPr>
        </a:p>
        <a:p>
          <a:pPr algn="l"/>
          <a:endParaRPr lang="en-GB" sz="1400" b="0">
            <a:solidFill>
              <a:schemeClr val="tx1"/>
            </a:solidFill>
            <a:latin typeface="Arial" panose="020B0604020202020204" pitchFamily="34" charset="0"/>
            <a:cs typeface="Arial" panose="020B0604020202020204" pitchFamily="34" charset="0"/>
          </a:endParaRPr>
        </a:p>
      </xdr:txBody>
    </xdr:sp>
    <xdr:clientData/>
  </xdr:twoCellAnchor>
  <xdr:twoCellAnchor>
    <xdr:from>
      <xdr:col>2</xdr:col>
      <xdr:colOff>2230059</xdr:colOff>
      <xdr:row>130</xdr:row>
      <xdr:rowOff>123678</xdr:rowOff>
    </xdr:from>
    <xdr:to>
      <xdr:col>2</xdr:col>
      <xdr:colOff>2581916</xdr:colOff>
      <xdr:row>133</xdr:row>
      <xdr:rowOff>169589</xdr:rowOff>
    </xdr:to>
    <xdr:sp macro="" textlink="">
      <xdr:nvSpPr>
        <xdr:cNvPr id="45" name="Arrow: Down 1" descr="Arrow within flowchart.">
          <a:extLst>
            <a:ext uri="{FF2B5EF4-FFF2-40B4-BE49-F238E27FC236}">
              <a16:creationId xmlns:a16="http://schemas.microsoft.com/office/drawing/2014/main" id="{00000000-0008-0000-0200-00002D000000}"/>
            </a:ext>
          </a:extLst>
        </xdr:cNvPr>
        <xdr:cNvSpPr/>
      </xdr:nvSpPr>
      <xdr:spPr>
        <a:xfrm>
          <a:off x="4094238" y="98516928"/>
          <a:ext cx="351857" cy="739875"/>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2242444</xdr:colOff>
      <xdr:row>139</xdr:row>
      <xdr:rowOff>85675</xdr:rowOff>
    </xdr:from>
    <xdr:to>
      <xdr:col>2</xdr:col>
      <xdr:colOff>2594301</xdr:colOff>
      <xdr:row>142</xdr:row>
      <xdr:rowOff>54760</xdr:rowOff>
    </xdr:to>
    <xdr:sp macro="" textlink="">
      <xdr:nvSpPr>
        <xdr:cNvPr id="46" name="Arrow: Down 1" descr="Arrow within flowchart.">
          <a:extLst>
            <a:ext uri="{FF2B5EF4-FFF2-40B4-BE49-F238E27FC236}">
              <a16:creationId xmlns:a16="http://schemas.microsoft.com/office/drawing/2014/main" id="{00000000-0008-0000-0200-00002E000000}"/>
            </a:ext>
          </a:extLst>
        </xdr:cNvPr>
        <xdr:cNvSpPr/>
      </xdr:nvSpPr>
      <xdr:spPr>
        <a:xfrm>
          <a:off x="4106623" y="100397532"/>
          <a:ext cx="351857" cy="581407"/>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2232794</xdr:colOff>
      <xdr:row>121</xdr:row>
      <xdr:rowOff>136273</xdr:rowOff>
    </xdr:from>
    <xdr:to>
      <xdr:col>2</xdr:col>
      <xdr:colOff>2584651</xdr:colOff>
      <xdr:row>124</xdr:row>
      <xdr:rowOff>105358</xdr:rowOff>
    </xdr:to>
    <xdr:sp macro="" textlink="">
      <xdr:nvSpPr>
        <xdr:cNvPr id="47" name="Arrow: Down 1" descr="Arrow within flowchart.">
          <a:extLst>
            <a:ext uri="{FF2B5EF4-FFF2-40B4-BE49-F238E27FC236}">
              <a16:creationId xmlns:a16="http://schemas.microsoft.com/office/drawing/2014/main" id="{00000000-0008-0000-0200-00002F000000}"/>
            </a:ext>
          </a:extLst>
        </xdr:cNvPr>
        <xdr:cNvSpPr/>
      </xdr:nvSpPr>
      <xdr:spPr>
        <a:xfrm>
          <a:off x="4096973" y="96447630"/>
          <a:ext cx="351857" cy="663049"/>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2368166</xdr:colOff>
      <xdr:row>79</xdr:row>
      <xdr:rowOff>84570</xdr:rowOff>
    </xdr:from>
    <xdr:to>
      <xdr:col>2</xdr:col>
      <xdr:colOff>2874065</xdr:colOff>
      <xdr:row>80</xdr:row>
      <xdr:rowOff>224287</xdr:rowOff>
    </xdr:to>
    <xdr:sp macro="" textlink="">
      <xdr:nvSpPr>
        <xdr:cNvPr id="48" name="Arrow: Down 1" descr="Arrow within flowchart.">
          <a:extLst>
            <a:ext uri="{FF2B5EF4-FFF2-40B4-BE49-F238E27FC236}">
              <a16:creationId xmlns:a16="http://schemas.microsoft.com/office/drawing/2014/main" id="{00000000-0008-0000-0200-000030000000}"/>
            </a:ext>
          </a:extLst>
        </xdr:cNvPr>
        <xdr:cNvSpPr/>
      </xdr:nvSpPr>
      <xdr:spPr>
        <a:xfrm rot="16200000">
          <a:off x="4297508" y="57898145"/>
          <a:ext cx="372550" cy="505899"/>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2237330</xdr:colOff>
      <xdr:row>118</xdr:row>
      <xdr:rowOff>8375</xdr:rowOff>
    </xdr:from>
    <xdr:to>
      <xdr:col>2</xdr:col>
      <xdr:colOff>2743229</xdr:colOff>
      <xdr:row>119</xdr:row>
      <xdr:rowOff>124908</xdr:rowOff>
    </xdr:to>
    <xdr:sp macro="" textlink="">
      <xdr:nvSpPr>
        <xdr:cNvPr id="49" name="Arrow: Down 1" descr="Arrow within flowchart.">
          <a:extLst>
            <a:ext uri="{FF2B5EF4-FFF2-40B4-BE49-F238E27FC236}">
              <a16:creationId xmlns:a16="http://schemas.microsoft.com/office/drawing/2014/main" id="{00000000-0008-0000-0200-000031000000}"/>
            </a:ext>
          </a:extLst>
        </xdr:cNvPr>
        <xdr:cNvSpPr/>
      </xdr:nvSpPr>
      <xdr:spPr>
        <a:xfrm rot="16200000">
          <a:off x="4180532" y="95546745"/>
          <a:ext cx="347854" cy="505899"/>
        </a:xfrm>
        <a:prstGeom prst="downArrow">
          <a:avLst>
            <a:gd name="adj1" fmla="val 50000"/>
            <a:gd name="adj2" fmla="val 33958"/>
          </a:avLst>
        </a:prstGeom>
        <a:solidFill>
          <a:schemeClr val="bg1"/>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179202</xdr:colOff>
      <xdr:row>12</xdr:row>
      <xdr:rowOff>11398</xdr:rowOff>
    </xdr:from>
    <xdr:to>
      <xdr:col>9</xdr:col>
      <xdr:colOff>1233310</xdr:colOff>
      <xdr:row>33</xdr:row>
      <xdr:rowOff>53624</xdr:rowOff>
    </xdr:to>
    <xdr:graphicFrame macro="">
      <xdr:nvGraphicFramePr>
        <xdr:cNvPr id="6" name="Chart 5" descr="Bar chart showing relative areas in recommended, existing and proposed estate">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6694</xdr:colOff>
      <xdr:row>12</xdr:row>
      <xdr:rowOff>11940</xdr:rowOff>
    </xdr:from>
    <xdr:to>
      <xdr:col>4</xdr:col>
      <xdr:colOff>7055</xdr:colOff>
      <xdr:row>33</xdr:row>
      <xdr:rowOff>61872</xdr:rowOff>
    </xdr:to>
    <xdr:graphicFrame macro="">
      <xdr:nvGraphicFramePr>
        <xdr:cNvPr id="2" name="Chart 1" descr="Pie chart illustrating relative GLH in each of the different categories of teaching spaces. ">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161279</xdr:colOff>
      <xdr:row>12</xdr:row>
      <xdr:rowOff>127001</xdr:rowOff>
    </xdr:from>
    <xdr:to>
      <xdr:col>1</xdr:col>
      <xdr:colOff>3242026</xdr:colOff>
      <xdr:row>13</xdr:row>
      <xdr:rowOff>183445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43501" y="3513668"/>
          <a:ext cx="3080747" cy="282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chemeClr val="tx1">
                  <a:lumMod val="75000"/>
                  <a:lumOff val="25000"/>
                </a:schemeClr>
              </a:solidFill>
              <a:latin typeface="Arial" panose="020B0604020202020204" pitchFamily="34" charset="0"/>
              <a:cs typeface="Arial" panose="020B0604020202020204" pitchFamily="34" charset="0"/>
            </a:rPr>
            <a:t>Weekly Guided Learning Hours</a:t>
          </a:r>
        </a:p>
      </xdr:txBody>
    </xdr:sp>
    <xdr:clientData/>
  </xdr:twoCellAnchor>
  <xdr:twoCellAnchor>
    <xdr:from>
      <xdr:col>1</xdr:col>
      <xdr:colOff>2300109</xdr:colOff>
      <xdr:row>18</xdr:row>
      <xdr:rowOff>14111</xdr:rowOff>
    </xdr:from>
    <xdr:to>
      <xdr:col>2</xdr:col>
      <xdr:colOff>664636</xdr:colOff>
      <xdr:row>20</xdr:row>
      <xdr:rowOff>155223</xdr:rowOff>
    </xdr:to>
    <xdr:cxnSp macro="">
      <xdr:nvCxnSpPr>
        <xdr:cNvPr id="5" name="Straight Connector 4" descr="line within pie chart ">
          <a:extLst>
            <a:ext uri="{FF2B5EF4-FFF2-40B4-BE49-F238E27FC236}">
              <a16:creationId xmlns:a16="http://schemas.microsoft.com/office/drawing/2014/main" id="{00000000-0008-0000-0600-000005000000}"/>
            </a:ext>
          </a:extLst>
        </xdr:cNvPr>
        <xdr:cNvCxnSpPr/>
      </xdr:nvCxnSpPr>
      <xdr:spPr>
        <a:xfrm>
          <a:off x="2582331" y="4924778"/>
          <a:ext cx="1864083" cy="592667"/>
        </a:xfrm>
        <a:prstGeom prst="line">
          <a:avLst/>
        </a:prstGeom>
        <a:ln w="31750">
          <a:solidFill>
            <a:srgbClr val="C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536221</xdr:colOff>
      <xdr:row>15</xdr:row>
      <xdr:rowOff>174987</xdr:rowOff>
    </xdr:from>
    <xdr:to>
      <xdr:col>1</xdr:col>
      <xdr:colOff>2322035</xdr:colOff>
      <xdr:row>18</xdr:row>
      <xdr:rowOff>155226</xdr:rowOff>
    </xdr:to>
    <xdr:sp macro="" textlink="">
      <xdr:nvSpPr>
        <xdr:cNvPr id="18" name="TextBox 17">
          <a:extLst>
            <a:ext uri="{FF2B5EF4-FFF2-40B4-BE49-F238E27FC236}">
              <a16:creationId xmlns:a16="http://schemas.microsoft.com/office/drawing/2014/main" id="{00000000-0008-0000-0600-000012000000}"/>
            </a:ext>
          </a:extLst>
        </xdr:cNvPr>
        <xdr:cNvSpPr txBox="1"/>
      </xdr:nvSpPr>
      <xdr:spPr>
        <a:xfrm>
          <a:off x="818443" y="4408320"/>
          <a:ext cx="1785814" cy="657573"/>
        </a:xfrm>
        <a:prstGeom prst="rect">
          <a:avLst/>
        </a:prstGeom>
        <a:solidFill>
          <a:schemeClr val="lt1">
            <a:alpha val="13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200">
              <a:solidFill>
                <a:schemeClr val="tx1">
                  <a:lumMod val="75000"/>
                  <a:lumOff val="25000"/>
                </a:schemeClr>
              </a:solidFill>
              <a:latin typeface="Arial" panose="020B0604020202020204" pitchFamily="34" charset="0"/>
              <a:cs typeface="Arial" panose="020B0604020202020204" pitchFamily="34" charset="0"/>
            </a:rPr>
            <a:t>Classrooms</a:t>
          </a:r>
          <a:r>
            <a:rPr lang="en-GB" sz="1200" baseline="0">
              <a:solidFill>
                <a:schemeClr val="tx1">
                  <a:lumMod val="75000"/>
                  <a:lumOff val="25000"/>
                </a:schemeClr>
              </a:solidFill>
              <a:latin typeface="Arial" panose="020B0604020202020204" pitchFamily="34" charset="0"/>
              <a:cs typeface="Arial" panose="020B0604020202020204" pitchFamily="34" charset="0"/>
            </a:rPr>
            <a:t> and</a:t>
          </a:r>
          <a:endParaRPr lang="en-GB" sz="1200">
            <a:solidFill>
              <a:schemeClr val="tx1">
                <a:lumMod val="75000"/>
                <a:lumOff val="25000"/>
              </a:schemeClr>
            </a:solidFill>
            <a:latin typeface="Arial" panose="020B0604020202020204" pitchFamily="34" charset="0"/>
            <a:cs typeface="Arial" panose="020B0604020202020204" pitchFamily="34" charset="0"/>
          </a:endParaRPr>
        </a:p>
        <a:p>
          <a:pPr algn="r"/>
          <a:r>
            <a:rPr lang="en-GB" sz="1200">
              <a:solidFill>
                <a:schemeClr val="tx1">
                  <a:lumMod val="75000"/>
                  <a:lumOff val="25000"/>
                </a:schemeClr>
              </a:solidFill>
              <a:latin typeface="Arial" panose="020B0604020202020204" pitchFamily="34" charset="0"/>
              <a:cs typeface="Arial" panose="020B0604020202020204" pitchFamily="34" charset="0"/>
            </a:rPr>
            <a:t>Small</a:t>
          </a:r>
          <a:r>
            <a:rPr lang="en-GB" sz="1200" baseline="0">
              <a:solidFill>
                <a:schemeClr val="tx1">
                  <a:lumMod val="75000"/>
                  <a:lumOff val="25000"/>
                </a:schemeClr>
              </a:solidFill>
              <a:latin typeface="Arial" panose="020B0604020202020204" pitchFamily="34" charset="0"/>
              <a:cs typeface="Arial" panose="020B0604020202020204" pitchFamily="34" charset="0"/>
            </a:rPr>
            <a:t> Scale Specialist +</a:t>
          </a:r>
          <a:r>
            <a:rPr lang="en-GB" sz="1200">
              <a:solidFill>
                <a:schemeClr val="tx1">
                  <a:lumMod val="75000"/>
                  <a:lumOff val="25000"/>
                </a:schemeClr>
              </a:solidFill>
              <a:latin typeface="Arial" panose="020B0604020202020204" pitchFamily="34" charset="0"/>
              <a:cs typeface="Arial" panose="020B0604020202020204" pitchFamily="34" charset="0"/>
            </a:rPr>
            <a:t>80%?</a:t>
          </a:r>
        </a:p>
      </xdr:txBody>
    </xdr:sp>
    <xdr:clientData/>
  </xdr:twoCellAnchor>
  <xdr:twoCellAnchor>
    <xdr:from>
      <xdr:col>5</xdr:col>
      <xdr:colOff>130235</xdr:colOff>
      <xdr:row>12</xdr:row>
      <xdr:rowOff>136466</xdr:rowOff>
    </xdr:from>
    <xdr:to>
      <xdr:col>6</xdr:col>
      <xdr:colOff>874889</xdr:colOff>
      <xdr:row>13</xdr:row>
      <xdr:rowOff>183445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6183902" y="3523133"/>
          <a:ext cx="1788876" cy="272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chemeClr val="tx1">
                  <a:lumMod val="75000"/>
                  <a:lumOff val="25000"/>
                </a:schemeClr>
              </a:solidFill>
              <a:latin typeface="Arial" panose="020B0604020202020204" pitchFamily="34" charset="0"/>
              <a:cs typeface="Arial" panose="020B0604020202020204" pitchFamily="34" charset="0"/>
            </a:rPr>
            <a:t>GIFA</a:t>
          </a:r>
          <a:r>
            <a:rPr lang="en-GB" sz="1600" baseline="0">
              <a:solidFill>
                <a:schemeClr val="tx1">
                  <a:lumMod val="75000"/>
                  <a:lumOff val="25000"/>
                </a:schemeClr>
              </a:solidFill>
              <a:latin typeface="Arial" panose="020B0604020202020204" pitchFamily="34" charset="0"/>
              <a:cs typeface="Arial" panose="020B0604020202020204" pitchFamily="34" charset="0"/>
            </a:rPr>
            <a:t> Analysis</a:t>
          </a:r>
          <a:endParaRPr lang="en-GB" sz="16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s/Users/rdaniels/AppData/Local/Microsoft/Windows/Temporary%20Internet%20Files/Content.Outlook/7EV60XQ7/ADS/Area%20Data%20Sheets%20with%20SoA%20secondary%20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ttmac.sharepoint.com/Users/j.herbert/Desktop/21st%20October/tidy/school%20bb103/Secondary_SoA_tool_version_7.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herbert\Desktop\21st%20October\tidy\school%20bb103\Secondary_SoA_tool_version_7.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ED87261\AppData\Local\Microsoft\Windows\INetCache\Content.Outlook\TYYU7YMQ\Secondary_SoA_tool_version_7.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personal/beech_williamson_education_gov_uk/Documents/Documents/4%20SoA/SoA%20issued%20versions/Primary%20SoA%20tool%20version%207%204%2005061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orkplaces/Documents%20and%20Settings/bwilliamson/Local%20Settings/Temporary%20Internet%20Files/OLK1D/330_4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ucationgovuk.sharepoint.com/Shenetapp01/efa2/Users/bwilliamson/AppData/Local/Microsoft/Windows/Temporary%20Internet%20Files/Content.Outlook/6NGJJLZJ/Comparison%20X2%20Secondary%20SoA%20tool%20version%206.2_UNLOCK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orkplaces/Users/bwilliamson/Documents/4%20SoA/BM_Secondary%20SoA%20tool%20version%206%209%203%20Work%20In%20Progress%20V6%20upda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Secondary SoA"/>
      <sheetName val="curriculum analysis (optional)"/>
      <sheetName val="Existing Spaces"/>
      <sheetName val="(Manual) ADS Template"/>
      <sheetName val="(Manual) FFELib"/>
      <sheetName val="(Manual) GenLib"/>
      <sheetName val="(Manual) NotesLib"/>
      <sheetName val="Individual Spaces"/>
      <sheetName val="Project SoA"/>
      <sheetName val="Prog Assums"/>
      <sheetName val="Data Library"/>
      <sheetName val="ADS Template"/>
      <sheetName val="LOCK WORKBO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Secondary SoA"/>
      <sheetName val="curriculum analysis (optional)"/>
      <sheetName val="Existing Spaces"/>
      <sheetName val="(Manual) ADS Template"/>
      <sheetName val="(Manual) FFELib"/>
      <sheetName val="(Manual) GenLib"/>
      <sheetName val="(Manual) NotesLib"/>
      <sheetName val="Individual Spaces"/>
      <sheetName val="Project SoA"/>
      <sheetName val="Prog Assums"/>
      <sheetName val="Data Library"/>
      <sheetName val="ADS Template"/>
      <sheetName val="LOCK WORK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Primary SoA"/>
      <sheetName val="Existing Spaces"/>
      <sheetName val="Individual Spaces"/>
      <sheetName val="Project SoA"/>
      <sheetName val="Prog Assums"/>
      <sheetName val="Data librar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11-18 CA (current)"/>
      <sheetName val="11-18 CA (future linked)"/>
      <sheetName val="SoA by ind spaces"/>
      <sheetName val="Prog Assums"/>
      <sheetName val="Existing School Check"/>
    </sheetNames>
    <sheetDataSet>
      <sheetData sheetId="0" refreshError="1"/>
      <sheetData sheetId="1"/>
      <sheetData sheetId="2" refreshError="1"/>
      <sheetData sheetId="3" refreshError="1"/>
      <sheetData sheetId="4" refreshError="1"/>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SoA by ind spaces"/>
      <sheetName val="curriculum analysis (optional)"/>
      <sheetName val="TA"/>
      <sheetName val="Contractor SoA"/>
      <sheetName val="(Manual) ADS Template"/>
      <sheetName val="(Manual) FFELib"/>
      <sheetName val="(Manual) GenLib"/>
      <sheetName val="(Manual) NotesLib"/>
      <sheetName val="Retained Estate"/>
      <sheetName val="Prog Assums"/>
      <sheetName val="Project SoA"/>
      <sheetName val="Full SoA"/>
      <sheetName val="ADS Template"/>
      <sheetName val="LOCK WORKBOO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6E53E-BD9F-46BC-9EB9-B4EA248587BB}">
  <sheetPr>
    <pageSetUpPr fitToPage="1"/>
  </sheetPr>
  <dimension ref="A1:M100"/>
  <sheetViews>
    <sheetView tabSelected="1" topLeftCell="A6" zoomScaleNormal="100" workbookViewId="0">
      <selection activeCell="C22" sqref="C22"/>
    </sheetView>
  </sheetViews>
  <sheetFormatPr defaultRowHeight="15.75"/>
  <cols>
    <col min="1" max="1" width="2.25" customWidth="1"/>
    <col min="2" max="2" width="14.625" customWidth="1"/>
    <col min="3" max="3" width="75.375" customWidth="1"/>
    <col min="4" max="4" width="12.75" customWidth="1"/>
    <col min="5" max="6" width="13.125" customWidth="1"/>
    <col min="7" max="7" width="10.125" customWidth="1"/>
    <col min="8" max="8" width="3.5" customWidth="1"/>
  </cols>
  <sheetData>
    <row r="1" spans="1:8">
      <c r="A1" s="989"/>
    </row>
    <row r="2" spans="1:8" ht="104.1" customHeight="1">
      <c r="A2" s="989"/>
      <c r="C2" s="1502" t="s">
        <v>0</v>
      </c>
      <c r="D2" s="1363"/>
    </row>
    <row r="3" spans="1:8" ht="27" customHeight="1">
      <c r="A3" s="29"/>
      <c r="B3" s="1363"/>
      <c r="C3" s="1495" t="s">
        <v>1</v>
      </c>
      <c r="D3" s="1363"/>
      <c r="E3" s="1363"/>
      <c r="F3" s="1363"/>
      <c r="G3" s="1363"/>
      <c r="H3" s="1363"/>
    </row>
    <row r="4" spans="1:8">
      <c r="A4" s="1335"/>
    </row>
    <row r="5" spans="1:8" ht="21" customHeight="1">
      <c r="A5" s="1335"/>
      <c r="B5" s="1499" t="s">
        <v>2</v>
      </c>
      <c r="C5" s="1500"/>
      <c r="D5" s="1500"/>
      <c r="E5" s="1500"/>
      <c r="F5" s="1501"/>
    </row>
    <row r="6" spans="1:8" s="1363" customFormat="1">
      <c r="A6" s="1361"/>
      <c r="B6" s="1362"/>
      <c r="C6"/>
      <c r="D6" s="1361"/>
      <c r="E6" s="1361"/>
      <c r="F6" s="1361"/>
    </row>
    <row r="7" spans="1:8" ht="33.950000000000003" customHeight="1">
      <c r="A7" s="1019"/>
      <c r="B7" s="1017" t="s">
        <v>3</v>
      </c>
      <c r="C7" s="1806" t="s">
        <v>4</v>
      </c>
      <c r="D7" s="1807"/>
      <c r="E7" s="1026" t="s">
        <v>5</v>
      </c>
      <c r="F7" s="1382" t="s">
        <v>6</v>
      </c>
      <c r="G7" s="1384"/>
      <c r="H7" s="1019"/>
    </row>
    <row r="8" spans="1:8" hidden="1">
      <c r="A8" s="1019"/>
      <c r="B8" s="1204">
        <v>1</v>
      </c>
      <c r="C8" s="1200" t="s">
        <v>7</v>
      </c>
      <c r="D8" s="1201"/>
      <c r="E8" s="1202">
        <v>44332</v>
      </c>
      <c r="F8" s="1201" t="s">
        <v>8</v>
      </c>
      <c r="G8" s="1383"/>
      <c r="H8" s="1019"/>
    </row>
    <row r="9" spans="1:8" hidden="1">
      <c r="A9" s="1019"/>
      <c r="B9" s="1203">
        <v>1.1000000000000001</v>
      </c>
      <c r="C9" s="1029" t="s">
        <v>9</v>
      </c>
      <c r="D9" s="1199"/>
      <c r="E9" s="1198">
        <v>44333</v>
      </c>
      <c r="F9" s="1199" t="s">
        <v>10</v>
      </c>
      <c r="G9" s="1383"/>
      <c r="H9" s="1019"/>
    </row>
    <row r="10" spans="1:8" hidden="1">
      <c r="A10" s="1019"/>
      <c r="B10" s="1203">
        <v>1.2</v>
      </c>
      <c r="C10" s="1029" t="s">
        <v>11</v>
      </c>
      <c r="D10" s="1199"/>
      <c r="E10" s="1198">
        <v>44334</v>
      </c>
      <c r="F10" s="1199" t="s">
        <v>12</v>
      </c>
      <c r="G10" s="1383"/>
      <c r="H10" s="1019"/>
    </row>
    <row r="11" spans="1:8" ht="60" hidden="1">
      <c r="A11" s="1019"/>
      <c r="B11" s="1203">
        <v>1.3</v>
      </c>
      <c r="C11" s="1029" t="s">
        <v>13</v>
      </c>
      <c r="D11" s="1199"/>
      <c r="E11" s="1198">
        <v>44368</v>
      </c>
      <c r="F11" s="1199" t="s">
        <v>8</v>
      </c>
      <c r="G11" s="1383"/>
      <c r="H11" s="1019"/>
    </row>
    <row r="12" spans="1:8" hidden="1">
      <c r="A12" s="1019"/>
      <c r="B12" s="1203">
        <v>1.4</v>
      </c>
      <c r="C12" s="1029" t="s">
        <v>14</v>
      </c>
      <c r="D12" s="1199"/>
      <c r="E12" s="1198">
        <v>44369</v>
      </c>
      <c r="F12" s="1199" t="s">
        <v>8</v>
      </c>
      <c r="G12" s="1383"/>
      <c r="H12" s="1019"/>
    </row>
    <row r="13" spans="1:8" ht="30" hidden="1">
      <c r="A13" s="1019"/>
      <c r="B13" s="1203">
        <v>1.5</v>
      </c>
      <c r="C13" s="1029" t="s">
        <v>15</v>
      </c>
      <c r="D13" s="1199"/>
      <c r="E13" s="1198">
        <v>44371</v>
      </c>
      <c r="F13" s="1199" t="s">
        <v>8</v>
      </c>
      <c r="G13" s="1383"/>
      <c r="H13" s="1019"/>
    </row>
    <row r="14" spans="1:8" hidden="1">
      <c r="A14" s="1019"/>
      <c r="B14" s="1203">
        <v>1.6</v>
      </c>
      <c r="C14" s="1029" t="s">
        <v>16</v>
      </c>
      <c r="D14" s="1199"/>
      <c r="E14" s="1198">
        <v>44383</v>
      </c>
      <c r="F14" s="1199" t="s">
        <v>8</v>
      </c>
      <c r="G14" s="1383"/>
      <c r="H14" s="1019"/>
    </row>
    <row r="15" spans="1:8" ht="21" customHeight="1">
      <c r="A15" s="1019"/>
      <c r="B15" s="1486">
        <v>2</v>
      </c>
      <c r="C15" s="1487" t="s">
        <v>17</v>
      </c>
      <c r="D15" s="1488"/>
      <c r="E15" s="1801">
        <v>44537</v>
      </c>
      <c r="F15" s="1494" t="s">
        <v>18</v>
      </c>
      <c r="G15" s="1484"/>
      <c r="H15" s="1019"/>
    </row>
    <row r="16" spans="1:8" ht="48.95" customHeight="1">
      <c r="A16" s="1019"/>
      <c r="B16" s="1496">
        <v>2.1</v>
      </c>
      <c r="C16" s="1497" t="s">
        <v>19</v>
      </c>
      <c r="D16" s="1454"/>
      <c r="E16" s="1802">
        <v>44659</v>
      </c>
      <c r="F16" s="1498" t="s">
        <v>8</v>
      </c>
      <c r="G16" s="1484"/>
      <c r="H16" s="1019"/>
    </row>
    <row r="17" spans="1:8" ht="48.95" customHeight="1">
      <c r="A17" s="1019"/>
      <c r="B17" s="1496">
        <v>2.2000000000000002</v>
      </c>
      <c r="C17" s="1497" t="s">
        <v>20</v>
      </c>
      <c r="D17" s="1454"/>
      <c r="E17" s="1802">
        <v>44763</v>
      </c>
      <c r="F17" s="1498" t="s">
        <v>8</v>
      </c>
      <c r="G17" s="1484"/>
      <c r="H17" s="1019"/>
    </row>
    <row r="18" spans="1:8" s="1367" customFormat="1" ht="15">
      <c r="A18" s="1365"/>
      <c r="B18" s="1366"/>
      <c r="C18" s="1485"/>
    </row>
    <row r="19" spans="1:8" s="1363" customFormat="1" ht="21" customHeight="1">
      <c r="A19" s="1361"/>
      <c r="B19" s="1368" t="s">
        <v>21</v>
      </c>
      <c r="C19" s="1369"/>
      <c r="D19" s="1370"/>
      <c r="E19" s="1370"/>
      <c r="F19" s="1371"/>
    </row>
    <row r="20" spans="1:8" s="1372" customFormat="1" ht="27" customHeight="1">
      <c r="B20" s="1523" t="s">
        <v>22</v>
      </c>
      <c r="C20" s="1388"/>
      <c r="D20" s="1388"/>
      <c r="E20" s="1388"/>
      <c r="F20" s="1389"/>
    </row>
    <row r="21" spans="1:8" s="1360" customFormat="1" ht="21" customHeight="1">
      <c r="A21" s="1359"/>
      <c r="B21" s="1364" t="s">
        <v>23</v>
      </c>
      <c r="C21" s="1373" t="s">
        <v>24</v>
      </c>
      <c r="D21" s="1364" t="s">
        <v>25</v>
      </c>
      <c r="E21" s="1364" t="s">
        <v>5</v>
      </c>
      <c r="F21" s="1364" t="s">
        <v>6</v>
      </c>
    </row>
    <row r="22" spans="1:8" s="1375" customFormat="1" ht="30">
      <c r="A22" s="1374"/>
      <c r="B22" s="1524" t="s">
        <v>26</v>
      </c>
      <c r="C22" s="1522" t="s">
        <v>27</v>
      </c>
      <c r="D22" s="1519" t="s">
        <v>28</v>
      </c>
      <c r="E22" s="1520" t="s">
        <v>29</v>
      </c>
      <c r="F22" s="1521" t="s">
        <v>30</v>
      </c>
    </row>
    <row r="23" spans="1:8" s="1380" customFormat="1" ht="21.95" customHeight="1">
      <c r="A23" s="1376"/>
      <c r="B23" s="1377"/>
      <c r="C23" s="1378"/>
      <c r="D23" s="1377"/>
      <c r="E23" s="1379"/>
      <c r="F23" s="1387"/>
    </row>
    <row r="24" spans="1:8" s="1381" customFormat="1" ht="21.95" customHeight="1">
      <c r="A24" s="1376"/>
      <c r="B24" s="1377"/>
      <c r="C24" s="1378"/>
      <c r="D24" s="1377"/>
      <c r="E24" s="1379"/>
      <c r="F24" s="1387"/>
    </row>
    <row r="25" spans="1:8" ht="15.75" customHeight="1">
      <c r="A25" s="1019"/>
      <c r="B25" s="1336"/>
      <c r="C25" s="1337"/>
      <c r="D25" s="1338"/>
      <c r="E25" s="1339"/>
      <c r="F25" s="1338"/>
    </row>
    <row r="26" spans="1:8" ht="16.350000000000001" customHeight="1">
      <c r="A26" s="1019"/>
      <c r="B26" s="1803" t="s">
        <v>31</v>
      </c>
      <c r="C26" s="1804"/>
      <c r="D26" s="1804"/>
      <c r="E26" s="1804"/>
      <c r="F26" s="1805"/>
    </row>
    <row r="27" spans="1:8" ht="19.149999999999999" customHeight="1">
      <c r="A27" s="1019"/>
      <c r="B27" s="1025" t="s">
        <v>32</v>
      </c>
      <c r="C27" s="1092"/>
      <c r="D27" s="1018"/>
      <c r="E27" s="1018"/>
      <c r="F27" s="1385"/>
    </row>
    <row r="28" spans="1:8" ht="19.149999999999999" customHeight="1">
      <c r="A28" s="1019"/>
      <c r="B28" s="1025" t="s">
        <v>33</v>
      </c>
      <c r="C28" s="1092"/>
      <c r="D28" s="1018"/>
      <c r="E28" s="1018"/>
      <c r="F28" s="1385"/>
    </row>
    <row r="29" spans="1:8" ht="19.149999999999999" customHeight="1">
      <c r="A29" s="1019"/>
      <c r="B29" s="1024" t="s">
        <v>34</v>
      </c>
      <c r="C29" s="1093"/>
      <c r="D29" s="1015"/>
      <c r="E29" s="1015"/>
      <c r="F29" s="1386"/>
    </row>
    <row r="30" spans="1:8" ht="19.149999999999999" customHeight="1">
      <c r="A30" s="1019"/>
      <c r="B30" s="1024" t="s">
        <v>35</v>
      </c>
      <c r="C30" s="1093"/>
      <c r="D30" s="1015"/>
      <c r="E30" s="1015"/>
      <c r="F30" s="1386"/>
    </row>
    <row r="31" spans="1:8" ht="19.149999999999999" customHeight="1">
      <c r="A31" s="1019"/>
      <c r="B31" s="1024" t="s">
        <v>36</v>
      </c>
      <c r="C31" s="1093"/>
      <c r="D31" s="1015"/>
      <c r="E31" s="1015"/>
      <c r="F31" s="1386"/>
    </row>
    <row r="32" spans="1:8" ht="19.149999999999999" customHeight="1">
      <c r="A32" s="1019"/>
      <c r="B32" s="1024" t="s">
        <v>37</v>
      </c>
      <c r="C32" s="1093"/>
      <c r="D32" s="1015"/>
      <c r="E32" s="1015"/>
      <c r="F32" s="1386"/>
    </row>
    <row r="33" spans="1:8" ht="16.350000000000001" customHeight="1">
      <c r="A33" s="1019"/>
      <c r="B33" s="1020"/>
      <c r="C33" s="1021"/>
      <c r="D33" s="1022"/>
      <c r="E33" s="1023"/>
      <c r="F33" s="1022"/>
    </row>
    <row r="34" spans="1:8" s="1507" customFormat="1" ht="47.1" customHeight="1">
      <c r="A34" s="1503"/>
      <c r="B34" s="1509" t="s">
        <v>38</v>
      </c>
      <c r="C34" s="1508" t="s">
        <v>39</v>
      </c>
      <c r="D34" s="1504"/>
      <c r="E34" s="1504"/>
      <c r="F34" s="1505"/>
      <c r="G34" s="1506"/>
    </row>
    <row r="35" spans="1:8" ht="14.85" customHeight="1"/>
    <row r="36" spans="1:8" ht="23.25">
      <c r="C36" s="1340" t="s">
        <v>40</v>
      </c>
    </row>
    <row r="37" spans="1:8" ht="120.75">
      <c r="B37" s="1013"/>
      <c r="C37" s="1525" t="s">
        <v>41</v>
      </c>
    </row>
    <row r="38" spans="1:8" ht="15.6" customHeight="1">
      <c r="B38" s="1526"/>
      <c r="C38" s="1013"/>
      <c r="D38" s="1013"/>
      <c r="E38" s="1013"/>
      <c r="F38" s="1013"/>
      <c r="G38" s="1013"/>
      <c r="H38" s="1013"/>
    </row>
    <row r="39" spans="1:8" ht="25.35" customHeight="1">
      <c r="C39" s="1010" t="s">
        <v>42</v>
      </c>
    </row>
    <row r="40" spans="1:8" ht="9" customHeight="1">
      <c r="B40" s="1010"/>
    </row>
    <row r="41" spans="1:8">
      <c r="C41" s="1527" t="s">
        <v>43</v>
      </c>
    </row>
    <row r="42" spans="1:8" ht="8.25" customHeight="1">
      <c r="C42" s="1528"/>
    </row>
    <row r="43" spans="1:8">
      <c r="C43" s="458" t="s">
        <v>44</v>
      </c>
    </row>
    <row r="44" spans="1:8" ht="51.75" customHeight="1">
      <c r="C44" s="1526" t="s">
        <v>45</v>
      </c>
      <c r="D44" s="1012"/>
      <c r="E44" s="1030"/>
      <c r="F44" s="1012"/>
      <c r="G44" s="1012"/>
      <c r="H44" s="1012"/>
    </row>
    <row r="45" spans="1:8" ht="21.75" customHeight="1">
      <c r="C45" s="458" t="s">
        <v>46</v>
      </c>
      <c r="E45" s="1031"/>
    </row>
    <row r="46" spans="1:8" ht="84.75" customHeight="1">
      <c r="C46" s="1526" t="s">
        <v>47</v>
      </c>
      <c r="D46" s="1014"/>
      <c r="E46" s="1030"/>
      <c r="F46" s="1014"/>
      <c r="G46" s="1014"/>
      <c r="H46" s="1014"/>
    </row>
    <row r="47" spans="1:8">
      <c r="C47" s="458"/>
      <c r="E47" s="1031"/>
    </row>
    <row r="48" spans="1:8">
      <c r="C48" s="458" t="s">
        <v>48</v>
      </c>
      <c r="E48" s="1031" t="s">
        <v>49</v>
      </c>
    </row>
    <row r="50" spans="2:13" ht="27.6" customHeight="1">
      <c r="E50" s="1031" t="s">
        <v>50</v>
      </c>
    </row>
    <row r="51" spans="2:13" ht="34.5" customHeight="1">
      <c r="B51" s="1016"/>
      <c r="C51" s="1016"/>
      <c r="D51" s="1016"/>
      <c r="E51" s="1031" t="s">
        <v>49</v>
      </c>
      <c r="F51" s="1016"/>
      <c r="G51" s="1016"/>
      <c r="H51" s="1016"/>
      <c r="I51" s="1016"/>
      <c r="J51" s="1016"/>
      <c r="K51" s="1016"/>
      <c r="L51" s="1016"/>
      <c r="M51" s="1016"/>
    </row>
    <row r="52" spans="2:13" ht="38.85" customHeight="1">
      <c r="E52" s="1031" t="s">
        <v>51</v>
      </c>
    </row>
    <row r="74" spans="2:2" ht="18.75">
      <c r="B74" s="1184" t="s">
        <v>52</v>
      </c>
    </row>
    <row r="100" spans="2:3" ht="18.75">
      <c r="B100" s="1184" t="s">
        <v>53</v>
      </c>
      <c r="C100" s="1184"/>
    </row>
  </sheetData>
  <sheetProtection algorithmName="SHA-512" hashValue="ys86766ZaH96NrjBYOYdgSX6KNNI7x9q5GAxKfx75wwCw0m5TjYmA5bgThTHC649Ni1XfF3FjAOYJwN2Mquo4A==" saltValue="B1n7hfPe0MBvRT8HSL7gNw==" spinCount="100000" sheet="1" formatCells="0" formatRows="0" insertRows="0"/>
  <mergeCells count="2">
    <mergeCell ref="B26:F26"/>
    <mergeCell ref="C7:D7"/>
  </mergeCells>
  <pageMargins left="0.25" right="0.25" top="0.75" bottom="0.75" header="0.3" footer="0.3"/>
  <pageSetup paperSize="9" scale="6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B79B-3160-A349-853E-AD954765B643}">
  <sheetPr>
    <tabColor theme="5" tint="-0.249977111117893"/>
  </sheetPr>
  <dimension ref="B1:BD187"/>
  <sheetViews>
    <sheetView showGridLines="0" zoomScale="80" zoomScaleNormal="80" workbookViewId="0">
      <pane ySplit="12" topLeftCell="A13" activePane="bottomLeft" state="frozen"/>
      <selection activeCell="C13" sqref="C13"/>
      <selection pane="bottomLeft" activeCell="C113" sqref="C113"/>
    </sheetView>
  </sheetViews>
  <sheetFormatPr defaultColWidth="10.875" defaultRowHeight="15"/>
  <cols>
    <col min="1" max="1" width="3.875" style="19" customWidth="1"/>
    <col min="2" max="2" width="4.75" style="23" customWidth="1"/>
    <col min="3" max="3" width="71.5" style="19" customWidth="1"/>
    <col min="4" max="4" width="13.375" style="21" customWidth="1"/>
    <col min="5" max="5" width="13.375" style="19" customWidth="1"/>
    <col min="6" max="7" width="13.375" style="21" customWidth="1"/>
    <col min="8" max="8" width="1.875" style="21" customWidth="1"/>
    <col min="9" max="9" width="81.5" style="19" customWidth="1"/>
    <col min="10" max="10" width="10.875" style="19"/>
    <col min="11" max="11" width="5.875" style="19" bestFit="1" customWidth="1"/>
    <col min="12" max="20" width="5" style="19" customWidth="1"/>
    <col min="21" max="22" width="5" style="21" customWidth="1"/>
    <col min="23" max="56" width="5" style="19" customWidth="1"/>
    <col min="57" max="16384" width="10.875" style="19"/>
  </cols>
  <sheetData>
    <row r="1" spans="2:56" ht="18" customHeight="1" thickBot="1">
      <c r="C1" s="1527"/>
      <c r="D1" s="1539"/>
      <c r="E1" s="1527"/>
      <c r="F1" s="1539"/>
      <c r="G1" s="1539"/>
      <c r="H1" s="1539"/>
      <c r="I1" s="1527"/>
      <c r="J1" s="1527"/>
      <c r="K1" s="1527"/>
      <c r="L1" s="1527"/>
      <c r="M1" s="1527"/>
      <c r="N1" s="1527"/>
      <c r="O1" s="1527"/>
      <c r="P1" s="1527"/>
      <c r="Q1" s="1527"/>
      <c r="R1" s="1527"/>
      <c r="S1" s="1527"/>
      <c r="T1" s="1527"/>
      <c r="U1" s="1539"/>
      <c r="V1" s="1539"/>
      <c r="W1" s="1527"/>
      <c r="X1" s="1527"/>
      <c r="Y1" s="1527"/>
      <c r="Z1" s="1527"/>
      <c r="AA1" s="1527"/>
      <c r="AB1" s="1527"/>
      <c r="AC1" s="1527"/>
      <c r="AD1" s="1527"/>
      <c r="AE1" s="1527"/>
      <c r="AF1" s="1527"/>
      <c r="AG1" s="1527"/>
      <c r="AH1" s="1527"/>
      <c r="AI1" s="1527"/>
      <c r="AJ1" s="1527"/>
      <c r="AK1" s="1527"/>
      <c r="AL1" s="1527"/>
      <c r="AM1" s="1527"/>
      <c r="AN1" s="1527"/>
      <c r="AO1" s="1527"/>
      <c r="AP1" s="1527"/>
      <c r="AQ1" s="1527"/>
      <c r="AR1" s="1527"/>
      <c r="AS1" s="1527"/>
      <c r="AT1" s="1527"/>
      <c r="AU1" s="1527"/>
      <c r="AV1" s="1527"/>
      <c r="AW1" s="1527"/>
      <c r="AX1" s="1527"/>
      <c r="AY1" s="1527"/>
      <c r="AZ1" s="1527"/>
      <c r="BA1" s="1527"/>
      <c r="BB1" s="1527"/>
      <c r="BC1" s="1527"/>
      <c r="BD1" s="1527"/>
    </row>
    <row r="2" spans="2:56" s="45" customFormat="1" ht="25.35" customHeight="1" thickBot="1">
      <c r="B2" s="1854" t="s">
        <v>524</v>
      </c>
      <c r="C2" s="1881"/>
      <c r="D2" s="1881"/>
      <c r="E2" s="1881"/>
      <c r="F2" s="1881"/>
      <c r="G2" s="1881"/>
      <c r="H2" s="1881"/>
      <c r="I2" s="1882"/>
      <c r="U2" s="46"/>
      <c r="V2" s="46"/>
    </row>
    <row r="3" spans="2:56" s="45" customFormat="1" ht="21" thickBot="1">
      <c r="B3" s="198"/>
      <c r="C3" s="198"/>
      <c r="D3" s="198"/>
      <c r="E3" s="198"/>
      <c r="F3" s="198"/>
      <c r="G3" s="198"/>
      <c r="H3" s="198"/>
      <c r="I3" s="198"/>
      <c r="J3" s="198"/>
      <c r="V3" s="46"/>
      <c r="W3" s="46"/>
    </row>
    <row r="4" spans="2:56" s="18" customFormat="1" ht="23.1" customHeight="1">
      <c r="B4" s="204"/>
      <c r="C4" s="215" t="s">
        <v>498</v>
      </c>
      <c r="D4" s="1190" t="s">
        <v>499</v>
      </c>
      <c r="E4" s="1899" t="s">
        <v>500</v>
      </c>
      <c r="F4" s="1900"/>
      <c r="G4" s="1190" t="s">
        <v>501</v>
      </c>
      <c r="H4" s="218"/>
      <c r="I4" s="214" t="s">
        <v>287</v>
      </c>
      <c r="V4" s="20"/>
      <c r="W4" s="20"/>
    </row>
    <row r="5" spans="2:56" s="18" customFormat="1" ht="18">
      <c r="B5" s="205"/>
      <c r="C5" s="200" t="str">
        <f>C14</f>
        <v>Shared Spaces</v>
      </c>
      <c r="D5" s="1188">
        <f>G20</f>
        <v>0</v>
      </c>
      <c r="E5" s="1888">
        <f>G42</f>
        <v>0</v>
      </c>
      <c r="F5" s="1889"/>
      <c r="G5" s="322">
        <f>ROUND(D5-E5,0)</f>
        <v>0</v>
      </c>
      <c r="H5" s="438"/>
      <c r="I5" s="1717"/>
      <c r="V5" s="20"/>
      <c r="W5" s="20"/>
    </row>
    <row r="6" spans="2:56" s="18" customFormat="1" ht="18">
      <c r="B6" s="205"/>
      <c r="C6" s="200" t="str">
        <f>C45</f>
        <v>Learning Resources</v>
      </c>
      <c r="D6" s="1191">
        <f>G48</f>
        <v>0</v>
      </c>
      <c r="E6" s="1908">
        <f>G70</f>
        <v>0</v>
      </c>
      <c r="F6" s="1909"/>
      <c r="G6" s="416">
        <f>ROUND(D6-E6,0)</f>
        <v>0</v>
      </c>
      <c r="H6" s="439"/>
      <c r="I6" s="1717"/>
      <c r="V6" s="20"/>
      <c r="W6" s="20"/>
    </row>
    <row r="7" spans="2:56" s="18" customFormat="1" ht="18">
      <c r="B7" s="205"/>
      <c r="C7" s="200" t="str">
        <f>C73</f>
        <v>Staff/ Ancillary</v>
      </c>
      <c r="D7" s="1191">
        <f>G79</f>
        <v>0</v>
      </c>
      <c r="E7" s="1908">
        <f>G101</f>
        <v>0</v>
      </c>
      <c r="F7" s="1909"/>
      <c r="G7" s="416">
        <f>ROUND(D7-E7,0)</f>
        <v>0</v>
      </c>
      <c r="H7" s="439"/>
      <c r="I7" s="1717"/>
      <c r="V7" s="20"/>
      <c r="W7" s="20"/>
    </row>
    <row r="8" spans="2:56" s="18" customFormat="1" ht="18">
      <c r="B8" s="206"/>
      <c r="C8" s="201" t="str">
        <f>C104</f>
        <v>Storage</v>
      </c>
      <c r="D8" s="1189">
        <f>G111</f>
        <v>0</v>
      </c>
      <c r="E8" s="1890">
        <f>G133</f>
        <v>0</v>
      </c>
      <c r="F8" s="1891"/>
      <c r="G8" s="323">
        <f>ROUND(D8-E8,0)</f>
        <v>0</v>
      </c>
      <c r="H8" s="440"/>
      <c r="I8" s="1717"/>
      <c r="V8" s="20"/>
      <c r="W8" s="20"/>
    </row>
    <row r="9" spans="2:56" s="211" customFormat="1" ht="18.75" thickBot="1">
      <c r="B9" s="207"/>
      <c r="C9" s="210" t="s">
        <v>345</v>
      </c>
      <c r="D9" s="305">
        <f>SUM(D5:D8)</f>
        <v>0</v>
      </c>
      <c r="E9" s="1892">
        <f>SUM(E5:E8)</f>
        <v>0</v>
      </c>
      <c r="F9" s="1893"/>
      <c r="G9" s="417">
        <f>ROUND(D9-E9,0)</f>
        <v>0</v>
      </c>
      <c r="H9" s="441"/>
      <c r="I9" s="865"/>
      <c r="V9" s="212"/>
      <c r="W9" s="212"/>
    </row>
    <row r="10" spans="2:56" ht="17.100000000000001" customHeight="1" thickBot="1">
      <c r="C10" s="1527"/>
      <c r="D10" s="1695"/>
      <c r="E10" s="1695"/>
      <c r="F10" s="1695"/>
      <c r="G10" s="1574"/>
      <c r="H10" s="1539"/>
      <c r="I10" s="1539"/>
      <c r="J10" s="1527"/>
      <c r="K10" s="1527"/>
      <c r="L10" s="1527"/>
      <c r="M10" s="1527"/>
      <c r="N10" s="1527"/>
      <c r="O10" s="1527"/>
      <c r="P10" s="1527"/>
      <c r="Q10" s="1527"/>
      <c r="R10" s="1527"/>
      <c r="S10" s="1527"/>
      <c r="T10" s="1527"/>
      <c r="U10" s="1527"/>
      <c r="V10" s="1539"/>
      <c r="W10" s="1539"/>
      <c r="X10" s="1527"/>
      <c r="Y10" s="1527"/>
      <c r="Z10" s="1527"/>
      <c r="AA10" s="1527"/>
      <c r="AB10" s="1527"/>
      <c r="AC10" s="1527"/>
      <c r="AD10" s="1527"/>
      <c r="AE10" s="1527"/>
      <c r="AF10" s="1527"/>
      <c r="AG10" s="1527"/>
      <c r="AH10" s="1527"/>
      <c r="AI10" s="1527"/>
      <c r="AJ10" s="1527"/>
      <c r="AK10" s="1527"/>
      <c r="AL10" s="1527"/>
      <c r="AM10" s="1527"/>
      <c r="AN10" s="1527"/>
      <c r="AO10" s="1527"/>
      <c r="AP10" s="1527"/>
      <c r="AQ10" s="1527"/>
      <c r="AR10" s="1527"/>
      <c r="AS10" s="1527"/>
      <c r="AT10" s="1527"/>
      <c r="AU10" s="1527"/>
      <c r="AV10" s="1527"/>
      <c r="AW10" s="1527"/>
      <c r="AX10" s="1527"/>
      <c r="AY10" s="1527"/>
      <c r="AZ10" s="1527"/>
      <c r="BA10" s="1527"/>
      <c r="BB10" s="1527"/>
      <c r="BC10" s="1527"/>
      <c r="BD10" s="1527"/>
    </row>
    <row r="11" spans="2:56" s="31" customFormat="1" ht="77.25" customHeight="1">
      <c r="B11" s="99"/>
      <c r="C11" s="221" t="s">
        <v>525</v>
      </c>
      <c r="D11" s="1472" t="s">
        <v>505</v>
      </c>
      <c r="E11" s="1472" t="s">
        <v>507</v>
      </c>
      <c r="F11" s="1472" t="s">
        <v>526</v>
      </c>
      <c r="G11" s="1472" t="s">
        <v>509</v>
      </c>
      <c r="H11" s="101"/>
      <c r="I11" s="106"/>
      <c r="U11" s="39"/>
      <c r="V11" s="39"/>
    </row>
    <row r="12" spans="2:56" s="31" customFormat="1" ht="9.75" customHeight="1">
      <c r="B12" s="107"/>
      <c r="C12" s="41"/>
      <c r="D12" s="1473"/>
      <c r="E12" s="1473"/>
      <c r="F12" s="1473"/>
      <c r="G12" s="1473"/>
      <c r="H12" s="42"/>
      <c r="I12" s="108"/>
      <c r="R12" s="49"/>
      <c r="S12" s="41"/>
      <c r="T12" s="102"/>
      <c r="U12" s="103"/>
      <c r="V12" s="50"/>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row>
    <row r="13" spans="2:56">
      <c r="B13" s="53"/>
      <c r="C13" s="1582"/>
      <c r="D13" s="1575"/>
      <c r="E13" s="1718"/>
      <c r="F13" s="1577"/>
      <c r="G13" s="1575"/>
      <c r="H13" s="1539"/>
      <c r="I13" s="1719"/>
      <c r="J13" s="1527"/>
      <c r="K13" s="1527"/>
      <c r="L13" s="1527"/>
      <c r="M13" s="1527"/>
      <c r="N13" s="1527"/>
      <c r="O13" s="1527"/>
      <c r="P13" s="1527"/>
      <c r="Q13" s="1527"/>
      <c r="R13" s="47"/>
      <c r="S13" s="1527"/>
      <c r="T13" s="47"/>
      <c r="U13" s="48"/>
      <c r="V13" s="48"/>
      <c r="W13" s="48"/>
      <c r="X13" s="48"/>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row>
    <row r="14" spans="2:56" s="795" customFormat="1" ht="23.25">
      <c r="B14" s="787"/>
      <c r="C14" s="795" t="str">
        <f>'Library Volume 2'!E92</f>
        <v>Shared Spaces</v>
      </c>
      <c r="D14" s="800"/>
      <c r="E14" s="801"/>
      <c r="F14" s="802"/>
      <c r="G14" s="800"/>
      <c r="H14" s="803"/>
      <c r="I14" s="866"/>
      <c r="R14" s="796"/>
      <c r="T14" s="796"/>
      <c r="U14" s="797"/>
      <c r="V14" s="797"/>
      <c r="W14" s="797"/>
      <c r="X14" s="797"/>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6"/>
      <c r="AY14" s="796"/>
      <c r="AZ14" s="796"/>
      <c r="BA14" s="796"/>
      <c r="BB14" s="796"/>
      <c r="BC14" s="796"/>
      <c r="BD14" s="796"/>
    </row>
    <row r="15" spans="2:56" s="795" customFormat="1" ht="20.100000000000001" customHeight="1">
      <c r="B15" s="787"/>
      <c r="C15" s="1446" t="s">
        <v>510</v>
      </c>
      <c r="D15" s="924"/>
      <c r="E15" s="925"/>
      <c r="F15" s="926"/>
      <c r="G15" s="924"/>
      <c r="H15" s="932"/>
      <c r="I15" s="933"/>
      <c r="R15" s="796"/>
      <c r="T15" s="796"/>
      <c r="U15" s="797"/>
      <c r="V15" s="797"/>
      <c r="W15" s="797"/>
      <c r="X15" s="797"/>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6"/>
      <c r="AY15" s="796"/>
      <c r="AZ15" s="796"/>
      <c r="BA15" s="796"/>
      <c r="BB15" s="796"/>
      <c r="BC15" s="796"/>
      <c r="BD15" s="796"/>
    </row>
    <row r="16" spans="2:56">
      <c r="B16" s="53"/>
      <c r="C16" s="1702" t="str">
        <f>'Provisional SoA'!E13</f>
        <v>Auditoriums/ Lecture theatres</v>
      </c>
      <c r="D16" s="1572" t="str">
        <f>IF('Provisional SoA'!$O13&gt;0,'Provisional SoA'!O13,"n/a")</f>
        <v>n/a</v>
      </c>
      <c r="E16" s="1572">
        <f>IF('Provisional SoA'!$O13&gt;0,'Library Volume 2'!J93,0)</f>
        <v>0</v>
      </c>
      <c r="F16" s="1573"/>
      <c r="G16" s="1572">
        <f>IF(E16&gt;0,D16*E16,0)</f>
        <v>0</v>
      </c>
      <c r="H16" s="1539"/>
      <c r="I16" s="1720"/>
      <c r="J16" s="1527"/>
      <c r="K16" s="1527"/>
      <c r="L16" s="1527"/>
      <c r="M16" s="1527"/>
      <c r="N16" s="1527"/>
      <c r="O16" s="1527"/>
      <c r="P16" s="1527"/>
      <c r="Q16" s="1527"/>
      <c r="R16" s="47"/>
      <c r="S16" s="1527"/>
      <c r="T16" s="47"/>
      <c r="U16" s="48"/>
      <c r="V16" s="48"/>
      <c r="W16" s="48"/>
      <c r="X16" s="48"/>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row>
    <row r="17" spans="2:56">
      <c r="B17" s="53"/>
      <c r="C17" s="1702" t="str">
        <f>'Provisional SoA'!E14</f>
        <v>Dining and social areas</v>
      </c>
      <c r="D17" s="1572" t="str">
        <f>IF('Provisional SoA'!$O14&gt;0,'Provisional SoA'!O14,"n/a")</f>
        <v>n/a</v>
      </c>
      <c r="E17" s="1572">
        <f>IF('Provisional SoA'!$O14&gt;0,1,0)</f>
        <v>0</v>
      </c>
      <c r="F17" s="1573"/>
      <c r="G17" s="1572">
        <f t="shared" ref="G17:G19" si="0">IF(E17&gt;0,D17*E17,0)</f>
        <v>0</v>
      </c>
      <c r="H17" s="1539"/>
      <c r="I17" s="1720"/>
      <c r="J17" s="1527"/>
      <c r="K17" s="1527"/>
      <c r="L17" s="1527"/>
      <c r="M17" s="1527"/>
      <c r="N17" s="1527"/>
      <c r="O17" s="1527"/>
      <c r="P17" s="1527"/>
      <c r="Q17" s="1527"/>
      <c r="R17" s="47"/>
      <c r="S17" s="1527"/>
      <c r="T17" s="47"/>
      <c r="U17" s="48"/>
      <c r="V17" s="48"/>
      <c r="W17" s="48"/>
      <c r="X17" s="48"/>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row>
    <row r="18" spans="2:56">
      <c r="B18" s="53"/>
      <c r="C18" s="1702" t="str">
        <f>'Provisional SoA'!E15</f>
        <v>Sports halls</v>
      </c>
      <c r="D18" s="1572" t="str">
        <f>IF('Provisional SoA'!$O15&gt;0,'Provisional SoA'!O15,"n/a")</f>
        <v>n/a</v>
      </c>
      <c r="E18" s="1572">
        <f>IF('Provisional SoA'!$O15&gt;0,'Library Volume 2'!J101,0)</f>
        <v>0</v>
      </c>
      <c r="F18" s="1573"/>
      <c r="G18" s="1572">
        <f t="shared" si="0"/>
        <v>0</v>
      </c>
      <c r="H18" s="1539"/>
      <c r="I18" s="1720"/>
      <c r="J18" s="1527"/>
      <c r="K18" s="1527"/>
      <c r="L18" s="1527"/>
      <c r="M18" s="1527"/>
      <c r="N18" s="1527"/>
      <c r="O18" s="1527"/>
      <c r="P18" s="1527"/>
      <c r="Q18" s="1527"/>
      <c r="R18" s="47"/>
      <c r="S18" s="1527"/>
      <c r="T18" s="47"/>
      <c r="U18" s="48"/>
      <c r="V18" s="48"/>
      <c r="W18" s="48"/>
      <c r="X18" s="48"/>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row>
    <row r="19" spans="2:56">
      <c r="B19" s="53"/>
      <c r="C19" s="1656" t="str">
        <f>'Provisional SoA'!E16</f>
        <v>Other indoor PE spaces</v>
      </c>
      <c r="D19" s="1572" t="str">
        <f>IF('Provisional SoA'!$O16&gt;0,'Provisional SoA'!O16,"n/a")</f>
        <v>n/a</v>
      </c>
      <c r="E19" s="1572">
        <f>IF('Provisional SoA'!$O16&gt;0,'Library Volume 2'!J103,0)</f>
        <v>0</v>
      </c>
      <c r="F19" s="1573"/>
      <c r="G19" s="1572">
        <f t="shared" si="0"/>
        <v>0</v>
      </c>
      <c r="H19" s="1539"/>
      <c r="I19" s="1720"/>
      <c r="J19" s="1527"/>
      <c r="K19" s="1527"/>
      <c r="L19" s="1527"/>
      <c r="M19" s="1527"/>
      <c r="N19" s="1527"/>
      <c r="O19" s="1527"/>
      <c r="P19" s="1527"/>
      <c r="Q19" s="1527"/>
      <c r="R19" s="47"/>
      <c r="S19" s="1527"/>
      <c r="T19" s="47"/>
      <c r="U19" s="48"/>
      <c r="V19" s="48"/>
      <c r="W19" s="48"/>
      <c r="X19" s="48"/>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row>
    <row r="20" spans="2:56" s="31" customFormat="1" ht="18">
      <c r="B20" s="54"/>
      <c r="C20" s="1446" t="s">
        <v>527</v>
      </c>
      <c r="D20" s="824"/>
      <c r="E20" s="825"/>
      <c r="F20" s="825"/>
      <c r="G20" s="1447">
        <f>SUM(G16:G19)</f>
        <v>0</v>
      </c>
      <c r="H20" s="39"/>
      <c r="I20" s="867"/>
      <c r="R20" s="49"/>
      <c r="T20" s="49"/>
      <c r="U20" s="50"/>
      <c r="V20" s="50"/>
      <c r="W20" s="50"/>
      <c r="X20" s="50"/>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row>
    <row r="21" spans="2:56" s="59" customFormat="1" ht="23.1" customHeight="1">
      <c r="B21" s="111"/>
      <c r="C21" s="360" t="s">
        <v>514</v>
      </c>
      <c r="D21" s="311"/>
      <c r="E21" s="312"/>
      <c r="F21" s="313"/>
      <c r="G21" s="311"/>
      <c r="H21" s="46"/>
      <c r="I21" s="119" t="s">
        <v>287</v>
      </c>
      <c r="R21" s="110"/>
      <c r="T21" s="110"/>
      <c r="U21" s="112"/>
      <c r="V21" s="112"/>
      <c r="W21" s="112"/>
      <c r="X21" s="112"/>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row>
    <row r="22" spans="2:56" ht="18">
      <c r="B22" s="55">
        <v>1</v>
      </c>
      <c r="C22" s="669"/>
      <c r="D22" s="670"/>
      <c r="E22" s="670"/>
      <c r="F22" s="1573"/>
      <c r="G22" s="43">
        <f t="shared" ref="G22:G41" si="1">D22*E22</f>
        <v>0</v>
      </c>
      <c r="H22" s="1539"/>
      <c r="I22" s="1703"/>
      <c r="J22" s="1527"/>
      <c r="K22" s="1527"/>
      <c r="L22" s="1527"/>
      <c r="M22" s="1527"/>
      <c r="N22" s="1527"/>
      <c r="O22" s="1527"/>
      <c r="P22" s="1527"/>
      <c r="Q22" s="1527"/>
      <c r="R22" s="47"/>
      <c r="S22" s="1527"/>
      <c r="T22" s="47"/>
      <c r="U22" s="48"/>
      <c r="V22" s="48"/>
      <c r="W22" s="48"/>
      <c r="X22" s="48"/>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row>
    <row r="23" spans="2:56" ht="18">
      <c r="B23" s="55">
        <v>2</v>
      </c>
      <c r="C23" s="669"/>
      <c r="D23" s="670"/>
      <c r="E23" s="670"/>
      <c r="F23" s="1573"/>
      <c r="G23" s="43">
        <f t="shared" si="1"/>
        <v>0</v>
      </c>
      <c r="H23" s="1539"/>
      <c r="I23" s="1703"/>
      <c r="J23" s="1527"/>
      <c r="K23" s="1527"/>
      <c r="L23" s="1527"/>
      <c r="M23" s="1527"/>
      <c r="N23" s="1527"/>
      <c r="O23" s="1527"/>
      <c r="P23" s="1527"/>
      <c r="Q23" s="1527"/>
      <c r="R23" s="47"/>
      <c r="S23" s="1527"/>
      <c r="T23" s="47"/>
      <c r="U23" s="48"/>
      <c r="V23" s="48"/>
      <c r="W23" s="48"/>
      <c r="X23" s="48"/>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row>
    <row r="24" spans="2:56" ht="18">
      <c r="B24" s="55">
        <v>3</v>
      </c>
      <c r="C24" s="669"/>
      <c r="D24" s="670"/>
      <c r="E24" s="670"/>
      <c r="F24" s="1573"/>
      <c r="G24" s="43">
        <f t="shared" si="1"/>
        <v>0</v>
      </c>
      <c r="H24" s="1539"/>
      <c r="I24" s="1703"/>
      <c r="J24" s="1527"/>
      <c r="K24" s="1527"/>
      <c r="L24" s="1527"/>
      <c r="M24" s="1527"/>
      <c r="N24" s="1527"/>
      <c r="O24" s="1527"/>
      <c r="P24" s="1527"/>
      <c r="Q24" s="1527"/>
      <c r="R24" s="47"/>
      <c r="S24" s="1527"/>
      <c r="T24" s="47"/>
      <c r="U24" s="48"/>
      <c r="V24" s="48"/>
      <c r="W24" s="48"/>
      <c r="X24" s="48"/>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row>
    <row r="25" spans="2:56" ht="18">
      <c r="B25" s="55">
        <v>4</v>
      </c>
      <c r="C25" s="669"/>
      <c r="D25" s="670"/>
      <c r="E25" s="670"/>
      <c r="F25" s="1573"/>
      <c r="G25" s="43">
        <f t="shared" si="1"/>
        <v>0</v>
      </c>
      <c r="H25" s="1539"/>
      <c r="I25" s="1703"/>
      <c r="J25" s="1527"/>
      <c r="K25" s="1527"/>
      <c r="L25" s="1527"/>
      <c r="M25" s="1527"/>
      <c r="N25" s="1527"/>
      <c r="O25" s="1527"/>
      <c r="P25" s="1527"/>
      <c r="Q25" s="1527"/>
      <c r="R25" s="47"/>
      <c r="S25" s="1527"/>
      <c r="T25" s="47"/>
      <c r="U25" s="48"/>
      <c r="V25" s="48"/>
      <c r="W25" s="48"/>
      <c r="X25" s="48"/>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2:56" ht="18">
      <c r="B26" s="55">
        <v>5</v>
      </c>
      <c r="C26" s="669"/>
      <c r="D26" s="670"/>
      <c r="E26" s="670"/>
      <c r="F26" s="1573"/>
      <c r="G26" s="43">
        <f t="shared" si="1"/>
        <v>0</v>
      </c>
      <c r="H26" s="1539"/>
      <c r="I26" s="1703"/>
      <c r="J26" s="1527"/>
      <c r="K26" s="1527"/>
      <c r="L26" s="1527"/>
      <c r="M26" s="1527"/>
      <c r="N26" s="1527"/>
      <c r="O26" s="1527"/>
      <c r="P26" s="1527"/>
      <c r="Q26" s="1527"/>
      <c r="R26" s="47"/>
      <c r="S26" s="1527"/>
      <c r="T26" s="47"/>
      <c r="U26" s="48"/>
      <c r="V26" s="48"/>
      <c r="W26" s="48"/>
      <c r="X26" s="48"/>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2:56" ht="18">
      <c r="B27" s="55">
        <v>6</v>
      </c>
      <c r="C27" s="669"/>
      <c r="D27" s="670"/>
      <c r="E27" s="670"/>
      <c r="F27" s="1573"/>
      <c r="G27" s="43">
        <f t="shared" si="1"/>
        <v>0</v>
      </c>
      <c r="H27" s="1539"/>
      <c r="I27" s="1703"/>
      <c r="J27" s="1527"/>
      <c r="K27" s="1527"/>
      <c r="L27" s="1527"/>
      <c r="M27" s="1527"/>
      <c r="N27" s="1527"/>
      <c r="O27" s="1527"/>
      <c r="P27" s="1527"/>
      <c r="Q27" s="1527"/>
      <c r="R27" s="47"/>
      <c r="S27" s="1527"/>
      <c r="T27" s="47"/>
      <c r="U27" s="48"/>
      <c r="V27" s="48"/>
      <c r="W27" s="48"/>
      <c r="X27" s="48"/>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2:56" ht="18">
      <c r="B28" s="55">
        <v>7</v>
      </c>
      <c r="C28" s="669"/>
      <c r="D28" s="670"/>
      <c r="E28" s="670"/>
      <c r="F28" s="1573"/>
      <c r="G28" s="43">
        <f t="shared" si="1"/>
        <v>0</v>
      </c>
      <c r="H28" s="1539"/>
      <c r="I28" s="1703"/>
      <c r="J28" s="1527"/>
      <c r="K28" s="1527"/>
      <c r="L28" s="1527"/>
      <c r="M28" s="1527"/>
      <c r="N28" s="1527"/>
      <c r="O28" s="1527"/>
      <c r="P28" s="1527"/>
      <c r="Q28" s="1527"/>
      <c r="R28" s="47"/>
      <c r="S28" s="1527"/>
      <c r="T28" s="47"/>
      <c r="U28" s="48"/>
      <c r="V28" s="48"/>
      <c r="W28" s="48"/>
      <c r="X28" s="48"/>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row>
    <row r="29" spans="2:56" ht="18">
      <c r="B29" s="55">
        <v>8</v>
      </c>
      <c r="C29" s="669"/>
      <c r="D29" s="670"/>
      <c r="E29" s="670"/>
      <c r="F29" s="1573"/>
      <c r="G29" s="43">
        <f t="shared" si="1"/>
        <v>0</v>
      </c>
      <c r="H29" s="1539"/>
      <c r="I29" s="1703"/>
      <c r="J29" s="1527"/>
      <c r="K29" s="1527"/>
      <c r="L29" s="1527"/>
      <c r="M29" s="1527"/>
      <c r="N29" s="1527"/>
      <c r="O29" s="1527"/>
      <c r="P29" s="1527"/>
      <c r="Q29" s="1527"/>
      <c r="R29" s="47"/>
      <c r="S29" s="1527"/>
      <c r="T29" s="47"/>
      <c r="U29" s="48"/>
      <c r="V29" s="48"/>
      <c r="W29" s="48"/>
      <c r="X29" s="48"/>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row>
    <row r="30" spans="2:56" ht="18">
      <c r="B30" s="55">
        <v>9</v>
      </c>
      <c r="C30" s="669"/>
      <c r="D30" s="670"/>
      <c r="E30" s="670"/>
      <c r="F30" s="1573"/>
      <c r="G30" s="43">
        <f t="shared" si="1"/>
        <v>0</v>
      </c>
      <c r="H30" s="1539"/>
      <c r="I30" s="1703"/>
      <c r="J30" s="1527"/>
      <c r="K30" s="1527"/>
      <c r="L30" s="1527"/>
      <c r="M30" s="1527"/>
      <c r="N30" s="1527"/>
      <c r="O30" s="1527"/>
      <c r="P30" s="1527"/>
      <c r="Q30" s="1527"/>
      <c r="R30" s="47"/>
      <c r="S30" s="1527"/>
      <c r="T30" s="47"/>
      <c r="U30" s="48"/>
      <c r="V30" s="48"/>
      <c r="W30" s="48"/>
      <c r="X30" s="48"/>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row>
    <row r="31" spans="2:56" ht="18">
      <c r="B31" s="55">
        <v>10</v>
      </c>
      <c r="C31" s="669"/>
      <c r="D31" s="670"/>
      <c r="E31" s="670"/>
      <c r="F31" s="1573"/>
      <c r="G31" s="43">
        <f t="shared" si="1"/>
        <v>0</v>
      </c>
      <c r="H31" s="1539"/>
      <c r="I31" s="1703"/>
      <c r="J31" s="1527"/>
      <c r="K31" s="1527"/>
      <c r="L31" s="1527"/>
      <c r="M31" s="1527"/>
      <c r="N31" s="1527"/>
      <c r="O31" s="1527"/>
      <c r="P31" s="1527"/>
      <c r="Q31" s="1527"/>
      <c r="R31" s="47"/>
      <c r="S31" s="1527"/>
      <c r="T31" s="47"/>
      <c r="U31" s="48"/>
      <c r="V31" s="48"/>
      <c r="W31" s="48"/>
      <c r="X31" s="48"/>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spans="2:56" ht="18">
      <c r="B32" s="55">
        <v>11</v>
      </c>
      <c r="C32" s="669"/>
      <c r="D32" s="670"/>
      <c r="E32" s="670"/>
      <c r="F32" s="1573"/>
      <c r="G32" s="43">
        <f t="shared" si="1"/>
        <v>0</v>
      </c>
      <c r="H32" s="1539"/>
      <c r="I32" s="1703"/>
      <c r="J32" s="1527"/>
      <c r="K32" s="1527"/>
      <c r="L32" s="1527"/>
      <c r="M32" s="1527"/>
      <c r="N32" s="1527"/>
      <c r="O32" s="1527"/>
      <c r="P32" s="1527"/>
      <c r="Q32" s="1527"/>
      <c r="R32" s="47"/>
      <c r="S32" s="1527"/>
      <c r="T32" s="47"/>
      <c r="U32" s="48"/>
      <c r="V32" s="48"/>
      <c r="W32" s="48"/>
      <c r="X32" s="48"/>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2:56" ht="18">
      <c r="B33" s="55">
        <v>12</v>
      </c>
      <c r="C33" s="669"/>
      <c r="D33" s="670"/>
      <c r="E33" s="670"/>
      <c r="F33" s="1573"/>
      <c r="G33" s="43">
        <f t="shared" si="1"/>
        <v>0</v>
      </c>
      <c r="H33" s="1539"/>
      <c r="I33" s="1717"/>
      <c r="J33" s="1527"/>
      <c r="K33" s="1527"/>
      <c r="L33" s="1527"/>
      <c r="M33" s="1527"/>
      <c r="N33" s="1527"/>
      <c r="O33" s="1527"/>
      <c r="P33" s="1527"/>
      <c r="Q33" s="1527"/>
      <c r="R33" s="47"/>
      <c r="S33" s="1527"/>
      <c r="T33" s="47"/>
      <c r="U33" s="48"/>
      <c r="V33" s="48"/>
      <c r="W33" s="48"/>
      <c r="X33" s="48"/>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2:56" ht="18">
      <c r="B34" s="55">
        <v>13</v>
      </c>
      <c r="C34" s="669"/>
      <c r="D34" s="670"/>
      <c r="E34" s="670"/>
      <c r="F34" s="1573"/>
      <c r="G34" s="43">
        <f t="shared" si="1"/>
        <v>0</v>
      </c>
      <c r="H34" s="1539"/>
      <c r="I34" s="1717"/>
      <c r="J34" s="1527"/>
      <c r="K34" s="1527"/>
      <c r="L34" s="1527"/>
      <c r="M34" s="1527"/>
      <c r="N34" s="1527"/>
      <c r="O34" s="1527"/>
      <c r="P34" s="1527"/>
      <c r="Q34" s="1527"/>
      <c r="R34" s="47"/>
      <c r="S34" s="1527"/>
      <c r="T34" s="47"/>
      <c r="U34" s="48"/>
      <c r="V34" s="48"/>
      <c r="W34" s="48"/>
      <c r="X34" s="48"/>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row>
    <row r="35" spans="2:56" ht="18">
      <c r="B35" s="55">
        <v>14</v>
      </c>
      <c r="C35" s="669"/>
      <c r="D35" s="670"/>
      <c r="E35" s="670"/>
      <c r="F35" s="1573"/>
      <c r="G35" s="43">
        <f t="shared" si="1"/>
        <v>0</v>
      </c>
      <c r="H35" s="1539"/>
      <c r="I35" s="1717"/>
      <c r="J35" s="1527"/>
      <c r="K35" s="1527"/>
      <c r="L35" s="1527"/>
      <c r="M35" s="1527"/>
      <c r="N35" s="1527"/>
      <c r="O35" s="1527"/>
      <c r="P35" s="1527"/>
      <c r="Q35" s="1527"/>
      <c r="R35" s="47"/>
      <c r="S35" s="1527"/>
      <c r="T35" s="47"/>
      <c r="U35" s="48"/>
      <c r="V35" s="48"/>
      <c r="W35" s="48"/>
      <c r="X35" s="48"/>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row>
    <row r="36" spans="2:56" ht="18">
      <c r="B36" s="55">
        <v>15</v>
      </c>
      <c r="C36" s="669"/>
      <c r="D36" s="670"/>
      <c r="E36" s="670"/>
      <c r="F36" s="1573"/>
      <c r="G36" s="43">
        <f t="shared" si="1"/>
        <v>0</v>
      </c>
      <c r="H36" s="1539"/>
      <c r="I36" s="1717"/>
      <c r="J36" s="1527"/>
      <c r="K36" s="1527"/>
      <c r="L36" s="1527"/>
      <c r="M36" s="1527"/>
      <c r="N36" s="1527"/>
      <c r="O36" s="1527"/>
      <c r="P36" s="1527"/>
      <c r="Q36" s="1527"/>
      <c r="R36" s="47"/>
      <c r="S36" s="1527"/>
      <c r="T36" s="47"/>
      <c r="U36" s="48"/>
      <c r="V36" s="48"/>
      <c r="W36" s="48"/>
      <c r="X36" s="48"/>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row>
    <row r="37" spans="2:56" ht="18">
      <c r="B37" s="55">
        <v>16</v>
      </c>
      <c r="C37" s="669"/>
      <c r="D37" s="670"/>
      <c r="E37" s="670"/>
      <c r="F37" s="1573"/>
      <c r="G37" s="43">
        <f t="shared" si="1"/>
        <v>0</v>
      </c>
      <c r="H37" s="1539"/>
      <c r="I37" s="1717"/>
      <c r="J37" s="1527"/>
      <c r="K37" s="1527"/>
      <c r="L37" s="1527"/>
      <c r="M37" s="1527"/>
      <c r="N37" s="1527"/>
      <c r="O37" s="1527"/>
      <c r="P37" s="1527"/>
      <c r="Q37" s="1527"/>
      <c r="R37" s="47"/>
      <c r="S37" s="1527"/>
      <c r="T37" s="1527"/>
      <c r="U37" s="1539"/>
      <c r="V37" s="1539"/>
      <c r="W37" s="1527"/>
      <c r="X37" s="1527"/>
      <c r="Y37" s="152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row>
    <row r="38" spans="2:56" ht="18">
      <c r="B38" s="55">
        <v>17</v>
      </c>
      <c r="C38" s="669"/>
      <c r="D38" s="670"/>
      <c r="E38" s="670"/>
      <c r="F38" s="1573"/>
      <c r="G38" s="43">
        <f t="shared" si="1"/>
        <v>0</v>
      </c>
      <c r="H38" s="1539"/>
      <c r="I38" s="1717"/>
      <c r="J38" s="1527"/>
      <c r="K38" s="1527"/>
      <c r="L38" s="1527"/>
      <c r="M38" s="1527"/>
      <c r="N38" s="1527"/>
      <c r="O38" s="1527"/>
      <c r="P38" s="1527"/>
      <c r="Q38" s="1527"/>
      <c r="R38" s="47"/>
      <c r="S38" s="1527"/>
      <c r="T38" s="1527"/>
      <c r="U38" s="1539"/>
      <c r="V38" s="1539"/>
      <c r="W38" s="1527"/>
      <c r="X38" s="1527"/>
      <c r="Y38" s="152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row>
    <row r="39" spans="2:56" ht="18">
      <c r="B39" s="55">
        <v>18</v>
      </c>
      <c r="C39" s="669"/>
      <c r="D39" s="670"/>
      <c r="E39" s="670"/>
      <c r="F39" s="1573"/>
      <c r="G39" s="43">
        <f t="shared" si="1"/>
        <v>0</v>
      </c>
      <c r="H39" s="1539"/>
      <c r="I39" s="1717"/>
      <c r="J39" s="1527"/>
      <c r="K39" s="1527"/>
      <c r="L39" s="1527"/>
      <c r="M39" s="1527"/>
      <c r="N39" s="1527"/>
      <c r="O39" s="1527"/>
      <c r="P39" s="1527"/>
      <c r="Q39" s="1527"/>
      <c r="R39" s="47"/>
      <c r="S39" s="1527"/>
      <c r="T39" s="1527"/>
      <c r="U39" s="1539"/>
      <c r="V39" s="1539"/>
      <c r="W39" s="1527"/>
      <c r="X39" s="1527"/>
      <c r="Y39" s="152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row>
    <row r="40" spans="2:56" ht="18">
      <c r="B40" s="55">
        <v>19</v>
      </c>
      <c r="C40" s="669"/>
      <c r="D40" s="670"/>
      <c r="E40" s="670"/>
      <c r="F40" s="1573"/>
      <c r="G40" s="43">
        <f t="shared" si="1"/>
        <v>0</v>
      </c>
      <c r="H40" s="1539"/>
      <c r="I40" s="1717"/>
      <c r="J40" s="1527"/>
      <c r="K40" s="1527"/>
      <c r="L40" s="1527"/>
      <c r="M40" s="1527"/>
      <c r="N40" s="1527"/>
      <c r="O40" s="1527"/>
      <c r="P40" s="1527"/>
      <c r="Q40" s="1527"/>
      <c r="R40" s="47"/>
      <c r="S40" s="1527"/>
      <c r="T40" s="1527"/>
      <c r="U40" s="1539"/>
      <c r="V40" s="1539"/>
      <c r="W40" s="1527"/>
      <c r="X40" s="1527"/>
      <c r="Y40" s="152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row>
    <row r="41" spans="2:56" ht="18">
      <c r="B41" s="55">
        <v>20</v>
      </c>
      <c r="C41" s="669"/>
      <c r="D41" s="670"/>
      <c r="E41" s="670"/>
      <c r="F41" s="1573"/>
      <c r="G41" s="43">
        <f t="shared" si="1"/>
        <v>0</v>
      </c>
      <c r="H41" s="1539"/>
      <c r="I41" s="1717"/>
      <c r="J41" s="1527"/>
      <c r="K41" s="1527"/>
      <c r="L41" s="1527"/>
      <c r="M41" s="1527"/>
      <c r="N41" s="1527"/>
      <c r="O41" s="1527"/>
      <c r="P41" s="1527"/>
      <c r="Q41" s="1527"/>
      <c r="R41" s="47"/>
      <c r="S41" s="1527"/>
      <c r="T41" s="1527"/>
      <c r="U41" s="1539"/>
      <c r="V41" s="1539"/>
      <c r="W41" s="1527"/>
      <c r="X41" s="1527"/>
      <c r="Y41" s="152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row>
    <row r="42" spans="2:56" ht="20.25">
      <c r="B42" s="53"/>
      <c r="C42" s="1906" t="s">
        <v>517</v>
      </c>
      <c r="D42" s="1907"/>
      <c r="E42" s="364">
        <f t="shared" ref="E42" si="2">SUM(E22:E41)</f>
        <v>0</v>
      </c>
      <c r="F42" s="364"/>
      <c r="G42" s="434">
        <f>SUM(G22:G41)</f>
        <v>0</v>
      </c>
      <c r="H42" s="436"/>
      <c r="I42" s="437"/>
      <c r="J42" s="1527"/>
      <c r="K42" s="1527"/>
      <c r="L42" s="1527"/>
      <c r="M42" s="1527"/>
      <c r="N42" s="1527"/>
      <c r="O42" s="1527"/>
      <c r="P42" s="1527"/>
      <c r="Q42" s="1527"/>
      <c r="R42" s="47"/>
      <c r="S42" s="1527"/>
      <c r="T42" s="1527"/>
      <c r="U42" s="1539"/>
      <c r="V42" s="1539"/>
      <c r="W42" s="1527"/>
      <c r="X42" s="1527"/>
      <c r="Y42" s="1527"/>
      <c r="Z42" s="47"/>
      <c r="AA42" s="47"/>
      <c r="AB42" s="47"/>
      <c r="AC42" s="47"/>
      <c r="AD42" s="47"/>
      <c r="AE42" s="47"/>
      <c r="AF42" s="47"/>
      <c r="AG42" s="47"/>
      <c r="AH42" s="47"/>
      <c r="AI42" s="47"/>
      <c r="AJ42" s="47"/>
      <c r="AK42" s="47"/>
      <c r="AL42" s="1527"/>
      <c r="AM42" s="1527"/>
      <c r="AN42" s="1527"/>
      <c r="AO42" s="1527"/>
      <c r="AP42" s="1527"/>
      <c r="AQ42" s="1527"/>
      <c r="AR42" s="1527"/>
      <c r="AS42" s="1527"/>
      <c r="AT42" s="1527"/>
      <c r="AU42" s="1527"/>
      <c r="AV42" s="1527"/>
      <c r="AW42" s="1527"/>
      <c r="AX42" s="1527"/>
      <c r="AY42" s="1527"/>
      <c r="AZ42" s="1527"/>
      <c r="BA42" s="1527"/>
      <c r="BB42" s="1527"/>
      <c r="BC42" s="1527"/>
      <c r="BD42" s="1527"/>
    </row>
    <row r="43" spans="2:56" ht="20.100000000000001" customHeight="1">
      <c r="B43" s="53"/>
      <c r="C43" s="1705"/>
      <c r="D43" s="314" t="s">
        <v>518</v>
      </c>
      <c r="E43" s="109"/>
      <c r="F43" s="109"/>
      <c r="G43" s="415">
        <f>ROUND(G20-G42,0)</f>
        <v>0</v>
      </c>
      <c r="H43" s="1539"/>
      <c r="I43" s="1721"/>
      <c r="J43" s="1527"/>
      <c r="K43" s="1527"/>
      <c r="L43" s="1527"/>
      <c r="M43" s="1527"/>
      <c r="N43" s="1527"/>
      <c r="O43" s="1527"/>
      <c r="P43" s="1527"/>
      <c r="Q43" s="1527"/>
      <c r="R43" s="47"/>
      <c r="S43" s="1527"/>
      <c r="T43" s="1527"/>
      <c r="U43" s="1539"/>
      <c r="V43" s="1539"/>
      <c r="W43" s="1527"/>
      <c r="X43" s="1527"/>
      <c r="Y43" s="1527"/>
      <c r="Z43" s="47"/>
      <c r="AA43" s="47"/>
      <c r="AB43" s="47"/>
      <c r="AC43" s="47"/>
      <c r="AD43" s="47"/>
      <c r="AE43" s="47"/>
      <c r="AF43" s="47"/>
      <c r="AG43" s="47"/>
      <c r="AH43" s="47"/>
      <c r="AI43" s="47"/>
      <c r="AJ43" s="47"/>
      <c r="AK43" s="47"/>
      <c r="AL43" s="1527"/>
      <c r="AM43" s="1527"/>
      <c r="AN43" s="1527"/>
      <c r="AO43" s="1527"/>
      <c r="AP43" s="1527"/>
      <c r="AQ43" s="1527"/>
      <c r="AR43" s="1527"/>
      <c r="AS43" s="1527"/>
      <c r="AT43" s="1527"/>
      <c r="AU43" s="1527"/>
      <c r="AV43" s="1527"/>
      <c r="AW43" s="1527"/>
      <c r="AX43" s="1527"/>
      <c r="AY43" s="1527"/>
      <c r="AZ43" s="1527"/>
      <c r="BA43" s="1527"/>
      <c r="BB43" s="1527"/>
      <c r="BC43" s="1527"/>
      <c r="BD43" s="1527"/>
    </row>
    <row r="44" spans="2:56">
      <c r="B44" s="53"/>
      <c r="C44" s="1582"/>
      <c r="D44" s="1576"/>
      <c r="E44" s="1576"/>
      <c r="F44" s="1576"/>
      <c r="G44" s="1577"/>
      <c r="H44" s="1539"/>
      <c r="I44" s="1719"/>
      <c r="J44" s="1527"/>
      <c r="K44" s="1527"/>
      <c r="L44" s="1527"/>
      <c r="M44" s="1527"/>
      <c r="N44" s="1527"/>
      <c r="O44" s="1527"/>
      <c r="P44" s="1527"/>
      <c r="Q44" s="1527"/>
      <c r="R44" s="47"/>
      <c r="S44" s="1527"/>
      <c r="T44" s="1527"/>
      <c r="U44" s="1539"/>
      <c r="V44" s="1539"/>
      <c r="W44" s="1527"/>
      <c r="X44" s="1527"/>
      <c r="Y44" s="1527"/>
      <c r="Z44" s="47"/>
      <c r="AA44" s="47"/>
      <c r="AB44" s="47"/>
      <c r="AC44" s="47"/>
      <c r="AD44" s="47"/>
      <c r="AE44" s="47"/>
      <c r="AF44" s="47"/>
      <c r="AG44" s="47"/>
      <c r="AH44" s="47"/>
      <c r="AI44" s="47"/>
      <c r="AJ44" s="47"/>
      <c r="AK44" s="47"/>
      <c r="AL44" s="1527"/>
      <c r="AM44" s="1527"/>
      <c r="AN44" s="1527"/>
      <c r="AO44" s="1527"/>
      <c r="AP44" s="1527"/>
      <c r="AQ44" s="1527"/>
      <c r="AR44" s="1527"/>
      <c r="AS44" s="1527"/>
      <c r="AT44" s="1527"/>
      <c r="AU44" s="1527"/>
      <c r="AV44" s="1527"/>
      <c r="AW44" s="1527"/>
      <c r="AX44" s="1527"/>
      <c r="AY44" s="1527"/>
      <c r="AZ44" s="1527"/>
      <c r="BA44" s="1527"/>
      <c r="BB44" s="1527"/>
      <c r="BC44" s="1527"/>
      <c r="BD44" s="1527"/>
    </row>
    <row r="45" spans="2:56" s="795" customFormat="1" ht="23.25">
      <c r="B45" s="787"/>
      <c r="C45" s="806" t="str">
        <f>'Library Volume 2'!E108</f>
        <v>Learning Resources</v>
      </c>
      <c r="D45" s="790"/>
      <c r="E45" s="791"/>
      <c r="F45" s="792"/>
      <c r="G45" s="790"/>
      <c r="H45" s="805"/>
      <c r="I45" s="866"/>
      <c r="R45" s="796"/>
      <c r="U45" s="805"/>
      <c r="V45" s="805"/>
      <c r="Z45" s="796"/>
      <c r="AA45" s="796"/>
      <c r="AB45" s="796"/>
      <c r="AC45" s="796"/>
      <c r="AD45" s="796"/>
      <c r="AE45" s="796"/>
      <c r="AF45" s="796"/>
      <c r="AG45" s="796"/>
      <c r="AH45" s="796"/>
      <c r="AI45" s="796"/>
      <c r="AJ45" s="796"/>
      <c r="AK45" s="796"/>
    </row>
    <row r="46" spans="2:56" s="795" customFormat="1" ht="20.100000000000001" customHeight="1">
      <c r="B46" s="787"/>
      <c r="C46" s="1446" t="s">
        <v>510</v>
      </c>
      <c r="D46" s="924"/>
      <c r="E46" s="925"/>
      <c r="F46" s="926"/>
      <c r="G46" s="924"/>
      <c r="H46" s="932"/>
      <c r="I46" s="933"/>
      <c r="R46" s="796"/>
      <c r="T46" s="796"/>
      <c r="U46" s="797"/>
      <c r="V46" s="797"/>
      <c r="W46" s="797"/>
      <c r="X46" s="797"/>
      <c r="Y46" s="796"/>
      <c r="Z46" s="796"/>
      <c r="AA46" s="796"/>
      <c r="AB46" s="796"/>
      <c r="AC46" s="796"/>
      <c r="AD46" s="796"/>
      <c r="AE46" s="796"/>
      <c r="AF46" s="796"/>
      <c r="AG46" s="796"/>
      <c r="AH46" s="796"/>
      <c r="AI46" s="796"/>
      <c r="AJ46" s="796"/>
      <c r="AK46" s="796"/>
      <c r="AL46" s="796"/>
      <c r="AM46" s="796"/>
      <c r="AN46" s="796"/>
      <c r="AO46" s="796"/>
      <c r="AP46" s="796"/>
      <c r="AQ46" s="796"/>
      <c r="AR46" s="796"/>
      <c r="AS46" s="796"/>
      <c r="AT46" s="796"/>
      <c r="AU46" s="796"/>
      <c r="AV46" s="796"/>
      <c r="AW46" s="796"/>
      <c r="AX46" s="796"/>
      <c r="AY46" s="796"/>
      <c r="AZ46" s="796"/>
      <c r="BA46" s="796"/>
      <c r="BB46" s="796"/>
      <c r="BC46" s="796"/>
      <c r="BD46" s="796"/>
    </row>
    <row r="47" spans="2:56">
      <c r="B47" s="53"/>
      <c r="C47" s="1527" t="str">
        <f>'Provisional SoA'!E18</f>
        <v>Resource/ Study Spaces</v>
      </c>
      <c r="D47" s="1572" t="str">
        <f>IF('Provisional SoA'!$O18&gt;0,'Provisional SoA'!O18,"n/a")</f>
        <v>n/a</v>
      </c>
      <c r="E47" s="1572">
        <f>IF('Provisional SoA'!$O18&gt;0,1,0)</f>
        <v>0</v>
      </c>
      <c r="F47" s="1573"/>
      <c r="G47" s="1572">
        <f>IF(E47&gt;0,D47*E47,0)</f>
        <v>0</v>
      </c>
      <c r="H47" s="1539"/>
      <c r="I47" s="1720"/>
      <c r="J47" s="1527"/>
      <c r="K47" s="1527"/>
      <c r="L47" s="1527"/>
      <c r="M47" s="1527"/>
      <c r="N47" s="1527"/>
      <c r="O47" s="1527"/>
      <c r="P47" s="1527"/>
      <c r="Q47" s="1527"/>
      <c r="R47" s="47"/>
      <c r="S47" s="1527"/>
      <c r="T47" s="1527"/>
      <c r="U47" s="1539"/>
      <c r="V47" s="1539"/>
      <c r="W47" s="1527"/>
      <c r="X47" s="1527"/>
      <c r="Y47" s="1527"/>
      <c r="Z47" s="1527"/>
      <c r="AA47" s="1527"/>
      <c r="AB47" s="1527"/>
      <c r="AC47" s="1527"/>
      <c r="AD47" s="1527"/>
      <c r="AE47" s="1527"/>
      <c r="AF47" s="1527"/>
      <c r="AG47" s="1527"/>
      <c r="AH47" s="1527"/>
      <c r="AI47" s="1527"/>
      <c r="AJ47" s="1527"/>
      <c r="AK47" s="1527"/>
      <c r="AL47" s="1527"/>
      <c r="AM47" s="1527"/>
      <c r="AN47" s="1527"/>
      <c r="AO47" s="1527"/>
      <c r="AP47" s="1527"/>
      <c r="AQ47" s="1527"/>
      <c r="AR47" s="1527"/>
      <c r="AS47" s="1527"/>
      <c r="AT47" s="1527"/>
      <c r="AU47" s="1527"/>
      <c r="AV47" s="1527"/>
      <c r="AW47" s="1527"/>
      <c r="AX47" s="1527"/>
      <c r="AY47" s="1527"/>
      <c r="AZ47" s="1527"/>
      <c r="BA47" s="1527"/>
      <c r="BB47" s="1527"/>
      <c r="BC47" s="1527"/>
      <c r="BD47" s="1527"/>
    </row>
    <row r="48" spans="2:56" s="31" customFormat="1" ht="18">
      <c r="B48" s="54"/>
      <c r="C48" s="1446" t="s">
        <v>527</v>
      </c>
      <c r="D48" s="824"/>
      <c r="E48" s="825"/>
      <c r="F48" s="825"/>
      <c r="G48" s="1447">
        <f>SUM(G47)</f>
        <v>0</v>
      </c>
      <c r="H48" s="39"/>
      <c r="I48" s="867"/>
      <c r="R48" s="49"/>
      <c r="T48" s="49"/>
      <c r="U48" s="50"/>
      <c r="V48" s="50"/>
      <c r="W48" s="50"/>
      <c r="X48" s="50"/>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row>
    <row r="49" spans="2:56" s="59" customFormat="1" ht="23.1" customHeight="1">
      <c r="B49" s="111"/>
      <c r="C49" s="360" t="s">
        <v>514</v>
      </c>
      <c r="D49" s="311"/>
      <c r="E49" s="312"/>
      <c r="F49" s="313"/>
      <c r="G49" s="311"/>
      <c r="H49" s="46"/>
      <c r="I49" s="119" t="s">
        <v>287</v>
      </c>
      <c r="R49" s="110"/>
      <c r="T49" s="110"/>
      <c r="U49" s="112"/>
      <c r="V49" s="112"/>
      <c r="W49" s="112"/>
      <c r="X49" s="112"/>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row>
    <row r="50" spans="2:56" ht="18">
      <c r="B50" s="55">
        <v>1</v>
      </c>
      <c r="C50" s="669"/>
      <c r="D50" s="670"/>
      <c r="E50" s="670"/>
      <c r="F50" s="44"/>
      <c r="G50" s="43">
        <f t="shared" ref="G50:G69" si="3">D50*E50</f>
        <v>0</v>
      </c>
      <c r="H50" s="39"/>
      <c r="I50" s="1510"/>
      <c r="J50" s="1527"/>
      <c r="K50" s="1527"/>
      <c r="L50" s="1527"/>
      <c r="M50" s="1527"/>
      <c r="N50" s="1527"/>
      <c r="O50" s="1527"/>
      <c r="P50" s="1527"/>
      <c r="Q50" s="1527"/>
      <c r="R50" s="47"/>
      <c r="S50" s="1527"/>
      <c r="T50" s="47"/>
      <c r="U50" s="48"/>
      <c r="V50" s="48"/>
      <c r="W50" s="48"/>
      <c r="X50" s="48"/>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row>
    <row r="51" spans="2:56" ht="18">
      <c r="B51" s="55">
        <v>2</v>
      </c>
      <c r="C51" s="669"/>
      <c r="D51" s="670"/>
      <c r="E51" s="670"/>
      <c r="F51" s="44"/>
      <c r="G51" s="43">
        <f t="shared" si="3"/>
        <v>0</v>
      </c>
      <c r="H51" s="39"/>
      <c r="I51" s="1510"/>
      <c r="J51" s="1527"/>
      <c r="K51" s="1527"/>
      <c r="L51" s="1527"/>
      <c r="M51" s="1527"/>
      <c r="N51" s="1527"/>
      <c r="O51" s="1527"/>
      <c r="P51" s="1527"/>
      <c r="Q51" s="1527"/>
      <c r="R51" s="47"/>
      <c r="S51" s="1527"/>
      <c r="T51" s="47"/>
      <c r="U51" s="48"/>
      <c r="V51" s="48"/>
      <c r="W51" s="48"/>
      <c r="X51" s="48"/>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row>
    <row r="52" spans="2:56" ht="18">
      <c r="B52" s="55">
        <v>3</v>
      </c>
      <c r="C52" s="669"/>
      <c r="D52" s="670"/>
      <c r="E52" s="670"/>
      <c r="F52" s="44"/>
      <c r="G52" s="43">
        <f t="shared" si="3"/>
        <v>0</v>
      </c>
      <c r="H52" s="39"/>
      <c r="I52" s="1510"/>
      <c r="J52" s="1527"/>
      <c r="K52" s="1527"/>
      <c r="L52" s="1527"/>
      <c r="M52" s="1527"/>
      <c r="N52" s="1527"/>
      <c r="O52" s="1527"/>
      <c r="P52" s="1527"/>
      <c r="Q52" s="1527"/>
      <c r="R52" s="47"/>
      <c r="S52" s="1527"/>
      <c r="T52" s="47"/>
      <c r="U52" s="48"/>
      <c r="V52" s="48"/>
      <c r="W52" s="48"/>
      <c r="X52" s="48"/>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row>
    <row r="53" spans="2:56" ht="18">
      <c r="B53" s="55">
        <v>4</v>
      </c>
      <c r="C53" s="669"/>
      <c r="D53" s="670"/>
      <c r="E53" s="670"/>
      <c r="F53" s="44"/>
      <c r="G53" s="43">
        <f t="shared" si="3"/>
        <v>0</v>
      </c>
      <c r="H53" s="39"/>
      <c r="I53" s="1510"/>
      <c r="J53" s="1527"/>
      <c r="K53" s="1527"/>
      <c r="L53" s="1527"/>
      <c r="M53" s="1527"/>
      <c r="N53" s="1527"/>
      <c r="O53" s="1527"/>
      <c r="P53" s="1527"/>
      <c r="Q53" s="1527"/>
      <c r="R53" s="47"/>
      <c r="S53" s="1527"/>
      <c r="T53" s="47"/>
      <c r="U53" s="48"/>
      <c r="V53" s="48"/>
      <c r="W53" s="48"/>
      <c r="X53" s="48"/>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row>
    <row r="54" spans="2:56" ht="18">
      <c r="B54" s="55">
        <v>5</v>
      </c>
      <c r="C54" s="669"/>
      <c r="D54" s="670"/>
      <c r="E54" s="670"/>
      <c r="F54" s="44"/>
      <c r="G54" s="43">
        <f t="shared" si="3"/>
        <v>0</v>
      </c>
      <c r="H54" s="39"/>
      <c r="I54" s="1510"/>
      <c r="J54" s="1527"/>
      <c r="K54" s="1527"/>
      <c r="L54" s="1527"/>
      <c r="M54" s="1527"/>
      <c r="N54" s="1527"/>
      <c r="O54" s="1527"/>
      <c r="P54" s="1527"/>
      <c r="Q54" s="1527"/>
      <c r="R54" s="47"/>
      <c r="S54" s="1527"/>
      <c r="T54" s="47"/>
      <c r="U54" s="48"/>
      <c r="V54" s="48"/>
      <c r="W54" s="48"/>
      <c r="X54" s="48"/>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row>
    <row r="55" spans="2:56" ht="18">
      <c r="B55" s="55">
        <v>6</v>
      </c>
      <c r="C55" s="669"/>
      <c r="D55" s="670"/>
      <c r="E55" s="670"/>
      <c r="F55" s="44"/>
      <c r="G55" s="43">
        <f t="shared" si="3"/>
        <v>0</v>
      </c>
      <c r="H55" s="39"/>
      <c r="I55" s="1510"/>
      <c r="J55" s="1527"/>
      <c r="K55" s="1527"/>
      <c r="L55" s="1527"/>
      <c r="M55" s="1527"/>
      <c r="N55" s="1527"/>
      <c r="O55" s="1527"/>
      <c r="P55" s="1527"/>
      <c r="Q55" s="1527"/>
      <c r="R55" s="47"/>
      <c r="S55" s="1527"/>
      <c r="T55" s="47"/>
      <c r="U55" s="48"/>
      <c r="V55" s="48"/>
      <c r="W55" s="48"/>
      <c r="X55" s="48"/>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row>
    <row r="56" spans="2:56" ht="18">
      <c r="B56" s="55">
        <v>7</v>
      </c>
      <c r="C56" s="669"/>
      <c r="D56" s="670"/>
      <c r="E56" s="670"/>
      <c r="F56" s="44"/>
      <c r="G56" s="43">
        <f t="shared" si="3"/>
        <v>0</v>
      </c>
      <c r="H56" s="39"/>
      <c r="I56" s="1510"/>
      <c r="J56" s="1527"/>
      <c r="K56" s="1527"/>
      <c r="L56" s="1527"/>
      <c r="M56" s="1527"/>
      <c r="N56" s="1527"/>
      <c r="O56" s="1527"/>
      <c r="P56" s="1527"/>
      <c r="Q56" s="1527"/>
      <c r="R56" s="47"/>
      <c r="S56" s="1527"/>
      <c r="T56" s="47"/>
      <c r="U56" s="48"/>
      <c r="V56" s="48"/>
      <c r="W56" s="48"/>
      <c r="X56" s="48"/>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row>
    <row r="57" spans="2:56" ht="18">
      <c r="B57" s="55">
        <v>8</v>
      </c>
      <c r="C57" s="669"/>
      <c r="D57" s="670"/>
      <c r="E57" s="670"/>
      <c r="F57" s="44"/>
      <c r="G57" s="43">
        <f t="shared" si="3"/>
        <v>0</v>
      </c>
      <c r="H57" s="39"/>
      <c r="I57" s="1510"/>
      <c r="J57" s="1527"/>
      <c r="K57" s="1527"/>
      <c r="L57" s="1527"/>
      <c r="M57" s="1527"/>
      <c r="N57" s="1527"/>
      <c r="O57" s="1527"/>
      <c r="P57" s="1527"/>
      <c r="Q57" s="1527"/>
      <c r="R57" s="47"/>
      <c r="S57" s="1527"/>
      <c r="T57" s="47"/>
      <c r="U57" s="48"/>
      <c r="V57" s="48"/>
      <c r="W57" s="48"/>
      <c r="X57" s="48"/>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row>
    <row r="58" spans="2:56" ht="18">
      <c r="B58" s="55">
        <v>9</v>
      </c>
      <c r="C58" s="669"/>
      <c r="D58" s="670"/>
      <c r="E58" s="670"/>
      <c r="F58" s="44"/>
      <c r="G58" s="43">
        <f t="shared" si="3"/>
        <v>0</v>
      </c>
      <c r="H58" s="39"/>
      <c r="I58" s="1510"/>
      <c r="J58" s="1527"/>
      <c r="K58" s="1527"/>
      <c r="L58" s="1527"/>
      <c r="M58" s="1527"/>
      <c r="N58" s="1527"/>
      <c r="O58" s="1527"/>
      <c r="P58" s="1527"/>
      <c r="Q58" s="1527"/>
      <c r="R58" s="47"/>
      <c r="S58" s="1527"/>
      <c r="T58" s="47"/>
      <c r="U58" s="48"/>
      <c r="V58" s="48"/>
      <c r="W58" s="48"/>
      <c r="X58" s="48"/>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row>
    <row r="59" spans="2:56" ht="18">
      <c r="B59" s="55">
        <v>10</v>
      </c>
      <c r="C59" s="669"/>
      <c r="D59" s="670"/>
      <c r="E59" s="670"/>
      <c r="F59" s="44"/>
      <c r="G59" s="43">
        <f t="shared" si="3"/>
        <v>0</v>
      </c>
      <c r="H59" s="39"/>
      <c r="I59" s="1510"/>
      <c r="J59" s="1527"/>
      <c r="K59" s="1527"/>
      <c r="L59" s="1527"/>
      <c r="M59" s="1527"/>
      <c r="N59" s="1527"/>
      <c r="O59" s="1527"/>
      <c r="P59" s="1527"/>
      <c r="Q59" s="1527"/>
      <c r="R59" s="47"/>
      <c r="S59" s="1527"/>
      <c r="T59" s="47"/>
      <c r="U59" s="48"/>
      <c r="V59" s="48"/>
      <c r="W59" s="48"/>
      <c r="X59" s="48"/>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row>
    <row r="60" spans="2:56" ht="18">
      <c r="B60" s="55">
        <v>11</v>
      </c>
      <c r="C60" s="669"/>
      <c r="D60" s="670"/>
      <c r="E60" s="670"/>
      <c r="F60" s="44"/>
      <c r="G60" s="43">
        <f t="shared" si="3"/>
        <v>0</v>
      </c>
      <c r="H60" s="39"/>
      <c r="I60" s="1510"/>
      <c r="J60" s="1527"/>
      <c r="K60" s="1527"/>
      <c r="L60" s="1527"/>
      <c r="M60" s="1527"/>
      <c r="N60" s="1527"/>
      <c r="O60" s="1527"/>
      <c r="P60" s="1527"/>
      <c r="Q60" s="1527"/>
      <c r="R60" s="47"/>
      <c r="S60" s="1527"/>
      <c r="T60" s="47"/>
      <c r="U60" s="48"/>
      <c r="V60" s="48"/>
      <c r="W60" s="48"/>
      <c r="X60" s="48"/>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row>
    <row r="61" spans="2:56" ht="18">
      <c r="B61" s="55">
        <v>12</v>
      </c>
      <c r="C61" s="669"/>
      <c r="D61" s="670"/>
      <c r="E61" s="670"/>
      <c r="F61" s="44"/>
      <c r="G61" s="43">
        <f t="shared" si="3"/>
        <v>0</v>
      </c>
      <c r="H61" s="39"/>
      <c r="I61" s="1511"/>
      <c r="J61" s="1527"/>
      <c r="K61" s="1527"/>
      <c r="L61" s="1527"/>
      <c r="M61" s="1527"/>
      <c r="N61" s="1527"/>
      <c r="O61" s="1527"/>
      <c r="P61" s="1527"/>
      <c r="Q61" s="1527"/>
      <c r="R61" s="47"/>
      <c r="S61" s="1527"/>
      <c r="T61" s="47"/>
      <c r="U61" s="48"/>
      <c r="V61" s="48"/>
      <c r="W61" s="48"/>
      <c r="X61" s="48"/>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row>
    <row r="62" spans="2:56" ht="18">
      <c r="B62" s="55">
        <v>13</v>
      </c>
      <c r="C62" s="669"/>
      <c r="D62" s="670"/>
      <c r="E62" s="670"/>
      <c r="F62" s="44"/>
      <c r="G62" s="43">
        <f t="shared" si="3"/>
        <v>0</v>
      </c>
      <c r="H62" s="39"/>
      <c r="I62" s="1511"/>
      <c r="J62" s="1527"/>
      <c r="K62" s="1527"/>
      <c r="L62" s="1527"/>
      <c r="M62" s="1527"/>
      <c r="N62" s="1527"/>
      <c r="O62" s="1527"/>
      <c r="P62" s="1527"/>
      <c r="Q62" s="1527"/>
      <c r="R62" s="47"/>
      <c r="S62" s="1527"/>
      <c r="T62" s="47"/>
      <c r="U62" s="48"/>
      <c r="V62" s="48"/>
      <c r="W62" s="48"/>
      <c r="X62" s="48"/>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row>
    <row r="63" spans="2:56" ht="18">
      <c r="B63" s="55">
        <v>14</v>
      </c>
      <c r="C63" s="669"/>
      <c r="D63" s="670"/>
      <c r="E63" s="670"/>
      <c r="F63" s="44"/>
      <c r="G63" s="43">
        <f t="shared" si="3"/>
        <v>0</v>
      </c>
      <c r="H63" s="39"/>
      <c r="I63" s="1511"/>
      <c r="J63" s="1527"/>
      <c r="K63" s="1527"/>
      <c r="L63" s="1527"/>
      <c r="M63" s="1527"/>
      <c r="N63" s="1527"/>
      <c r="O63" s="1527"/>
      <c r="P63" s="1527"/>
      <c r="Q63" s="1527"/>
      <c r="R63" s="47"/>
      <c r="S63" s="1527"/>
      <c r="T63" s="47"/>
      <c r="U63" s="48"/>
      <c r="V63" s="48"/>
      <c r="W63" s="48"/>
      <c r="X63" s="48"/>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row>
    <row r="64" spans="2:56" ht="18">
      <c r="B64" s="55">
        <v>15</v>
      </c>
      <c r="C64" s="669"/>
      <c r="D64" s="670"/>
      <c r="E64" s="670"/>
      <c r="F64" s="44"/>
      <c r="G64" s="43">
        <f t="shared" si="3"/>
        <v>0</v>
      </c>
      <c r="H64" s="39"/>
      <c r="I64" s="1511"/>
      <c r="J64" s="1527"/>
      <c r="K64" s="1527"/>
      <c r="L64" s="1527"/>
      <c r="M64" s="1527"/>
      <c r="N64" s="1527"/>
      <c r="O64" s="1527"/>
      <c r="P64" s="1527"/>
      <c r="Q64" s="1527"/>
      <c r="R64" s="47"/>
      <c r="S64" s="1527"/>
      <c r="T64" s="47"/>
      <c r="U64" s="48"/>
      <c r="V64" s="48"/>
      <c r="W64" s="48"/>
      <c r="X64" s="48"/>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row>
    <row r="65" spans="2:56" ht="18">
      <c r="B65" s="55">
        <v>16</v>
      </c>
      <c r="C65" s="669"/>
      <c r="D65" s="670"/>
      <c r="E65" s="670"/>
      <c r="F65" s="44"/>
      <c r="G65" s="43">
        <f t="shared" si="3"/>
        <v>0</v>
      </c>
      <c r="H65" s="39"/>
      <c r="I65" s="1511"/>
      <c r="J65" s="1527"/>
      <c r="K65" s="1527"/>
      <c r="L65" s="1527"/>
      <c r="M65" s="1527"/>
      <c r="N65" s="1527"/>
      <c r="O65" s="1527"/>
      <c r="P65" s="1527"/>
      <c r="Q65" s="1527"/>
      <c r="R65" s="47"/>
      <c r="S65" s="1527"/>
      <c r="T65" s="1527"/>
      <c r="U65" s="1539"/>
      <c r="V65" s="1539"/>
      <c r="W65" s="1527"/>
      <c r="X65" s="1527"/>
      <c r="Y65" s="152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row>
    <row r="66" spans="2:56" ht="18">
      <c r="B66" s="55">
        <v>17</v>
      </c>
      <c r="C66" s="669"/>
      <c r="D66" s="670"/>
      <c r="E66" s="670"/>
      <c r="F66" s="44"/>
      <c r="G66" s="43">
        <f t="shared" si="3"/>
        <v>0</v>
      </c>
      <c r="H66" s="39"/>
      <c r="I66" s="1511"/>
      <c r="J66" s="1527"/>
      <c r="K66" s="1527"/>
      <c r="L66" s="1527"/>
      <c r="M66" s="1527"/>
      <c r="N66" s="1527"/>
      <c r="O66" s="1527"/>
      <c r="P66" s="1527"/>
      <c r="Q66" s="1527"/>
      <c r="R66" s="47"/>
      <c r="S66" s="1527"/>
      <c r="T66" s="1527"/>
      <c r="U66" s="1539"/>
      <c r="V66" s="1539"/>
      <c r="W66" s="1527"/>
      <c r="X66" s="1527"/>
      <c r="Y66" s="152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row>
    <row r="67" spans="2:56" ht="18">
      <c r="B67" s="55">
        <v>18</v>
      </c>
      <c r="C67" s="669"/>
      <c r="D67" s="670"/>
      <c r="E67" s="670"/>
      <c r="F67" s="44"/>
      <c r="G67" s="43">
        <f t="shared" si="3"/>
        <v>0</v>
      </c>
      <c r="H67" s="39"/>
      <c r="I67" s="1511"/>
      <c r="J67" s="1527"/>
      <c r="K67" s="1527"/>
      <c r="L67" s="1527"/>
      <c r="M67" s="1527"/>
      <c r="N67" s="1527"/>
      <c r="O67" s="1527"/>
      <c r="P67" s="1527"/>
      <c r="Q67" s="1527"/>
      <c r="R67" s="47"/>
      <c r="S67" s="1527"/>
      <c r="T67" s="1527"/>
      <c r="U67" s="1539"/>
      <c r="V67" s="1539"/>
      <c r="W67" s="1527"/>
      <c r="X67" s="1527"/>
      <c r="Y67" s="152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row>
    <row r="68" spans="2:56" ht="18">
      <c r="B68" s="55">
        <v>19</v>
      </c>
      <c r="C68" s="669"/>
      <c r="D68" s="670"/>
      <c r="E68" s="670"/>
      <c r="F68" s="44"/>
      <c r="G68" s="43">
        <f t="shared" si="3"/>
        <v>0</v>
      </c>
      <c r="H68" s="39"/>
      <c r="I68" s="1511"/>
      <c r="J68" s="1527"/>
      <c r="K68" s="1527"/>
      <c r="L68" s="1527"/>
      <c r="M68" s="1527"/>
      <c r="N68" s="1527"/>
      <c r="O68" s="1527"/>
      <c r="P68" s="1527"/>
      <c r="Q68" s="1527"/>
      <c r="R68" s="47"/>
      <c r="S68" s="1527"/>
      <c r="T68" s="1527"/>
      <c r="U68" s="1539"/>
      <c r="V68" s="1539"/>
      <c r="W68" s="1527"/>
      <c r="X68" s="1527"/>
      <c r="Y68" s="152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row>
    <row r="69" spans="2:56" ht="18">
      <c r="B69" s="55">
        <v>20</v>
      </c>
      <c r="C69" s="669"/>
      <c r="D69" s="670"/>
      <c r="E69" s="670"/>
      <c r="F69" s="44"/>
      <c r="G69" s="43">
        <f t="shared" si="3"/>
        <v>0</v>
      </c>
      <c r="H69" s="39"/>
      <c r="I69" s="1511"/>
      <c r="J69" s="1527"/>
      <c r="K69" s="1527"/>
      <c r="L69" s="1527"/>
      <c r="M69" s="1527"/>
      <c r="N69" s="1527"/>
      <c r="O69" s="1527"/>
      <c r="P69" s="1527"/>
      <c r="Q69" s="1527"/>
      <c r="R69" s="47"/>
      <c r="S69" s="1527"/>
      <c r="T69" s="1527"/>
      <c r="U69" s="1539"/>
      <c r="V69" s="1539"/>
      <c r="W69" s="1527"/>
      <c r="X69" s="1527"/>
      <c r="Y69" s="152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row>
    <row r="70" spans="2:56" ht="20.25">
      <c r="B70" s="53"/>
      <c r="C70" s="1906" t="s">
        <v>517</v>
      </c>
      <c r="D70" s="1907"/>
      <c r="E70" s="364">
        <f t="shared" ref="E70" si="4">SUM(E50:E69)</f>
        <v>0</v>
      </c>
      <c r="F70" s="364"/>
      <c r="G70" s="434">
        <f>SUM(G50:G69)</f>
        <v>0</v>
      </c>
      <c r="H70" s="436"/>
      <c r="I70" s="437"/>
      <c r="J70" s="1527"/>
      <c r="K70" s="1527"/>
      <c r="L70" s="1527"/>
      <c r="M70" s="1527"/>
      <c r="N70" s="1527"/>
      <c r="O70" s="1527"/>
      <c r="P70" s="1527"/>
      <c r="Q70" s="1527"/>
      <c r="R70" s="47"/>
      <c r="S70" s="1527"/>
      <c r="T70" s="1527"/>
      <c r="U70" s="1539"/>
      <c r="V70" s="1539"/>
      <c r="W70" s="1527"/>
      <c r="X70" s="1527"/>
      <c r="Y70" s="1527"/>
      <c r="Z70" s="47"/>
      <c r="AA70" s="47"/>
      <c r="AB70" s="47"/>
      <c r="AC70" s="47"/>
      <c r="AD70" s="47"/>
      <c r="AE70" s="47"/>
      <c r="AF70" s="47"/>
      <c r="AG70" s="47"/>
      <c r="AH70" s="47"/>
      <c r="AI70" s="47"/>
      <c r="AJ70" s="47"/>
      <c r="AK70" s="47"/>
      <c r="AL70" s="1527"/>
      <c r="AM70" s="1527"/>
      <c r="AN70" s="1527"/>
      <c r="AO70" s="1527"/>
      <c r="AP70" s="1527"/>
      <c r="AQ70" s="1527"/>
      <c r="AR70" s="1527"/>
      <c r="AS70" s="1527"/>
      <c r="AT70" s="1527"/>
      <c r="AU70" s="1527"/>
      <c r="AV70" s="1527"/>
      <c r="AW70" s="1527"/>
      <c r="AX70" s="1527"/>
      <c r="AY70" s="1527"/>
      <c r="AZ70" s="1527"/>
      <c r="BA70" s="1527"/>
      <c r="BB70" s="1527"/>
      <c r="BC70" s="1527"/>
      <c r="BD70" s="1527"/>
    </row>
    <row r="71" spans="2:56" ht="20.100000000000001" customHeight="1">
      <c r="B71" s="53"/>
      <c r="C71" s="1705"/>
      <c r="D71" s="314" t="s">
        <v>518</v>
      </c>
      <c r="E71" s="109"/>
      <c r="F71" s="109"/>
      <c r="G71" s="415">
        <f>ROUND(G48-G70,0)</f>
        <v>0</v>
      </c>
      <c r="H71" s="1539"/>
      <c r="I71" s="1721"/>
      <c r="J71" s="1527"/>
      <c r="K71" s="1527"/>
      <c r="L71" s="1527"/>
      <c r="M71" s="1527"/>
      <c r="N71" s="1527"/>
      <c r="O71" s="1527"/>
      <c r="P71" s="1527"/>
      <c r="Q71" s="1527"/>
      <c r="R71" s="47"/>
      <c r="S71" s="1527"/>
      <c r="T71" s="1527"/>
      <c r="U71" s="1539"/>
      <c r="V71" s="1539"/>
      <c r="W71" s="1527"/>
      <c r="X71" s="1527"/>
      <c r="Y71" s="1527"/>
      <c r="Z71" s="47"/>
      <c r="AA71" s="47"/>
      <c r="AB71" s="47"/>
      <c r="AC71" s="47"/>
      <c r="AD71" s="47"/>
      <c r="AE71" s="47"/>
      <c r="AF71" s="47"/>
      <c r="AG71" s="47"/>
      <c r="AH71" s="47"/>
      <c r="AI71" s="47"/>
      <c r="AJ71" s="47"/>
      <c r="AK71" s="47"/>
      <c r="AL71" s="1527"/>
      <c r="AM71" s="1527"/>
      <c r="AN71" s="1527"/>
      <c r="AO71" s="1527"/>
      <c r="AP71" s="1527"/>
      <c r="AQ71" s="1527"/>
      <c r="AR71" s="1527"/>
      <c r="AS71" s="1527"/>
      <c r="AT71" s="1527"/>
      <c r="AU71" s="1527"/>
      <c r="AV71" s="1527"/>
      <c r="AW71" s="1527"/>
      <c r="AX71" s="1527"/>
      <c r="AY71" s="1527"/>
      <c r="AZ71" s="1527"/>
      <c r="BA71" s="1527"/>
      <c r="BB71" s="1527"/>
      <c r="BC71" s="1527"/>
      <c r="BD71" s="1527"/>
    </row>
    <row r="72" spans="2:56">
      <c r="B72" s="53"/>
      <c r="C72" s="1582"/>
      <c r="D72" s="1576"/>
      <c r="E72" s="1576"/>
      <c r="F72" s="1576"/>
      <c r="G72" s="1577"/>
      <c r="H72" s="1539"/>
      <c r="I72" s="1719"/>
      <c r="J72" s="1527"/>
      <c r="K72" s="1527"/>
      <c r="L72" s="1527"/>
      <c r="M72" s="1527"/>
      <c r="N72" s="1527"/>
      <c r="O72" s="1527"/>
      <c r="P72" s="1527"/>
      <c r="Q72" s="1527"/>
      <c r="R72" s="47"/>
      <c r="S72" s="1527"/>
      <c r="T72" s="1527"/>
      <c r="U72" s="1539"/>
      <c r="V72" s="1539"/>
      <c r="W72" s="1527"/>
      <c r="X72" s="1527"/>
      <c r="Y72" s="1527"/>
      <c r="Z72" s="47"/>
      <c r="AA72" s="47"/>
      <c r="AB72" s="47"/>
      <c r="AC72" s="47"/>
      <c r="AD72" s="47"/>
      <c r="AE72" s="47"/>
      <c r="AF72" s="47"/>
      <c r="AG72" s="47"/>
      <c r="AH72" s="47"/>
      <c r="AI72" s="47"/>
      <c r="AJ72" s="47"/>
      <c r="AK72" s="47"/>
      <c r="AL72" s="1527"/>
      <c r="AM72" s="1527"/>
      <c r="AN72" s="1527"/>
      <c r="AO72" s="1527"/>
      <c r="AP72" s="1527"/>
      <c r="AQ72" s="1527"/>
      <c r="AR72" s="1527"/>
      <c r="AS72" s="1527"/>
      <c r="AT72" s="1527"/>
      <c r="AU72" s="1527"/>
      <c r="AV72" s="1527"/>
      <c r="AW72" s="1527"/>
      <c r="AX72" s="1527"/>
      <c r="AY72" s="1527"/>
      <c r="AZ72" s="1527"/>
      <c r="BA72" s="1527"/>
      <c r="BB72" s="1527"/>
      <c r="BC72" s="1527"/>
      <c r="BD72" s="1527"/>
    </row>
    <row r="73" spans="2:56" s="795" customFormat="1" ht="23.25">
      <c r="B73" s="787"/>
      <c r="C73" s="798" t="str">
        <f>'Provisional SoA'!C20</f>
        <v>Staff/ Ancillary</v>
      </c>
      <c r="D73" s="800"/>
      <c r="E73" s="801"/>
      <c r="F73" s="802"/>
      <c r="G73" s="800"/>
      <c r="H73" s="805"/>
      <c r="I73" s="868"/>
      <c r="R73" s="796"/>
      <c r="U73" s="805"/>
      <c r="V73" s="805"/>
    </row>
    <row r="74" spans="2:56" s="795" customFormat="1" ht="20.100000000000001" customHeight="1">
      <c r="B74" s="787"/>
      <c r="C74" s="1446" t="s">
        <v>510</v>
      </c>
      <c r="D74" s="924"/>
      <c r="E74" s="925"/>
      <c r="F74" s="926"/>
      <c r="G74" s="924"/>
      <c r="H74" s="932"/>
      <c r="I74" s="933"/>
      <c r="R74" s="796"/>
      <c r="T74" s="796"/>
      <c r="U74" s="797"/>
      <c r="V74" s="797"/>
      <c r="W74" s="797"/>
      <c r="X74" s="797"/>
      <c r="Y74" s="796"/>
      <c r="Z74" s="796"/>
      <c r="AA74" s="796"/>
      <c r="AB74" s="796"/>
      <c r="AC74" s="796"/>
      <c r="AD74" s="796"/>
      <c r="AE74" s="796"/>
      <c r="AF74" s="796"/>
      <c r="AG74" s="796"/>
      <c r="AH74" s="796"/>
      <c r="AI74" s="796"/>
      <c r="AJ74" s="796"/>
      <c r="AK74" s="796"/>
      <c r="AL74" s="796"/>
      <c r="AM74" s="796"/>
      <c r="AN74" s="796"/>
      <c r="AO74" s="796"/>
      <c r="AP74" s="796"/>
      <c r="AQ74" s="796"/>
      <c r="AR74" s="796"/>
      <c r="AS74" s="796"/>
      <c r="AT74" s="796"/>
      <c r="AU74" s="796"/>
      <c r="AV74" s="796"/>
      <c r="AW74" s="796"/>
      <c r="AX74" s="796"/>
      <c r="AY74" s="796"/>
      <c r="AZ74" s="796"/>
      <c r="BA74" s="796"/>
      <c r="BB74" s="796"/>
      <c r="BC74" s="796"/>
      <c r="BD74" s="796"/>
    </row>
    <row r="75" spans="2:56">
      <c r="B75" s="53"/>
      <c r="C75" s="1527" t="str">
        <f>'Provisional SoA'!E20</f>
        <v>Teaching Staff Spaces</v>
      </c>
      <c r="D75" s="936" t="str">
        <f>IF(E75&gt;0,G75/E75,"n/a")</f>
        <v>n/a</v>
      </c>
      <c r="E75" s="1572">
        <f>IF(G75&gt;0,ROUNDDOWN((G75/70)+1,0),0)</f>
        <v>0</v>
      </c>
      <c r="F75" s="1573">
        <f>G75/4.5</f>
        <v>0</v>
      </c>
      <c r="G75" s="1572">
        <f>'Provisional SoA'!O20</f>
        <v>0</v>
      </c>
      <c r="H75" s="1539"/>
      <c r="I75" s="869" t="s">
        <v>528</v>
      </c>
      <c r="J75" s="1527"/>
      <c r="K75" s="1527"/>
      <c r="L75" s="1527"/>
      <c r="M75" s="1527"/>
      <c r="N75" s="1527"/>
      <c r="O75" s="1527"/>
      <c r="P75" s="1527"/>
      <c r="Q75" s="1527"/>
      <c r="R75" s="47"/>
      <c r="S75" s="1527"/>
      <c r="T75" s="47"/>
      <c r="U75" s="48"/>
      <c r="V75" s="48"/>
      <c r="W75" s="48"/>
      <c r="X75" s="48"/>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row>
    <row r="76" spans="2:56">
      <c r="B76" s="53"/>
      <c r="C76" s="1527" t="str">
        <f>'Provisional SoA'!E21</f>
        <v>Administration (Support) Staff Spaces</v>
      </c>
      <c r="D76" s="936" t="str">
        <f>IF(E76&gt;0,G76/E76,"n/a")</f>
        <v>n/a</v>
      </c>
      <c r="E76" s="1572">
        <f>IF(G76&gt;0,ROUNDDOWN((G76/70)+1,0),0)</f>
        <v>0</v>
      </c>
      <c r="F76" s="1573">
        <f>G76/6</f>
        <v>0</v>
      </c>
      <c r="G76" s="1572">
        <f>'Provisional SoA'!O21</f>
        <v>0</v>
      </c>
      <c r="H76" s="1539"/>
      <c r="I76" s="869" t="s">
        <v>529</v>
      </c>
      <c r="J76" s="1527"/>
      <c r="K76" s="1527"/>
      <c r="L76" s="1527"/>
      <c r="M76" s="1527"/>
      <c r="N76" s="1527"/>
      <c r="O76" s="1527"/>
      <c r="P76" s="1527"/>
      <c r="Q76" s="1527"/>
      <c r="R76" s="47"/>
      <c r="S76" s="1527"/>
      <c r="T76" s="47"/>
      <c r="U76" s="48"/>
      <c r="V76" s="48"/>
      <c r="W76" s="48"/>
      <c r="X76" s="48"/>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row>
    <row r="77" spans="2:56">
      <c r="B77" s="53"/>
      <c r="C77" s="1527" t="str">
        <f>'Provisional SoA'!E22</f>
        <v>Meeting/ Interview Rooms</v>
      </c>
      <c r="D77" s="936" t="str">
        <f t="shared" ref="D77:D78" si="5">IF(E77&gt;0,G77/E77,"n/a")</f>
        <v>n/a</v>
      </c>
      <c r="E77" s="1572">
        <f>IF(G77&gt;0,ROUNDDOWN((G77/15)+1,0),0)</f>
        <v>0</v>
      </c>
      <c r="F77" s="1722" t="s">
        <v>530</v>
      </c>
      <c r="G77" s="1723">
        <f>'Provisional SoA'!O22</f>
        <v>0</v>
      </c>
      <c r="H77" s="1539"/>
      <c r="I77" s="1720"/>
      <c r="J77" s="1527"/>
      <c r="K77" s="1527"/>
      <c r="L77" s="1527"/>
      <c r="M77" s="1527"/>
      <c r="N77" s="1527"/>
      <c r="O77" s="1527"/>
      <c r="P77" s="1527"/>
      <c r="Q77" s="1527"/>
      <c r="R77" s="47"/>
      <c r="S77" s="1527"/>
      <c r="T77" s="47"/>
      <c r="U77" s="48"/>
      <c r="V77" s="48"/>
      <c r="W77" s="48"/>
      <c r="X77" s="48"/>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row>
    <row r="78" spans="2:56">
      <c r="B78" s="53"/>
      <c r="C78" s="1527" t="str">
        <f>'Provisional SoA'!E23</f>
        <v>Central Facilities</v>
      </c>
      <c r="D78" s="936" t="str">
        <f t="shared" si="5"/>
        <v>n/a</v>
      </c>
      <c r="E78" s="1572">
        <f>IF(G78&gt;0,ROUNDDOWN((G78/15)+1,0),0)</f>
        <v>0</v>
      </c>
      <c r="F78" s="1722" t="s">
        <v>530</v>
      </c>
      <c r="G78" s="1723">
        <f>'Provisional SoA'!O23</f>
        <v>0</v>
      </c>
      <c r="H78" s="1539"/>
      <c r="I78" s="1720"/>
      <c r="J78" s="1527"/>
      <c r="K78" s="1527"/>
      <c r="L78" s="1527"/>
      <c r="M78" s="1527"/>
      <c r="N78" s="1527"/>
      <c r="O78" s="1527"/>
      <c r="P78" s="1527"/>
      <c r="Q78" s="1527"/>
      <c r="R78" s="47"/>
      <c r="S78" s="1527"/>
      <c r="T78" s="47"/>
      <c r="U78" s="48"/>
      <c r="V78" s="48"/>
      <c r="W78" s="48"/>
      <c r="X78" s="48"/>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row>
    <row r="79" spans="2:56" s="51" customFormat="1" ht="18">
      <c r="B79" s="53"/>
      <c r="C79" s="1446" t="s">
        <v>527</v>
      </c>
      <c r="D79" s="824"/>
      <c r="E79" s="825"/>
      <c r="F79" s="825"/>
      <c r="G79" s="1447">
        <f>SUM(G75:G78)</f>
        <v>0</v>
      </c>
      <c r="H79" s="1539"/>
      <c r="I79" s="1719"/>
      <c r="R79" s="47"/>
    </row>
    <row r="80" spans="2:56" s="59" customFormat="1" ht="23.1" customHeight="1">
      <c r="B80" s="111"/>
      <c r="C80" s="360" t="s">
        <v>514</v>
      </c>
      <c r="D80" s="311"/>
      <c r="E80" s="312"/>
      <c r="F80" s="313"/>
      <c r="G80" s="311"/>
      <c r="H80" s="46"/>
      <c r="I80" s="119" t="s">
        <v>287</v>
      </c>
      <c r="R80" s="110"/>
      <c r="T80" s="110"/>
      <c r="U80" s="112"/>
      <c r="V80" s="112"/>
      <c r="W80" s="112"/>
      <c r="X80" s="112"/>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row>
    <row r="81" spans="2:56" ht="18">
      <c r="B81" s="55">
        <v>1</v>
      </c>
      <c r="C81" s="669"/>
      <c r="D81" s="670"/>
      <c r="E81" s="670"/>
      <c r="F81" s="44"/>
      <c r="G81" s="43">
        <f t="shared" ref="G81:G100" si="6">D81*E81</f>
        <v>0</v>
      </c>
      <c r="H81" s="39"/>
      <c r="I81" s="1510"/>
      <c r="J81" s="1527"/>
      <c r="K81" s="1527"/>
      <c r="L81" s="1527"/>
      <c r="M81" s="1527"/>
      <c r="N81" s="1527"/>
      <c r="O81" s="1527"/>
      <c r="P81" s="1527"/>
      <c r="Q81" s="1527"/>
      <c r="R81" s="47"/>
      <c r="S81" s="1527"/>
      <c r="T81" s="47"/>
      <c r="U81" s="48"/>
      <c r="V81" s="48"/>
      <c r="W81" s="48"/>
      <c r="X81" s="48"/>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row>
    <row r="82" spans="2:56" ht="18">
      <c r="B82" s="55">
        <v>2</v>
      </c>
      <c r="C82" s="669"/>
      <c r="D82" s="670"/>
      <c r="E82" s="670"/>
      <c r="F82" s="44"/>
      <c r="G82" s="43">
        <f t="shared" si="6"/>
        <v>0</v>
      </c>
      <c r="H82" s="39"/>
      <c r="I82" s="1510"/>
      <c r="J82" s="1527"/>
      <c r="K82" s="1527"/>
      <c r="L82" s="1527"/>
      <c r="M82" s="1527"/>
      <c r="N82" s="1527"/>
      <c r="O82" s="1527"/>
      <c r="P82" s="1527"/>
      <c r="Q82" s="1527"/>
      <c r="R82" s="47"/>
      <c r="S82" s="1527"/>
      <c r="T82" s="47"/>
      <c r="U82" s="48"/>
      <c r="V82" s="48"/>
      <c r="W82" s="48"/>
      <c r="X82" s="48"/>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row>
    <row r="83" spans="2:56" ht="18">
      <c r="B83" s="55">
        <v>3</v>
      </c>
      <c r="C83" s="669"/>
      <c r="D83" s="670"/>
      <c r="E83" s="670"/>
      <c r="F83" s="44"/>
      <c r="G83" s="43">
        <f t="shared" si="6"/>
        <v>0</v>
      </c>
      <c r="H83" s="39"/>
      <c r="I83" s="1510"/>
      <c r="J83" s="1527"/>
      <c r="K83" s="1527"/>
      <c r="L83" s="1527"/>
      <c r="M83" s="1527"/>
      <c r="N83" s="1527"/>
      <c r="O83" s="1527"/>
      <c r="P83" s="1527"/>
      <c r="Q83" s="1527"/>
      <c r="R83" s="47"/>
      <c r="S83" s="1527"/>
      <c r="T83" s="47"/>
      <c r="U83" s="48"/>
      <c r="V83" s="48"/>
      <c r="W83" s="48"/>
      <c r="X83" s="48"/>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row>
    <row r="84" spans="2:56" ht="18">
      <c r="B84" s="55">
        <v>4</v>
      </c>
      <c r="C84" s="669"/>
      <c r="D84" s="670"/>
      <c r="E84" s="670"/>
      <c r="F84" s="44"/>
      <c r="G84" s="43">
        <f t="shared" si="6"/>
        <v>0</v>
      </c>
      <c r="H84" s="39"/>
      <c r="I84" s="1510"/>
      <c r="J84" s="1527"/>
      <c r="K84" s="1527"/>
      <c r="L84" s="1527"/>
      <c r="M84" s="1527"/>
      <c r="N84" s="1527"/>
      <c r="O84" s="1527"/>
      <c r="P84" s="1527"/>
      <c r="Q84" s="1527"/>
      <c r="R84" s="47"/>
      <c r="S84" s="1527"/>
      <c r="T84" s="47"/>
      <c r="U84" s="48"/>
      <c r="V84" s="48"/>
      <c r="W84" s="48"/>
      <c r="X84" s="48"/>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row>
    <row r="85" spans="2:56" ht="18">
      <c r="B85" s="55">
        <v>5</v>
      </c>
      <c r="C85" s="669"/>
      <c r="D85" s="670"/>
      <c r="E85" s="670"/>
      <c r="F85" s="44"/>
      <c r="G85" s="43">
        <f t="shared" si="6"/>
        <v>0</v>
      </c>
      <c r="H85" s="39"/>
      <c r="I85" s="1510"/>
      <c r="J85" s="1527"/>
      <c r="K85" s="1527"/>
      <c r="L85" s="1527"/>
      <c r="M85" s="1527"/>
      <c r="N85" s="1527"/>
      <c r="O85" s="1527"/>
      <c r="P85" s="1527"/>
      <c r="Q85" s="1527"/>
      <c r="R85" s="47"/>
      <c r="S85" s="1527"/>
      <c r="T85" s="47"/>
      <c r="U85" s="48"/>
      <c r="V85" s="48"/>
      <c r="W85" s="48"/>
      <c r="X85" s="48"/>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row>
    <row r="86" spans="2:56" ht="18">
      <c r="B86" s="55">
        <v>6</v>
      </c>
      <c r="C86" s="669"/>
      <c r="D86" s="670"/>
      <c r="E86" s="670"/>
      <c r="F86" s="44"/>
      <c r="G86" s="43">
        <f t="shared" si="6"/>
        <v>0</v>
      </c>
      <c r="H86" s="39"/>
      <c r="I86" s="1510"/>
      <c r="J86" s="1527"/>
      <c r="K86" s="1527"/>
      <c r="L86" s="1527"/>
      <c r="M86" s="1527"/>
      <c r="N86" s="1527"/>
      <c r="O86" s="1527"/>
      <c r="P86" s="1527"/>
      <c r="Q86" s="1527"/>
      <c r="R86" s="47"/>
      <c r="S86" s="1527"/>
      <c r="T86" s="47"/>
      <c r="U86" s="48"/>
      <c r="V86" s="48"/>
      <c r="W86" s="48"/>
      <c r="X86" s="48"/>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row>
    <row r="87" spans="2:56" ht="18">
      <c r="B87" s="55">
        <v>7</v>
      </c>
      <c r="C87" s="669"/>
      <c r="D87" s="670"/>
      <c r="E87" s="670"/>
      <c r="F87" s="44"/>
      <c r="G87" s="43">
        <f t="shared" si="6"/>
        <v>0</v>
      </c>
      <c r="H87" s="39"/>
      <c r="I87" s="1510"/>
      <c r="J87" s="1527"/>
      <c r="K87" s="1527"/>
      <c r="L87" s="1527"/>
      <c r="M87" s="1527"/>
      <c r="N87" s="1527"/>
      <c r="O87" s="1527"/>
      <c r="P87" s="1527"/>
      <c r="Q87" s="1527"/>
      <c r="R87" s="47"/>
      <c r="S87" s="1527"/>
      <c r="T87" s="47"/>
      <c r="U87" s="48"/>
      <c r="V87" s="48"/>
      <c r="W87" s="48"/>
      <c r="X87" s="48"/>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row>
    <row r="88" spans="2:56" ht="18">
      <c r="B88" s="55">
        <v>8</v>
      </c>
      <c r="C88" s="669"/>
      <c r="D88" s="670"/>
      <c r="E88" s="670"/>
      <c r="F88" s="44"/>
      <c r="G88" s="43">
        <f t="shared" si="6"/>
        <v>0</v>
      </c>
      <c r="H88" s="39"/>
      <c r="I88" s="1510"/>
      <c r="J88" s="1527"/>
      <c r="K88" s="1527"/>
      <c r="L88" s="1527"/>
      <c r="M88" s="1527"/>
      <c r="N88" s="1527"/>
      <c r="O88" s="1527"/>
      <c r="P88" s="1527"/>
      <c r="Q88" s="1527"/>
      <c r="R88" s="47"/>
      <c r="S88" s="1527"/>
      <c r="T88" s="47"/>
      <c r="U88" s="48"/>
      <c r="V88" s="48"/>
      <c r="W88" s="48"/>
      <c r="X88" s="48"/>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row>
    <row r="89" spans="2:56" ht="18">
      <c r="B89" s="55">
        <v>9</v>
      </c>
      <c r="C89" s="669"/>
      <c r="D89" s="670"/>
      <c r="E89" s="670"/>
      <c r="F89" s="44"/>
      <c r="G89" s="43">
        <f t="shared" si="6"/>
        <v>0</v>
      </c>
      <c r="H89" s="39"/>
      <c r="I89" s="1510"/>
      <c r="J89" s="1527"/>
      <c r="K89" s="1527"/>
      <c r="L89" s="1527"/>
      <c r="M89" s="1527"/>
      <c r="N89" s="1527"/>
      <c r="O89" s="1527"/>
      <c r="P89" s="1527"/>
      <c r="Q89" s="1527"/>
      <c r="R89" s="47"/>
      <c r="S89" s="1527"/>
      <c r="T89" s="47"/>
      <c r="U89" s="48"/>
      <c r="V89" s="48"/>
      <c r="W89" s="48"/>
      <c r="X89" s="48"/>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row>
    <row r="90" spans="2:56" ht="18">
      <c r="B90" s="55">
        <v>10</v>
      </c>
      <c r="C90" s="669"/>
      <c r="D90" s="670"/>
      <c r="E90" s="670"/>
      <c r="F90" s="44"/>
      <c r="G90" s="43">
        <f t="shared" si="6"/>
        <v>0</v>
      </c>
      <c r="H90" s="39"/>
      <c r="I90" s="1510"/>
      <c r="J90" s="1527"/>
      <c r="K90" s="1527"/>
      <c r="L90" s="1527"/>
      <c r="M90" s="1527"/>
      <c r="N90" s="1527"/>
      <c r="O90" s="1527"/>
      <c r="P90" s="1527"/>
      <c r="Q90" s="1527"/>
      <c r="R90" s="47"/>
      <c r="S90" s="1527"/>
      <c r="T90" s="47"/>
      <c r="U90" s="48"/>
      <c r="V90" s="48"/>
      <c r="W90" s="48"/>
      <c r="X90" s="48"/>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row>
    <row r="91" spans="2:56" ht="18">
      <c r="B91" s="55">
        <v>11</v>
      </c>
      <c r="C91" s="669"/>
      <c r="D91" s="670"/>
      <c r="E91" s="670"/>
      <c r="F91" s="44"/>
      <c r="G91" s="43">
        <f t="shared" si="6"/>
        <v>0</v>
      </c>
      <c r="H91" s="39"/>
      <c r="I91" s="1510"/>
      <c r="J91" s="1527"/>
      <c r="K91" s="1527"/>
      <c r="L91" s="1527"/>
      <c r="M91" s="1527"/>
      <c r="N91" s="1527"/>
      <c r="O91" s="1527"/>
      <c r="P91" s="1527"/>
      <c r="Q91" s="1527"/>
      <c r="R91" s="47"/>
      <c r="S91" s="1527"/>
      <c r="T91" s="47"/>
      <c r="U91" s="48"/>
      <c r="V91" s="48"/>
      <c r="W91" s="48"/>
      <c r="X91" s="48"/>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row>
    <row r="92" spans="2:56" ht="18">
      <c r="B92" s="55">
        <v>12</v>
      </c>
      <c r="C92" s="669"/>
      <c r="D92" s="670"/>
      <c r="E92" s="670"/>
      <c r="F92" s="44"/>
      <c r="G92" s="43">
        <f t="shared" si="6"/>
        <v>0</v>
      </c>
      <c r="H92" s="39"/>
      <c r="I92" s="1511"/>
      <c r="J92" s="1527"/>
      <c r="K92" s="1527"/>
      <c r="L92" s="1527"/>
      <c r="M92" s="1527"/>
      <c r="N92" s="1527"/>
      <c r="O92" s="1527"/>
      <c r="P92" s="1527"/>
      <c r="Q92" s="1527"/>
      <c r="R92" s="47"/>
      <c r="S92" s="1527"/>
      <c r="T92" s="47"/>
      <c r="U92" s="48"/>
      <c r="V92" s="48"/>
      <c r="W92" s="48"/>
      <c r="X92" s="48"/>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row>
    <row r="93" spans="2:56" ht="18">
      <c r="B93" s="55">
        <v>13</v>
      </c>
      <c r="C93" s="669"/>
      <c r="D93" s="670"/>
      <c r="E93" s="670"/>
      <c r="F93" s="44"/>
      <c r="G93" s="43">
        <f t="shared" si="6"/>
        <v>0</v>
      </c>
      <c r="H93" s="39"/>
      <c r="I93" s="1511"/>
      <c r="J93" s="1527"/>
      <c r="K93" s="1527"/>
      <c r="L93" s="1527"/>
      <c r="M93" s="1527"/>
      <c r="N93" s="1527"/>
      <c r="O93" s="1527"/>
      <c r="P93" s="1527"/>
      <c r="Q93" s="1527"/>
      <c r="R93" s="47"/>
      <c r="S93" s="1527"/>
      <c r="T93" s="47"/>
      <c r="U93" s="48"/>
      <c r="V93" s="48"/>
      <c r="W93" s="48"/>
      <c r="X93" s="48"/>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row>
    <row r="94" spans="2:56" ht="18">
      <c r="B94" s="55">
        <v>14</v>
      </c>
      <c r="C94" s="669"/>
      <c r="D94" s="670"/>
      <c r="E94" s="670"/>
      <c r="F94" s="44"/>
      <c r="G94" s="43">
        <f t="shared" si="6"/>
        <v>0</v>
      </c>
      <c r="H94" s="39"/>
      <c r="I94" s="1511"/>
      <c r="J94" s="1527"/>
      <c r="K94" s="1527"/>
      <c r="L94" s="1527"/>
      <c r="M94" s="1527"/>
      <c r="N94" s="1527"/>
      <c r="O94" s="1527"/>
      <c r="P94" s="1527"/>
      <c r="Q94" s="1527"/>
      <c r="R94" s="47"/>
      <c r="S94" s="1527"/>
      <c r="T94" s="47"/>
      <c r="U94" s="48"/>
      <c r="V94" s="48"/>
      <c r="W94" s="48"/>
      <c r="X94" s="48"/>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row>
    <row r="95" spans="2:56" ht="18">
      <c r="B95" s="55">
        <v>15</v>
      </c>
      <c r="C95" s="669"/>
      <c r="D95" s="670"/>
      <c r="E95" s="670"/>
      <c r="F95" s="44"/>
      <c r="G95" s="43">
        <f t="shared" si="6"/>
        <v>0</v>
      </c>
      <c r="H95" s="39"/>
      <c r="I95" s="1511"/>
      <c r="J95" s="1527"/>
      <c r="K95" s="1527"/>
      <c r="L95" s="1527"/>
      <c r="M95" s="1527"/>
      <c r="N95" s="1527"/>
      <c r="O95" s="1527"/>
      <c r="P95" s="1527"/>
      <c r="Q95" s="1527"/>
      <c r="R95" s="47"/>
      <c r="S95" s="1527"/>
      <c r="T95" s="47"/>
      <c r="U95" s="48"/>
      <c r="V95" s="48"/>
      <c r="W95" s="48"/>
      <c r="X95" s="48"/>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row>
    <row r="96" spans="2:56" ht="18">
      <c r="B96" s="55">
        <v>16</v>
      </c>
      <c r="C96" s="669"/>
      <c r="D96" s="670"/>
      <c r="E96" s="670"/>
      <c r="F96" s="44"/>
      <c r="G96" s="43">
        <f t="shared" si="6"/>
        <v>0</v>
      </c>
      <c r="H96" s="39"/>
      <c r="I96" s="1511"/>
      <c r="J96" s="1527"/>
      <c r="K96" s="1527"/>
      <c r="L96" s="1527"/>
      <c r="M96" s="1527"/>
      <c r="N96" s="1527"/>
      <c r="O96" s="1527"/>
      <c r="P96" s="1527"/>
      <c r="Q96" s="1527"/>
      <c r="R96" s="47"/>
      <c r="S96" s="1527"/>
      <c r="T96" s="1527"/>
      <c r="U96" s="1539"/>
      <c r="V96" s="1539"/>
      <c r="W96" s="1527"/>
      <c r="X96" s="1527"/>
      <c r="Y96" s="152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row>
    <row r="97" spans="2:56" ht="18">
      <c r="B97" s="55">
        <v>17</v>
      </c>
      <c r="C97" s="669"/>
      <c r="D97" s="670"/>
      <c r="E97" s="670"/>
      <c r="F97" s="44"/>
      <c r="G97" s="43">
        <f t="shared" si="6"/>
        <v>0</v>
      </c>
      <c r="H97" s="39"/>
      <c r="I97" s="1511"/>
      <c r="J97" s="1527"/>
      <c r="K97" s="1527"/>
      <c r="L97" s="1527"/>
      <c r="M97" s="1527"/>
      <c r="N97" s="1527"/>
      <c r="O97" s="1527"/>
      <c r="P97" s="1527"/>
      <c r="Q97" s="1527"/>
      <c r="R97" s="47"/>
      <c r="S97" s="1527"/>
      <c r="T97" s="1527"/>
      <c r="U97" s="1539"/>
      <c r="V97" s="1539"/>
      <c r="W97" s="1527"/>
      <c r="X97" s="1527"/>
      <c r="Y97" s="152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row>
    <row r="98" spans="2:56" ht="18">
      <c r="B98" s="55">
        <v>18</v>
      </c>
      <c r="C98" s="669"/>
      <c r="D98" s="670"/>
      <c r="E98" s="670"/>
      <c r="F98" s="44"/>
      <c r="G98" s="43">
        <f t="shared" si="6"/>
        <v>0</v>
      </c>
      <c r="H98" s="39"/>
      <c r="I98" s="1511"/>
      <c r="J98" s="1527"/>
      <c r="K98" s="1527"/>
      <c r="L98" s="1527"/>
      <c r="M98" s="1527"/>
      <c r="N98" s="1527"/>
      <c r="O98" s="1527"/>
      <c r="P98" s="1527"/>
      <c r="Q98" s="1527"/>
      <c r="R98" s="47"/>
      <c r="S98" s="1527"/>
      <c r="T98" s="1527"/>
      <c r="U98" s="1539"/>
      <c r="V98" s="1539"/>
      <c r="W98" s="1527"/>
      <c r="X98" s="1527"/>
      <c r="Y98" s="152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row>
    <row r="99" spans="2:56" ht="18">
      <c r="B99" s="55">
        <v>19</v>
      </c>
      <c r="C99" s="669"/>
      <c r="D99" s="670"/>
      <c r="E99" s="670"/>
      <c r="F99" s="44"/>
      <c r="G99" s="43">
        <f t="shared" si="6"/>
        <v>0</v>
      </c>
      <c r="H99" s="39"/>
      <c r="I99" s="1511"/>
      <c r="J99" s="1527"/>
      <c r="K99" s="1527"/>
      <c r="L99" s="1527"/>
      <c r="M99" s="1527"/>
      <c r="N99" s="1527"/>
      <c r="O99" s="1527"/>
      <c r="P99" s="1527"/>
      <c r="Q99" s="1527"/>
      <c r="R99" s="47"/>
      <c r="S99" s="1527"/>
      <c r="T99" s="1527"/>
      <c r="U99" s="1539"/>
      <c r="V99" s="1539"/>
      <c r="W99" s="1527"/>
      <c r="X99" s="1527"/>
      <c r="Y99" s="152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row>
    <row r="100" spans="2:56" ht="18">
      <c r="B100" s="55">
        <v>20</v>
      </c>
      <c r="C100" s="669"/>
      <c r="D100" s="670"/>
      <c r="E100" s="670"/>
      <c r="F100" s="44"/>
      <c r="G100" s="43">
        <f t="shared" si="6"/>
        <v>0</v>
      </c>
      <c r="H100" s="39"/>
      <c r="I100" s="1511"/>
      <c r="J100" s="1527"/>
      <c r="K100" s="1527"/>
      <c r="L100" s="1527"/>
      <c r="M100" s="1527"/>
      <c r="N100" s="1527"/>
      <c r="O100" s="1527"/>
      <c r="P100" s="1527"/>
      <c r="Q100" s="1527"/>
      <c r="R100" s="47"/>
      <c r="S100" s="1527"/>
      <c r="T100" s="1527"/>
      <c r="U100" s="1539"/>
      <c r="V100" s="1539"/>
      <c r="W100" s="1527"/>
      <c r="X100" s="1527"/>
      <c r="Y100" s="152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row>
    <row r="101" spans="2:56" ht="20.25">
      <c r="B101" s="53"/>
      <c r="C101" s="1906" t="s">
        <v>517</v>
      </c>
      <c r="D101" s="1907"/>
      <c r="E101" s="364">
        <f t="shared" ref="E101" si="7">SUM(E81:E100)</f>
        <v>0</v>
      </c>
      <c r="F101" s="364"/>
      <c r="G101" s="434">
        <f>SUM(G81:G100)</f>
        <v>0</v>
      </c>
      <c r="H101" s="436"/>
      <c r="I101" s="437"/>
      <c r="J101" s="1527"/>
      <c r="K101" s="1527"/>
      <c r="L101" s="1527"/>
      <c r="M101" s="1527"/>
      <c r="N101" s="1527"/>
      <c r="O101" s="1527"/>
      <c r="P101" s="1527"/>
      <c r="Q101" s="1527"/>
      <c r="R101" s="47"/>
      <c r="S101" s="1527"/>
      <c r="T101" s="1527"/>
      <c r="U101" s="1539"/>
      <c r="V101" s="1539"/>
      <c r="W101" s="1527"/>
      <c r="X101" s="1527"/>
      <c r="Y101" s="1527"/>
      <c r="Z101" s="47"/>
      <c r="AA101" s="47"/>
      <c r="AB101" s="47"/>
      <c r="AC101" s="47"/>
      <c r="AD101" s="47"/>
      <c r="AE101" s="47"/>
      <c r="AF101" s="47"/>
      <c r="AG101" s="47"/>
      <c r="AH101" s="47"/>
      <c r="AI101" s="47"/>
      <c r="AJ101" s="47"/>
      <c r="AK101" s="47"/>
      <c r="AL101" s="1527"/>
      <c r="AM101" s="1527"/>
      <c r="AN101" s="1527"/>
      <c r="AO101" s="1527"/>
      <c r="AP101" s="1527"/>
      <c r="AQ101" s="1527"/>
      <c r="AR101" s="1527"/>
      <c r="AS101" s="1527"/>
      <c r="AT101" s="1527"/>
      <c r="AU101" s="1527"/>
      <c r="AV101" s="1527"/>
      <c r="AW101" s="1527"/>
      <c r="AX101" s="1527"/>
      <c r="AY101" s="1527"/>
      <c r="AZ101" s="1527"/>
      <c r="BA101" s="1527"/>
      <c r="BB101" s="1527"/>
      <c r="BC101" s="1527"/>
      <c r="BD101" s="1527"/>
    </row>
    <row r="102" spans="2:56" ht="20.100000000000001" customHeight="1">
      <c r="B102" s="53"/>
      <c r="C102" s="1705"/>
      <c r="D102" s="314" t="s">
        <v>518</v>
      </c>
      <c r="E102" s="109"/>
      <c r="F102" s="109"/>
      <c r="G102" s="415">
        <f>ROUND(G79-G101,0)</f>
        <v>0</v>
      </c>
      <c r="H102" s="1539"/>
      <c r="I102" s="1721"/>
      <c r="J102" s="1527"/>
      <c r="K102" s="1527"/>
      <c r="L102" s="1527"/>
      <c r="M102" s="1527"/>
      <c r="N102" s="1527"/>
      <c r="O102" s="1527"/>
      <c r="P102" s="1527"/>
      <c r="Q102" s="1527"/>
      <c r="R102" s="47"/>
      <c r="S102" s="1527"/>
      <c r="T102" s="1527"/>
      <c r="U102" s="1539"/>
      <c r="V102" s="1539"/>
      <c r="W102" s="1527"/>
      <c r="X102" s="1527"/>
      <c r="Y102" s="1527"/>
      <c r="Z102" s="47"/>
      <c r="AA102" s="47"/>
      <c r="AB102" s="47"/>
      <c r="AC102" s="47"/>
      <c r="AD102" s="47"/>
      <c r="AE102" s="47"/>
      <c r="AF102" s="47"/>
      <c r="AG102" s="47"/>
      <c r="AH102" s="47"/>
      <c r="AI102" s="47"/>
      <c r="AJ102" s="47"/>
      <c r="AK102" s="47"/>
      <c r="AL102" s="1527"/>
      <c r="AM102" s="1527"/>
      <c r="AN102" s="1527"/>
      <c r="AO102" s="1527"/>
      <c r="AP102" s="1527"/>
      <c r="AQ102" s="1527"/>
      <c r="AR102" s="1527"/>
      <c r="AS102" s="1527"/>
      <c r="AT102" s="1527"/>
      <c r="AU102" s="1527"/>
      <c r="AV102" s="1527"/>
      <c r="AW102" s="1527"/>
      <c r="AX102" s="1527"/>
      <c r="AY102" s="1527"/>
      <c r="AZ102" s="1527"/>
      <c r="BA102" s="1527"/>
      <c r="BB102" s="1527"/>
      <c r="BC102" s="1527"/>
      <c r="BD102" s="1527"/>
    </row>
    <row r="103" spans="2:56">
      <c r="B103" s="53"/>
      <c r="C103" s="1582"/>
      <c r="D103" s="1576"/>
      <c r="E103" s="1576"/>
      <c r="F103" s="1576"/>
      <c r="G103" s="1577"/>
      <c r="H103" s="1539"/>
      <c r="I103" s="1719"/>
      <c r="J103" s="1527"/>
      <c r="K103" s="1527"/>
      <c r="L103" s="1527"/>
      <c r="M103" s="1527"/>
      <c r="N103" s="1527"/>
      <c r="O103" s="1527"/>
      <c r="P103" s="1527"/>
      <c r="Q103" s="1527"/>
      <c r="R103" s="47"/>
      <c r="S103" s="1527"/>
      <c r="T103" s="1527"/>
      <c r="U103" s="1539"/>
      <c r="V103" s="1539"/>
      <c r="W103" s="1527"/>
      <c r="X103" s="1527"/>
      <c r="Y103" s="1527"/>
      <c r="Z103" s="47"/>
      <c r="AA103" s="47"/>
      <c r="AB103" s="47"/>
      <c r="AC103" s="47"/>
      <c r="AD103" s="47"/>
      <c r="AE103" s="47"/>
      <c r="AF103" s="47"/>
      <c r="AG103" s="47"/>
      <c r="AH103" s="47"/>
      <c r="AI103" s="47"/>
      <c r="AJ103" s="47"/>
      <c r="AK103" s="47"/>
      <c r="AL103" s="1527"/>
      <c r="AM103" s="1527"/>
      <c r="AN103" s="1527"/>
      <c r="AO103" s="1527"/>
      <c r="AP103" s="1527"/>
      <c r="AQ103" s="1527"/>
      <c r="AR103" s="1527"/>
      <c r="AS103" s="1527"/>
      <c r="AT103" s="1527"/>
      <c r="AU103" s="1527"/>
      <c r="AV103" s="1527"/>
      <c r="AW103" s="1527"/>
      <c r="AX103" s="1527"/>
      <c r="AY103" s="1527"/>
      <c r="AZ103" s="1527"/>
      <c r="BA103" s="1527"/>
      <c r="BB103" s="1527"/>
      <c r="BC103" s="1527"/>
      <c r="BD103" s="1527"/>
    </row>
    <row r="104" spans="2:56" s="795" customFormat="1" ht="23.25">
      <c r="B104" s="787"/>
      <c r="C104" s="798" t="str">
        <f>'Library Volume 2'!E141</f>
        <v>Storage</v>
      </c>
      <c r="D104" s="800"/>
      <c r="E104" s="801"/>
      <c r="F104" s="802"/>
      <c r="G104" s="800"/>
      <c r="H104" s="805"/>
      <c r="I104" s="868"/>
      <c r="R104" s="796"/>
      <c r="U104" s="805"/>
      <c r="V104" s="805"/>
    </row>
    <row r="105" spans="2:56" s="795" customFormat="1" ht="20.100000000000001" customHeight="1">
      <c r="B105" s="787"/>
      <c r="C105" s="1446" t="s">
        <v>510</v>
      </c>
      <c r="D105" s="924"/>
      <c r="E105" s="925"/>
      <c r="F105" s="926"/>
      <c r="G105" s="924"/>
      <c r="H105" s="932"/>
      <c r="I105" s="933"/>
      <c r="R105" s="796"/>
      <c r="T105" s="796"/>
      <c r="U105" s="797"/>
      <c r="V105" s="797"/>
      <c r="W105" s="797"/>
      <c r="X105" s="797"/>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6"/>
      <c r="AY105" s="796"/>
      <c r="AZ105" s="796"/>
      <c r="BA105" s="796"/>
      <c r="BB105" s="796"/>
      <c r="BC105" s="796"/>
      <c r="BD105" s="796"/>
    </row>
    <row r="106" spans="2:56">
      <c r="B106" s="53"/>
      <c r="C106" s="1527" t="str">
        <f>'Provisional SoA'!E25</f>
        <v>Classroom stores, room (off classroom)</v>
      </c>
      <c r="D106" s="936" t="str">
        <f>IF(E106&gt;0,G106/E106,"n/a")</f>
        <v>n/a</v>
      </c>
      <c r="E106" s="1572">
        <f>IF(G106&gt;0,ROUNDDOWN((G106/5.5),0),0)</f>
        <v>0</v>
      </c>
      <c r="F106" s="1573" t="s">
        <v>530</v>
      </c>
      <c r="G106" s="1572">
        <f>IF('Provisional SoA'!$O25&gt;0,'Provisional SoA'!O25,0)</f>
        <v>0</v>
      </c>
      <c r="H106" s="1539"/>
      <c r="I106" s="1720"/>
      <c r="J106" s="1527"/>
      <c r="K106" s="1527"/>
      <c r="L106" s="1527"/>
      <c r="M106" s="1527"/>
      <c r="N106" s="1527"/>
      <c r="O106" s="1527"/>
      <c r="P106" s="1527"/>
      <c r="Q106" s="1527"/>
      <c r="R106" s="47"/>
      <c r="S106" s="1527"/>
      <c r="T106" s="47"/>
      <c r="U106" s="48"/>
      <c r="V106" s="48"/>
      <c r="W106" s="48"/>
      <c r="X106" s="48"/>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row>
    <row r="107" spans="2:56">
      <c r="B107" s="53"/>
      <c r="C107" s="1527" t="str">
        <f>'Provisional SoA'!E26</f>
        <v>Teaching resources stores (specialist)</v>
      </c>
      <c r="D107" s="936" t="str">
        <f t="shared" ref="D107:D110" si="8">IF(E107&gt;0,G107/E107,"n/a")</f>
        <v>n/a</v>
      </c>
      <c r="E107" s="1572">
        <f>IF(G107&gt;0,ROUNDDOWN((G107/10),0),0)</f>
        <v>0</v>
      </c>
      <c r="F107" s="1573" t="s">
        <v>530</v>
      </c>
      <c r="G107" s="1572">
        <f>IF('Provisional SoA'!$O26&gt;0,'Provisional SoA'!O26,0)</f>
        <v>0</v>
      </c>
      <c r="H107" s="1539"/>
      <c r="I107" s="1720"/>
      <c r="J107" s="1527"/>
      <c r="K107" s="1527"/>
      <c r="L107" s="1527"/>
      <c r="M107" s="1527"/>
      <c r="N107" s="1527"/>
      <c r="O107" s="1527"/>
      <c r="P107" s="1527"/>
      <c r="Q107" s="1527"/>
      <c r="R107" s="47"/>
      <c r="S107" s="1527"/>
      <c r="T107" s="47"/>
      <c r="U107" s="48"/>
      <c r="V107" s="48"/>
      <c r="W107" s="48"/>
      <c r="X107" s="48"/>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row>
    <row r="108" spans="2:56">
      <c r="B108" s="53"/>
      <c r="C108" s="1527" t="str">
        <f>'Provisional SoA'!E27</f>
        <v>Prep rooms</v>
      </c>
      <c r="D108" s="936" t="str">
        <f t="shared" si="8"/>
        <v>n/a</v>
      </c>
      <c r="E108" s="1572">
        <f>IF(G108&gt;0,ROUNDDOWN((G108/25),0),0)</f>
        <v>0</v>
      </c>
      <c r="F108" s="1573" t="s">
        <v>530</v>
      </c>
      <c r="G108" s="1572">
        <f>IF('Provisional SoA'!$O27&gt;0,'Provisional SoA'!O27,0)</f>
        <v>0</v>
      </c>
      <c r="H108" s="1539"/>
      <c r="I108" s="1720"/>
      <c r="J108" s="1527"/>
      <c r="K108" s="1527"/>
      <c r="L108" s="1527"/>
      <c r="M108" s="1527"/>
      <c r="N108" s="1527"/>
      <c r="O108" s="1527"/>
      <c r="P108" s="1527"/>
      <c r="Q108" s="1527"/>
      <c r="R108" s="47"/>
      <c r="S108" s="1527"/>
      <c r="T108" s="47"/>
      <c r="U108" s="48"/>
      <c r="V108" s="48"/>
      <c r="W108" s="48"/>
      <c r="X108" s="48"/>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row>
    <row r="109" spans="2:56">
      <c r="B109" s="53"/>
      <c r="C109" s="1527" t="str">
        <f>'Provisional SoA'!E28</f>
        <v>Sports stores</v>
      </c>
      <c r="D109" s="936" t="str">
        <f t="shared" si="8"/>
        <v>n/a</v>
      </c>
      <c r="E109" s="1572">
        <f>IF(G109&gt;0,ROUNDDOWN((G109/25),0),0)</f>
        <v>0</v>
      </c>
      <c r="F109" s="1573" t="s">
        <v>530</v>
      </c>
      <c r="G109" s="1572">
        <f>IF('Provisional SoA'!$O28&gt;0,'Provisional SoA'!O28,0)</f>
        <v>0</v>
      </c>
      <c r="H109" s="1539"/>
      <c r="I109" s="1720"/>
      <c r="J109" s="1527"/>
      <c r="K109" s="1527"/>
      <c r="L109" s="1527"/>
      <c r="M109" s="1527"/>
      <c r="N109" s="1527"/>
      <c r="O109" s="1527"/>
      <c r="P109" s="1527"/>
      <c r="Q109" s="1527"/>
      <c r="R109" s="47"/>
      <c r="S109" s="1527"/>
      <c r="T109" s="47"/>
      <c r="U109" s="48"/>
      <c r="V109" s="48"/>
      <c r="W109" s="48"/>
      <c r="X109" s="48"/>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row>
    <row r="110" spans="2:56">
      <c r="B110" s="53"/>
      <c r="C110" s="1565" t="str">
        <f>'Provisional SoA'!E29</f>
        <v>Non-teaching storage</v>
      </c>
      <c r="D110" s="936" t="str">
        <f t="shared" si="8"/>
        <v>n/a</v>
      </c>
      <c r="E110" s="1572">
        <f>IF(G110&gt;0,ROUNDDOWN((G110/10)+1,0),0)</f>
        <v>0</v>
      </c>
      <c r="F110" s="1611" t="s">
        <v>530</v>
      </c>
      <c r="G110" s="1561">
        <f>IF('Provisional SoA'!$O29&gt;0,'Provisional SoA'!O29,0)</f>
        <v>0</v>
      </c>
      <c r="H110" s="1539"/>
      <c r="I110" s="1720"/>
      <c r="J110" s="1527"/>
      <c r="K110" s="1527"/>
      <c r="L110" s="1527"/>
      <c r="M110" s="1527"/>
      <c r="N110" s="1527"/>
      <c r="O110" s="1527"/>
      <c r="P110" s="1527"/>
      <c r="Q110" s="1527"/>
      <c r="R110" s="47"/>
      <c r="S110" s="1527"/>
      <c r="T110" s="47"/>
      <c r="U110" s="48"/>
      <c r="V110" s="48"/>
      <c r="W110" s="48"/>
      <c r="X110" s="48"/>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row>
    <row r="111" spans="2:56" s="51" customFormat="1" ht="18">
      <c r="B111" s="53"/>
      <c r="C111" s="1446" t="s">
        <v>527</v>
      </c>
      <c r="D111" s="826"/>
      <c r="E111" s="827"/>
      <c r="F111" s="827"/>
      <c r="G111" s="1448">
        <f>SUM(G106:G110)</f>
        <v>0</v>
      </c>
      <c r="H111" s="1539"/>
      <c r="I111" s="1719"/>
      <c r="R111" s="47"/>
    </row>
    <row r="112" spans="2:56" s="59" customFormat="1" ht="23.1" customHeight="1">
      <c r="B112" s="111"/>
      <c r="C112" s="360" t="s">
        <v>514</v>
      </c>
      <c r="D112" s="311"/>
      <c r="E112" s="312"/>
      <c r="F112" s="313"/>
      <c r="G112" s="311"/>
      <c r="H112" s="1539"/>
      <c r="I112" s="119" t="s">
        <v>287</v>
      </c>
      <c r="R112" s="110"/>
      <c r="T112" s="110"/>
      <c r="U112" s="112"/>
      <c r="V112" s="112"/>
      <c r="W112" s="112"/>
      <c r="X112" s="112"/>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row>
    <row r="113" spans="2:56" ht="18">
      <c r="B113" s="55">
        <v>1</v>
      </c>
      <c r="C113" s="669"/>
      <c r="D113" s="670"/>
      <c r="E113" s="670"/>
      <c r="F113" s="44"/>
      <c r="G113" s="43">
        <f t="shared" ref="G113:G132" si="9">D113*E113</f>
        <v>0</v>
      </c>
      <c r="H113" s="39"/>
      <c r="I113" s="1510"/>
      <c r="J113" s="1527"/>
      <c r="K113" s="1527"/>
      <c r="L113" s="1527"/>
      <c r="M113" s="1527"/>
      <c r="N113" s="1527"/>
      <c r="O113" s="1527"/>
      <c r="P113" s="1527"/>
      <c r="Q113" s="1527"/>
      <c r="R113" s="47"/>
      <c r="S113" s="1527"/>
      <c r="T113" s="47"/>
      <c r="U113" s="48"/>
      <c r="V113" s="48"/>
      <c r="W113" s="48"/>
      <c r="X113" s="48"/>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row>
    <row r="114" spans="2:56" ht="18">
      <c r="B114" s="55">
        <v>2</v>
      </c>
      <c r="C114" s="669"/>
      <c r="D114" s="670"/>
      <c r="E114" s="670"/>
      <c r="F114" s="44"/>
      <c r="G114" s="43">
        <f t="shared" si="9"/>
        <v>0</v>
      </c>
      <c r="H114" s="39"/>
      <c r="I114" s="1510"/>
      <c r="J114" s="1527"/>
      <c r="K114" s="1527"/>
      <c r="L114" s="1527"/>
      <c r="M114" s="1527"/>
      <c r="N114" s="1527"/>
      <c r="O114" s="1527"/>
      <c r="P114" s="1527"/>
      <c r="Q114" s="1527"/>
      <c r="R114" s="47"/>
      <c r="S114" s="1527"/>
      <c r="T114" s="47"/>
      <c r="U114" s="48"/>
      <c r="V114" s="48"/>
      <c r="W114" s="48"/>
      <c r="X114" s="48"/>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row>
    <row r="115" spans="2:56" ht="18">
      <c r="B115" s="55">
        <v>3</v>
      </c>
      <c r="C115" s="669"/>
      <c r="D115" s="670"/>
      <c r="E115" s="670"/>
      <c r="F115" s="44"/>
      <c r="G115" s="43">
        <f t="shared" si="9"/>
        <v>0</v>
      </c>
      <c r="H115" s="39"/>
      <c r="I115" s="1510"/>
      <c r="J115" s="1527"/>
      <c r="K115" s="1527"/>
      <c r="L115" s="1527"/>
      <c r="M115" s="1527"/>
      <c r="N115" s="1527"/>
      <c r="O115" s="1527"/>
      <c r="P115" s="1527"/>
      <c r="Q115" s="1527"/>
      <c r="R115" s="47"/>
      <c r="S115" s="1527"/>
      <c r="T115" s="47"/>
      <c r="U115" s="48"/>
      <c r="V115" s="48"/>
      <c r="W115" s="48"/>
      <c r="X115" s="48"/>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row>
    <row r="116" spans="2:56" ht="18">
      <c r="B116" s="55">
        <v>4</v>
      </c>
      <c r="C116" s="669"/>
      <c r="D116" s="670"/>
      <c r="E116" s="670"/>
      <c r="F116" s="44"/>
      <c r="G116" s="43">
        <f t="shared" si="9"/>
        <v>0</v>
      </c>
      <c r="H116" s="39"/>
      <c r="I116" s="1510"/>
      <c r="J116" s="1527"/>
      <c r="K116" s="1527"/>
      <c r="L116" s="1527"/>
      <c r="M116" s="1527"/>
      <c r="N116" s="1527"/>
      <c r="O116" s="1527"/>
      <c r="P116" s="1527"/>
      <c r="Q116" s="1527"/>
      <c r="R116" s="47"/>
      <c r="S116" s="1527"/>
      <c r="T116" s="47"/>
      <c r="U116" s="48"/>
      <c r="V116" s="48"/>
      <c r="W116" s="48"/>
      <c r="X116" s="48"/>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row>
    <row r="117" spans="2:56" ht="18">
      <c r="B117" s="55">
        <v>5</v>
      </c>
      <c r="C117" s="669"/>
      <c r="D117" s="670"/>
      <c r="E117" s="670"/>
      <c r="F117" s="44"/>
      <c r="G117" s="43">
        <f t="shared" si="9"/>
        <v>0</v>
      </c>
      <c r="H117" s="39"/>
      <c r="I117" s="1510"/>
      <c r="J117" s="1527"/>
      <c r="K117" s="1527"/>
      <c r="L117" s="1527"/>
      <c r="M117" s="1527"/>
      <c r="N117" s="1527"/>
      <c r="O117" s="1527"/>
      <c r="P117" s="1527"/>
      <c r="Q117" s="1527"/>
      <c r="R117" s="47"/>
      <c r="S117" s="1527"/>
      <c r="T117" s="47"/>
      <c r="U117" s="48"/>
      <c r="V117" s="48"/>
      <c r="W117" s="48"/>
      <c r="X117" s="48"/>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row>
    <row r="118" spans="2:56" ht="18">
      <c r="B118" s="55">
        <v>6</v>
      </c>
      <c r="C118" s="669"/>
      <c r="D118" s="670"/>
      <c r="E118" s="670"/>
      <c r="F118" s="44"/>
      <c r="G118" s="43">
        <f t="shared" si="9"/>
        <v>0</v>
      </c>
      <c r="H118" s="39"/>
      <c r="I118" s="1510"/>
      <c r="J118" s="1527"/>
      <c r="K118" s="1527"/>
      <c r="L118" s="1527"/>
      <c r="M118" s="1527"/>
      <c r="N118" s="1527"/>
      <c r="O118" s="1527"/>
      <c r="P118" s="1527"/>
      <c r="Q118" s="1527"/>
      <c r="R118" s="47"/>
      <c r="S118" s="1527"/>
      <c r="T118" s="47"/>
      <c r="U118" s="48"/>
      <c r="V118" s="48"/>
      <c r="W118" s="48"/>
      <c r="X118" s="48"/>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row>
    <row r="119" spans="2:56" ht="18">
      <c r="B119" s="55">
        <v>7</v>
      </c>
      <c r="C119" s="669"/>
      <c r="D119" s="670"/>
      <c r="E119" s="670"/>
      <c r="F119" s="44"/>
      <c r="G119" s="43">
        <f t="shared" si="9"/>
        <v>0</v>
      </c>
      <c r="H119" s="39"/>
      <c r="I119" s="1510"/>
      <c r="J119" s="1527"/>
      <c r="K119" s="1527"/>
      <c r="L119" s="1527"/>
      <c r="M119" s="1527"/>
      <c r="N119" s="1527"/>
      <c r="O119" s="1527"/>
      <c r="P119" s="1527"/>
      <c r="Q119" s="1527"/>
      <c r="R119" s="47"/>
      <c r="S119" s="1527"/>
      <c r="T119" s="47"/>
      <c r="U119" s="48"/>
      <c r="V119" s="48"/>
      <c r="W119" s="48"/>
      <c r="X119" s="48"/>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row>
    <row r="120" spans="2:56" ht="18">
      <c r="B120" s="55">
        <v>8</v>
      </c>
      <c r="C120" s="669"/>
      <c r="D120" s="670"/>
      <c r="E120" s="670"/>
      <c r="F120" s="44"/>
      <c r="G120" s="43">
        <f t="shared" si="9"/>
        <v>0</v>
      </c>
      <c r="H120" s="39"/>
      <c r="I120" s="1510"/>
      <c r="J120" s="1527"/>
      <c r="K120" s="1527"/>
      <c r="L120" s="1527"/>
      <c r="M120" s="1527"/>
      <c r="N120" s="1527"/>
      <c r="O120" s="1527"/>
      <c r="P120" s="1527"/>
      <c r="Q120" s="1527"/>
      <c r="R120" s="47"/>
      <c r="S120" s="1527"/>
      <c r="T120" s="47"/>
      <c r="U120" s="48"/>
      <c r="V120" s="48"/>
      <c r="W120" s="48"/>
      <c r="X120" s="48"/>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row>
    <row r="121" spans="2:56" ht="18">
      <c r="B121" s="55">
        <v>9</v>
      </c>
      <c r="C121" s="669"/>
      <c r="D121" s="670"/>
      <c r="E121" s="670"/>
      <c r="F121" s="44"/>
      <c r="G121" s="43">
        <f t="shared" si="9"/>
        <v>0</v>
      </c>
      <c r="H121" s="39"/>
      <c r="I121" s="1510"/>
      <c r="J121" s="1527"/>
      <c r="K121" s="1527"/>
      <c r="L121" s="1527"/>
      <c r="M121" s="1527"/>
      <c r="N121" s="1527"/>
      <c r="O121" s="1527"/>
      <c r="P121" s="1527"/>
      <c r="Q121" s="1527"/>
      <c r="R121" s="47"/>
      <c r="S121" s="1527"/>
      <c r="T121" s="47"/>
      <c r="U121" s="48"/>
      <c r="V121" s="48"/>
      <c r="W121" s="48"/>
      <c r="X121" s="48"/>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row>
    <row r="122" spans="2:56" ht="18">
      <c r="B122" s="55">
        <v>10</v>
      </c>
      <c r="C122" s="669"/>
      <c r="D122" s="670"/>
      <c r="E122" s="670"/>
      <c r="F122" s="44"/>
      <c r="G122" s="43">
        <f t="shared" si="9"/>
        <v>0</v>
      </c>
      <c r="H122" s="39"/>
      <c r="I122" s="1510"/>
      <c r="J122" s="1527"/>
      <c r="K122" s="1527"/>
      <c r="L122" s="1527"/>
      <c r="M122" s="1527"/>
      <c r="N122" s="1527"/>
      <c r="O122" s="1527"/>
      <c r="P122" s="1527"/>
      <c r="Q122" s="1527"/>
      <c r="R122" s="47"/>
      <c r="S122" s="1527"/>
      <c r="T122" s="47"/>
      <c r="U122" s="48"/>
      <c r="V122" s="48"/>
      <c r="W122" s="48"/>
      <c r="X122" s="48"/>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row>
    <row r="123" spans="2:56" ht="18">
      <c r="B123" s="55">
        <v>11</v>
      </c>
      <c r="C123" s="669"/>
      <c r="D123" s="670"/>
      <c r="E123" s="670"/>
      <c r="F123" s="44"/>
      <c r="G123" s="43">
        <f t="shared" si="9"/>
        <v>0</v>
      </c>
      <c r="H123" s="39"/>
      <c r="I123" s="1510"/>
      <c r="J123" s="1527"/>
      <c r="K123" s="1527"/>
      <c r="L123" s="1527"/>
      <c r="M123" s="1527"/>
      <c r="N123" s="1527"/>
      <c r="O123" s="1527"/>
      <c r="P123" s="1527"/>
      <c r="Q123" s="1527"/>
      <c r="R123" s="47"/>
      <c r="S123" s="1527"/>
      <c r="T123" s="47"/>
      <c r="U123" s="48"/>
      <c r="V123" s="48"/>
      <c r="W123" s="48"/>
      <c r="X123" s="48"/>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row>
    <row r="124" spans="2:56" ht="18">
      <c r="B124" s="55">
        <v>12</v>
      </c>
      <c r="C124" s="669"/>
      <c r="D124" s="670"/>
      <c r="E124" s="670"/>
      <c r="F124" s="44"/>
      <c r="G124" s="43">
        <f t="shared" si="9"/>
        <v>0</v>
      </c>
      <c r="H124" s="39"/>
      <c r="I124" s="1511"/>
      <c r="J124" s="1527"/>
      <c r="K124" s="1527"/>
      <c r="L124" s="1527"/>
      <c r="M124" s="1527"/>
      <c r="N124" s="1527"/>
      <c r="O124" s="1527"/>
      <c r="P124" s="1527"/>
      <c r="Q124" s="1527"/>
      <c r="R124" s="47"/>
      <c r="S124" s="1527"/>
      <c r="T124" s="47"/>
      <c r="U124" s="48"/>
      <c r="V124" s="48"/>
      <c r="W124" s="48"/>
      <c r="X124" s="48"/>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row>
    <row r="125" spans="2:56" ht="18">
      <c r="B125" s="55">
        <v>13</v>
      </c>
      <c r="C125" s="669"/>
      <c r="D125" s="670"/>
      <c r="E125" s="670"/>
      <c r="F125" s="44"/>
      <c r="G125" s="43">
        <f t="shared" si="9"/>
        <v>0</v>
      </c>
      <c r="H125" s="39"/>
      <c r="I125" s="1511"/>
      <c r="J125" s="1527"/>
      <c r="K125" s="1527"/>
      <c r="L125" s="1527"/>
      <c r="M125" s="1527"/>
      <c r="N125" s="1527"/>
      <c r="O125" s="1527"/>
      <c r="P125" s="1527"/>
      <c r="Q125" s="1527"/>
      <c r="R125" s="47"/>
      <c r="S125" s="1527"/>
      <c r="T125" s="47"/>
      <c r="U125" s="48"/>
      <c r="V125" s="48"/>
      <c r="W125" s="48"/>
      <c r="X125" s="48"/>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row>
    <row r="126" spans="2:56" ht="18">
      <c r="B126" s="55">
        <v>14</v>
      </c>
      <c r="C126" s="669"/>
      <c r="D126" s="670"/>
      <c r="E126" s="670"/>
      <c r="F126" s="44"/>
      <c r="G126" s="43">
        <f t="shared" si="9"/>
        <v>0</v>
      </c>
      <c r="H126" s="39"/>
      <c r="I126" s="1511"/>
      <c r="J126" s="1527"/>
      <c r="K126" s="1527"/>
      <c r="L126" s="1527"/>
      <c r="M126" s="1527"/>
      <c r="N126" s="1527"/>
      <c r="O126" s="1527"/>
      <c r="P126" s="1527"/>
      <c r="Q126" s="1527"/>
      <c r="R126" s="47"/>
      <c r="S126" s="1527"/>
      <c r="T126" s="47"/>
      <c r="U126" s="48"/>
      <c r="V126" s="48"/>
      <c r="W126" s="48"/>
      <c r="X126" s="48"/>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row>
    <row r="127" spans="2:56" ht="18">
      <c r="B127" s="55">
        <v>15</v>
      </c>
      <c r="C127" s="669"/>
      <c r="D127" s="670"/>
      <c r="E127" s="670"/>
      <c r="F127" s="44"/>
      <c r="G127" s="43">
        <f t="shared" si="9"/>
        <v>0</v>
      </c>
      <c r="H127" s="39"/>
      <c r="I127" s="1511"/>
      <c r="J127" s="1527"/>
      <c r="K127" s="1527"/>
      <c r="L127" s="1527"/>
      <c r="M127" s="1527"/>
      <c r="N127" s="1527"/>
      <c r="O127" s="1527"/>
      <c r="P127" s="1527"/>
      <c r="Q127" s="1527"/>
      <c r="R127" s="47"/>
      <c r="S127" s="1527"/>
      <c r="T127" s="47"/>
      <c r="U127" s="48"/>
      <c r="V127" s="48"/>
      <c r="W127" s="48"/>
      <c r="X127" s="48"/>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row>
    <row r="128" spans="2:56" ht="18">
      <c r="B128" s="55">
        <v>16</v>
      </c>
      <c r="C128" s="669"/>
      <c r="D128" s="670"/>
      <c r="E128" s="670"/>
      <c r="F128" s="44"/>
      <c r="G128" s="43">
        <f t="shared" si="9"/>
        <v>0</v>
      </c>
      <c r="H128" s="39"/>
      <c r="I128" s="1511"/>
      <c r="J128" s="1527"/>
      <c r="K128" s="1527"/>
      <c r="L128" s="1527"/>
      <c r="M128" s="1527"/>
      <c r="N128" s="1527"/>
      <c r="O128" s="1527"/>
      <c r="P128" s="1527"/>
      <c r="Q128" s="1527"/>
      <c r="R128" s="47"/>
      <c r="S128" s="1527"/>
      <c r="T128" s="1527"/>
      <c r="U128" s="1539"/>
      <c r="V128" s="1539"/>
      <c r="W128" s="1527"/>
      <c r="X128" s="1527"/>
      <c r="Y128" s="152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row>
    <row r="129" spans="2:56" ht="18">
      <c r="B129" s="55">
        <v>17</v>
      </c>
      <c r="C129" s="669"/>
      <c r="D129" s="670"/>
      <c r="E129" s="670"/>
      <c r="F129" s="44"/>
      <c r="G129" s="43">
        <f t="shared" si="9"/>
        <v>0</v>
      </c>
      <c r="H129" s="39"/>
      <c r="I129" s="1511"/>
      <c r="J129" s="1527"/>
      <c r="K129" s="1527"/>
      <c r="L129" s="1527"/>
      <c r="M129" s="1527"/>
      <c r="N129" s="1527"/>
      <c r="O129" s="1527"/>
      <c r="P129" s="1527"/>
      <c r="Q129" s="1527"/>
      <c r="R129" s="47"/>
      <c r="S129" s="1527"/>
      <c r="T129" s="1527"/>
      <c r="U129" s="1539"/>
      <c r="V129" s="1539"/>
      <c r="W129" s="1527"/>
      <c r="X129" s="1527"/>
      <c r="Y129" s="152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row>
    <row r="130" spans="2:56" ht="18">
      <c r="B130" s="55">
        <v>18</v>
      </c>
      <c r="C130" s="669"/>
      <c r="D130" s="670"/>
      <c r="E130" s="670"/>
      <c r="F130" s="44"/>
      <c r="G130" s="43">
        <f t="shared" si="9"/>
        <v>0</v>
      </c>
      <c r="H130" s="39"/>
      <c r="I130" s="1511"/>
      <c r="J130" s="1527"/>
      <c r="K130" s="1527"/>
      <c r="L130" s="1527"/>
      <c r="M130" s="1527"/>
      <c r="N130" s="1527"/>
      <c r="O130" s="1527"/>
      <c r="P130" s="1527"/>
      <c r="Q130" s="1527"/>
      <c r="R130" s="47"/>
      <c r="S130" s="1527"/>
      <c r="T130" s="1527"/>
      <c r="U130" s="1539"/>
      <c r="V130" s="1539"/>
      <c r="W130" s="1527"/>
      <c r="X130" s="1527"/>
      <c r="Y130" s="152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row>
    <row r="131" spans="2:56" ht="18">
      <c r="B131" s="55">
        <v>19</v>
      </c>
      <c r="C131" s="669"/>
      <c r="D131" s="670"/>
      <c r="E131" s="670"/>
      <c r="F131" s="44"/>
      <c r="G131" s="43">
        <f t="shared" si="9"/>
        <v>0</v>
      </c>
      <c r="H131" s="39"/>
      <c r="I131" s="1511"/>
      <c r="J131" s="1527"/>
      <c r="K131" s="1527"/>
      <c r="L131" s="1527"/>
      <c r="M131" s="1527"/>
      <c r="N131" s="1527"/>
      <c r="O131" s="1527"/>
      <c r="P131" s="1527"/>
      <c r="Q131" s="1527"/>
      <c r="R131" s="47"/>
      <c r="S131" s="1527"/>
      <c r="T131" s="1527"/>
      <c r="U131" s="1539"/>
      <c r="V131" s="1539"/>
      <c r="W131" s="1527"/>
      <c r="X131" s="1527"/>
      <c r="Y131" s="152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row>
    <row r="132" spans="2:56" ht="18">
      <c r="B132" s="55">
        <v>20</v>
      </c>
      <c r="C132" s="669"/>
      <c r="D132" s="670"/>
      <c r="E132" s="670"/>
      <c r="F132" s="44"/>
      <c r="G132" s="43">
        <f t="shared" si="9"/>
        <v>0</v>
      </c>
      <c r="H132" s="39"/>
      <c r="I132" s="1511"/>
      <c r="J132" s="1527"/>
      <c r="K132" s="1527"/>
      <c r="L132" s="1527"/>
      <c r="M132" s="1527"/>
      <c r="N132" s="1527"/>
      <c r="O132" s="1527"/>
      <c r="P132" s="1527"/>
      <c r="Q132" s="1527"/>
      <c r="R132" s="47"/>
      <c r="S132" s="1527"/>
      <c r="T132" s="1527"/>
      <c r="U132" s="1539"/>
      <c r="V132" s="1539"/>
      <c r="W132" s="1527"/>
      <c r="X132" s="1527"/>
      <c r="Y132" s="152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row>
    <row r="133" spans="2:56" ht="20.25">
      <c r="B133" s="53"/>
      <c r="C133" s="1906" t="s">
        <v>517</v>
      </c>
      <c r="D133" s="1907"/>
      <c r="E133" s="364">
        <f t="shared" ref="E133" si="10">SUM(E113:E132)</f>
        <v>0</v>
      </c>
      <c r="F133" s="364"/>
      <c r="G133" s="434">
        <f>SUM(G113:G132)</f>
        <v>0</v>
      </c>
      <c r="H133" s="436"/>
      <c r="I133" s="437"/>
      <c r="J133" s="1527"/>
      <c r="K133" s="1527"/>
      <c r="L133" s="1527"/>
      <c r="M133" s="1527"/>
      <c r="N133" s="1527"/>
      <c r="O133" s="1527"/>
      <c r="P133" s="1527"/>
      <c r="Q133" s="1527"/>
      <c r="R133" s="47"/>
      <c r="S133" s="1527"/>
      <c r="T133" s="1527"/>
      <c r="U133" s="1539"/>
      <c r="V133" s="1539"/>
      <c r="W133" s="1527"/>
      <c r="X133" s="1527"/>
      <c r="Y133" s="1527"/>
      <c r="Z133" s="47"/>
      <c r="AA133" s="47"/>
      <c r="AB133" s="47"/>
      <c r="AC133" s="47"/>
      <c r="AD133" s="47"/>
      <c r="AE133" s="47"/>
      <c r="AF133" s="47"/>
      <c r="AG133" s="47"/>
      <c r="AH133" s="47"/>
      <c r="AI133" s="47"/>
      <c r="AJ133" s="47"/>
      <c r="AK133" s="47"/>
      <c r="AL133" s="1527"/>
      <c r="AM133" s="1527"/>
      <c r="AN133" s="1527"/>
      <c r="AO133" s="1527"/>
      <c r="AP133" s="1527"/>
      <c r="AQ133" s="1527"/>
      <c r="AR133" s="1527"/>
      <c r="AS133" s="1527"/>
      <c r="AT133" s="1527"/>
      <c r="AU133" s="1527"/>
      <c r="AV133" s="1527"/>
      <c r="AW133" s="1527"/>
      <c r="AX133" s="1527"/>
      <c r="AY133" s="1527"/>
      <c r="AZ133" s="1527"/>
      <c r="BA133" s="1527"/>
      <c r="BB133" s="1527"/>
      <c r="BC133" s="1527"/>
      <c r="BD133" s="1527"/>
    </row>
    <row r="134" spans="2:56" ht="20.100000000000001" customHeight="1" thickBot="1">
      <c r="B134" s="56"/>
      <c r="C134" s="1711"/>
      <c r="D134" s="319" t="s">
        <v>518</v>
      </c>
      <c r="E134" s="219"/>
      <c r="F134" s="220"/>
      <c r="G134" s="852">
        <f>ROUND(G111-G133,0)</f>
        <v>0</v>
      </c>
      <c r="H134" s="1667"/>
      <c r="I134" s="1724"/>
      <c r="J134" s="1527"/>
      <c r="K134" s="1527"/>
      <c r="L134" s="1527"/>
      <c r="M134" s="1527"/>
      <c r="N134" s="1527"/>
      <c r="O134" s="1527"/>
      <c r="P134" s="1527"/>
      <c r="Q134" s="1527"/>
      <c r="R134" s="47"/>
      <c r="S134" s="1527"/>
      <c r="T134" s="1527"/>
      <c r="U134" s="1539"/>
      <c r="V134" s="1539"/>
      <c r="W134" s="1527"/>
      <c r="X134" s="1527"/>
      <c r="Y134" s="1527"/>
      <c r="Z134" s="47"/>
      <c r="AA134" s="47"/>
      <c r="AB134" s="47"/>
      <c r="AC134" s="47"/>
      <c r="AD134" s="47"/>
      <c r="AE134" s="47"/>
      <c r="AF134" s="47"/>
      <c r="AG134" s="47"/>
      <c r="AH134" s="47"/>
      <c r="AI134" s="47"/>
      <c r="AJ134" s="47"/>
      <c r="AK134" s="47"/>
      <c r="AL134" s="1527"/>
      <c r="AM134" s="1527"/>
      <c r="AN134" s="1527"/>
      <c r="AO134" s="1527"/>
      <c r="AP134" s="1527"/>
      <c r="AQ134" s="1527"/>
      <c r="AR134" s="1527"/>
      <c r="AS134" s="1527"/>
      <c r="AT134" s="1527"/>
      <c r="AU134" s="1527"/>
      <c r="AV134" s="1527"/>
      <c r="AW134" s="1527"/>
      <c r="AX134" s="1527"/>
      <c r="AY134" s="1527"/>
      <c r="AZ134" s="1527"/>
      <c r="BA134" s="1527"/>
      <c r="BB134" s="1527"/>
      <c r="BC134" s="1527"/>
      <c r="BD134" s="1527"/>
    </row>
    <row r="135" spans="2:56">
      <c r="B135" s="1527"/>
      <c r="C135" s="1527"/>
      <c r="D135" s="1527"/>
      <c r="E135" s="1527"/>
      <c r="F135" s="1527"/>
      <c r="G135" s="1527"/>
      <c r="H135" s="1527"/>
      <c r="I135" s="1527"/>
      <c r="J135" s="1527"/>
      <c r="K135" s="1527"/>
      <c r="L135" s="1527"/>
      <c r="M135" s="1527"/>
      <c r="N135" s="1527"/>
      <c r="O135" s="1527"/>
      <c r="P135" s="1527"/>
      <c r="Q135" s="1527"/>
      <c r="R135" s="47"/>
      <c r="S135" s="1527"/>
      <c r="T135" s="1527"/>
      <c r="U135" s="1539"/>
      <c r="V135" s="1539"/>
      <c r="W135" s="1527"/>
      <c r="X135" s="1527"/>
      <c r="Y135" s="1527"/>
      <c r="Z135" s="47"/>
      <c r="AA135" s="47"/>
      <c r="AB135" s="47"/>
      <c r="AC135" s="47"/>
      <c r="AD135" s="47"/>
      <c r="AE135" s="47"/>
      <c r="AF135" s="47"/>
      <c r="AG135" s="47"/>
      <c r="AH135" s="47"/>
      <c r="AI135" s="47"/>
      <c r="AJ135" s="47"/>
      <c r="AK135" s="47"/>
      <c r="AL135" s="1527"/>
      <c r="AM135" s="1527"/>
      <c r="AN135" s="1527"/>
      <c r="AO135" s="1527"/>
      <c r="AP135" s="1527"/>
      <c r="AQ135" s="1527"/>
      <c r="AR135" s="1527"/>
      <c r="AS135" s="1527"/>
      <c r="AT135" s="1527"/>
      <c r="AU135" s="1527"/>
      <c r="AV135" s="1527"/>
      <c r="AW135" s="1527"/>
      <c r="AX135" s="1527"/>
      <c r="AY135" s="1527"/>
      <c r="AZ135" s="1527"/>
      <c r="BA135" s="1527"/>
      <c r="BB135" s="1527"/>
      <c r="BC135" s="1527"/>
      <c r="BD135" s="1527"/>
    </row>
    <row r="136" spans="2:56">
      <c r="B136" s="1527"/>
      <c r="C136" s="1527"/>
      <c r="D136" s="1527"/>
      <c r="E136" s="1527"/>
      <c r="F136" s="1527"/>
      <c r="G136" s="1527"/>
      <c r="H136" s="1527"/>
      <c r="I136" s="1527"/>
      <c r="J136" s="1527"/>
      <c r="K136" s="1527"/>
      <c r="L136" s="1527"/>
      <c r="M136" s="1527"/>
      <c r="N136" s="1527"/>
      <c r="O136" s="1527"/>
      <c r="P136" s="1527"/>
      <c r="Q136" s="1527"/>
      <c r="R136" s="47"/>
      <c r="S136" s="1527"/>
      <c r="T136" s="1527"/>
      <c r="U136" s="1539"/>
      <c r="V136" s="1539"/>
      <c r="W136" s="1527"/>
      <c r="X136" s="1527"/>
      <c r="Y136" s="1527"/>
      <c r="Z136" s="47"/>
      <c r="AA136" s="47"/>
      <c r="AB136" s="47"/>
      <c r="AC136" s="47"/>
      <c r="AD136" s="47"/>
      <c r="AE136" s="47"/>
      <c r="AF136" s="47"/>
      <c r="AG136" s="47"/>
      <c r="AH136" s="47"/>
      <c r="AI136" s="47"/>
      <c r="AJ136" s="47"/>
      <c r="AK136" s="47"/>
      <c r="AL136" s="1527"/>
      <c r="AM136" s="1527"/>
      <c r="AN136" s="1527"/>
      <c r="AO136" s="1527"/>
      <c r="AP136" s="1527"/>
      <c r="AQ136" s="1527"/>
      <c r="AR136" s="1527"/>
      <c r="AS136" s="1527"/>
      <c r="AT136" s="1527"/>
      <c r="AU136" s="1527"/>
      <c r="AV136" s="1527"/>
      <c r="AW136" s="1527"/>
      <c r="AX136" s="1527"/>
      <c r="AY136" s="1527"/>
      <c r="AZ136" s="1527"/>
      <c r="BA136" s="1527"/>
      <c r="BB136" s="1527"/>
      <c r="BC136" s="1527"/>
      <c r="BD136" s="1527"/>
    </row>
    <row r="137" spans="2:56" s="24" customFormat="1" ht="15.75">
      <c r="U137" s="28"/>
      <c r="V137" s="28"/>
    </row>
    <row r="138" spans="2:56" s="24" customFormat="1" ht="15.75">
      <c r="U138" s="28"/>
      <c r="V138" s="28"/>
    </row>
    <row r="139" spans="2:56" s="24" customFormat="1" ht="15.75">
      <c r="U139" s="28"/>
      <c r="V139" s="28"/>
    </row>
    <row r="140" spans="2:56" s="24" customFormat="1" ht="15.75">
      <c r="U140" s="28"/>
      <c r="V140" s="28"/>
    </row>
    <row r="141" spans="2:56" s="24" customFormat="1" ht="15.75">
      <c r="U141" s="28"/>
      <c r="V141" s="28"/>
    </row>
    <row r="142" spans="2:56" s="24" customFormat="1" ht="15.75">
      <c r="U142" s="28"/>
      <c r="V142" s="28"/>
    </row>
    <row r="143" spans="2:56" ht="20.100000000000001" customHeight="1">
      <c r="B143" s="1527"/>
      <c r="C143" s="1527"/>
      <c r="D143" s="1527"/>
      <c r="E143" s="1527"/>
      <c r="F143" s="1527"/>
      <c r="G143" s="1527"/>
      <c r="H143" s="1527"/>
      <c r="I143" s="1527"/>
      <c r="J143" s="1527"/>
      <c r="K143" s="1527"/>
      <c r="L143" s="1527"/>
      <c r="M143" s="1527"/>
      <c r="N143" s="1527"/>
      <c r="O143" s="1527"/>
      <c r="P143" s="1527"/>
      <c r="Q143" s="1527"/>
      <c r="R143" s="1527"/>
      <c r="S143" s="1527"/>
      <c r="T143" s="1527"/>
      <c r="U143" s="1539"/>
      <c r="V143" s="1539"/>
      <c r="W143" s="1527"/>
      <c r="X143" s="1527"/>
      <c r="Y143" s="1527"/>
      <c r="Z143" s="1527"/>
      <c r="AA143" s="1527"/>
      <c r="AB143" s="1527"/>
      <c r="AC143" s="1527"/>
      <c r="AD143" s="1527"/>
      <c r="AE143" s="1527"/>
      <c r="AF143" s="1527"/>
      <c r="AG143" s="1527"/>
      <c r="AH143" s="1527"/>
      <c r="AI143" s="1527"/>
      <c r="AJ143" s="1527"/>
      <c r="AK143" s="1527"/>
      <c r="AL143" s="1527"/>
      <c r="AM143" s="1527"/>
      <c r="AN143" s="1527"/>
      <c r="AO143" s="1527"/>
      <c r="AP143" s="1527"/>
      <c r="AQ143" s="1527"/>
      <c r="AR143" s="1527"/>
      <c r="AS143" s="1527"/>
      <c r="AT143" s="1527"/>
      <c r="AU143" s="1527"/>
      <c r="AV143" s="1527"/>
      <c r="AW143" s="1527"/>
      <c r="AX143" s="1527"/>
      <c r="AY143" s="1527"/>
      <c r="AZ143" s="1527"/>
      <c r="BA143" s="1527"/>
      <c r="BB143" s="1527"/>
      <c r="BC143" s="1527"/>
      <c r="BD143" s="1527"/>
    </row>
    <row r="145" spans="4:11">
      <c r="D145" s="1539"/>
      <c r="E145" s="1539"/>
      <c r="F145" s="1539"/>
      <c r="G145" s="1539"/>
      <c r="H145" s="1539"/>
      <c r="I145" s="1527"/>
      <c r="J145" s="1527"/>
      <c r="K145" s="1527"/>
    </row>
    <row r="147" spans="4:11">
      <c r="D147" s="1527"/>
      <c r="E147" s="1527"/>
      <c r="F147" s="1527"/>
      <c r="G147" s="1527"/>
      <c r="H147" s="1539"/>
      <c r="I147" s="1527"/>
      <c r="J147" s="1527"/>
      <c r="K147" s="1527"/>
    </row>
    <row r="148" spans="4:11">
      <c r="D148" s="1527"/>
      <c r="E148" s="1527"/>
      <c r="F148" s="1527"/>
      <c r="G148" s="1527"/>
      <c r="H148" s="1539"/>
      <c r="I148" s="1527"/>
      <c r="J148" s="1527"/>
      <c r="K148" s="1527"/>
    </row>
    <row r="149" spans="4:11">
      <c r="D149" s="1527"/>
      <c r="E149" s="1527"/>
      <c r="F149" s="1527"/>
      <c r="G149" s="1527"/>
      <c r="H149" s="1539"/>
      <c r="I149" s="1527"/>
      <c r="J149" s="1527"/>
      <c r="K149" s="1527"/>
    </row>
    <row r="150" spans="4:11">
      <c r="D150" s="1527"/>
      <c r="E150" s="1527"/>
      <c r="F150" s="1527"/>
      <c r="G150" s="1527"/>
      <c r="H150" s="1539"/>
      <c r="I150" s="1527"/>
      <c r="J150" s="1527"/>
      <c r="K150" s="1527"/>
    </row>
    <row r="151" spans="4:11">
      <c r="D151" s="1539"/>
      <c r="E151" s="1527"/>
      <c r="F151" s="1539"/>
      <c r="G151" s="1539"/>
      <c r="H151" s="1539"/>
      <c r="I151" s="1527"/>
      <c r="J151" s="1527"/>
      <c r="K151" s="47"/>
    </row>
    <row r="152" spans="4:11">
      <c r="D152" s="1539"/>
      <c r="E152" s="1527"/>
      <c r="F152" s="1539"/>
      <c r="G152" s="1539"/>
      <c r="H152" s="1539"/>
      <c r="I152" s="1527"/>
      <c r="J152" s="1527"/>
      <c r="K152" s="47"/>
    </row>
    <row r="153" spans="4:11">
      <c r="D153" s="1539"/>
      <c r="E153" s="1527"/>
      <c r="F153" s="1539"/>
      <c r="G153" s="1539"/>
      <c r="H153" s="1539"/>
      <c r="I153" s="1527"/>
      <c r="J153" s="1527"/>
      <c r="K153" s="47"/>
    </row>
    <row r="154" spans="4:11">
      <c r="D154" s="1539"/>
      <c r="E154" s="1527"/>
      <c r="F154" s="1539"/>
      <c r="G154" s="1539"/>
      <c r="H154" s="1539"/>
      <c r="I154" s="1527"/>
      <c r="J154" s="1527"/>
      <c r="K154" s="23"/>
    </row>
    <row r="155" spans="4:11">
      <c r="D155" s="1539"/>
      <c r="E155" s="1527"/>
      <c r="F155" s="1539"/>
      <c r="G155" s="1539"/>
      <c r="H155" s="1539"/>
      <c r="I155" s="1527"/>
      <c r="J155" s="1527"/>
      <c r="K155" s="23"/>
    </row>
    <row r="156" spans="4:11">
      <c r="D156" s="1539"/>
      <c r="E156" s="1527"/>
      <c r="F156" s="1539"/>
      <c r="G156" s="1539"/>
      <c r="H156" s="1539"/>
      <c r="I156" s="1527"/>
      <c r="J156" s="1527"/>
      <c r="K156" s="23"/>
    </row>
    <row r="157" spans="4:11">
      <c r="D157" s="1539"/>
      <c r="E157" s="1527"/>
      <c r="F157" s="1539"/>
      <c r="G157" s="1539"/>
      <c r="H157" s="1539"/>
      <c r="I157" s="1527"/>
      <c r="J157" s="1527"/>
      <c r="K157" s="23"/>
    </row>
    <row r="158" spans="4:11">
      <c r="D158" s="1539"/>
      <c r="E158" s="1527"/>
      <c r="F158" s="1539"/>
      <c r="G158" s="1539"/>
      <c r="H158" s="1539"/>
      <c r="I158" s="1527"/>
      <c r="J158" s="1527"/>
      <c r="K158" s="23"/>
    </row>
    <row r="159" spans="4:11">
      <c r="D159" s="1539"/>
      <c r="E159" s="1527"/>
      <c r="F159" s="1539"/>
      <c r="G159" s="1539"/>
      <c r="H159" s="1539"/>
      <c r="I159" s="1527"/>
      <c r="J159" s="1527"/>
      <c r="K159" s="23"/>
    </row>
    <row r="160" spans="4:11">
      <c r="D160" s="1539"/>
      <c r="E160" s="1527"/>
      <c r="F160" s="1539"/>
      <c r="G160" s="1539"/>
      <c r="H160" s="1539"/>
      <c r="I160" s="1527"/>
      <c r="J160" s="1527"/>
      <c r="K160" s="23"/>
    </row>
    <row r="161" spans="11:11">
      <c r="K161" s="23"/>
    </row>
    <row r="162" spans="11:11">
      <c r="K162" s="23"/>
    </row>
    <row r="163" spans="11:11">
      <c r="K163" s="23"/>
    </row>
    <row r="164" spans="11:11">
      <c r="K164" s="23"/>
    </row>
    <row r="165" spans="11:11">
      <c r="K165" s="23"/>
    </row>
    <row r="166" spans="11:11">
      <c r="K166" s="23"/>
    </row>
    <row r="167" spans="11:11">
      <c r="K167" s="23"/>
    </row>
    <row r="168" spans="11:11">
      <c r="K168" s="23"/>
    </row>
    <row r="169" spans="11:11">
      <c r="K169" s="23"/>
    </row>
    <row r="170" spans="11:11">
      <c r="K170" s="23"/>
    </row>
    <row r="171" spans="11:11">
      <c r="K171" s="23"/>
    </row>
    <row r="172" spans="11:11">
      <c r="K172" s="23"/>
    </row>
    <row r="173" spans="11:11">
      <c r="K173" s="23"/>
    </row>
    <row r="174" spans="11:11">
      <c r="K174" s="23"/>
    </row>
    <row r="175" spans="11:11">
      <c r="K175" s="23"/>
    </row>
    <row r="176" spans="11:11">
      <c r="K176" s="23"/>
    </row>
    <row r="177" spans="11:11">
      <c r="K177" s="23"/>
    </row>
    <row r="178" spans="11:11">
      <c r="K178" s="23"/>
    </row>
    <row r="179" spans="11:11">
      <c r="K179" s="23"/>
    </row>
    <row r="180" spans="11:11">
      <c r="K180" s="23"/>
    </row>
    <row r="181" spans="11:11">
      <c r="K181" s="23"/>
    </row>
    <row r="182" spans="11:11">
      <c r="K182" s="23"/>
    </row>
    <row r="183" spans="11:11">
      <c r="K183" s="23"/>
    </row>
    <row r="187" spans="11:11">
      <c r="K187" s="51"/>
    </row>
  </sheetData>
  <sheetProtection algorithmName="SHA-512" hashValue="gzM338Gg8m604z4JuJq4nMCFTT0TMtuNpk+N7wl04QMc+VDZFamEhGaAMlisiR6fhKdItOyp23cV6k8pCmyhyA==" saltValue="7Pi33dhDP3VXQipLMzp6mw==" spinCount="100000" sheet="1" objects="1" scenarios="1"/>
  <mergeCells count="11">
    <mergeCell ref="E6:F6"/>
    <mergeCell ref="E7:F7"/>
    <mergeCell ref="B2:I2"/>
    <mergeCell ref="E4:F4"/>
    <mergeCell ref="E5:F5"/>
    <mergeCell ref="E8:F8"/>
    <mergeCell ref="C42:D42"/>
    <mergeCell ref="C70:D70"/>
    <mergeCell ref="C101:D101"/>
    <mergeCell ref="C133:D133"/>
    <mergeCell ref="E9:F9"/>
  </mergeCells>
  <phoneticPr fontId="31" type="noConversion"/>
  <conditionalFormatting sqref="G5:H9">
    <cfRule type="cellIs" dxfId="61" priority="18" operator="lessThan">
      <formula>0</formula>
    </cfRule>
  </conditionalFormatting>
  <conditionalFormatting sqref="G5:G9">
    <cfRule type="cellIs" dxfId="60" priority="17" operator="greaterThanOrEqual">
      <formula>0</formula>
    </cfRule>
  </conditionalFormatting>
  <conditionalFormatting sqref="G43">
    <cfRule type="cellIs" dxfId="59" priority="7" operator="greaterThanOrEqual">
      <formula>0</formula>
    </cfRule>
    <cfRule type="cellIs" dxfId="58" priority="8" operator="lessThan">
      <formula>0</formula>
    </cfRule>
  </conditionalFormatting>
  <conditionalFormatting sqref="G71">
    <cfRule type="cellIs" dxfId="57" priority="5" operator="greaterThanOrEqual">
      <formula>0</formula>
    </cfRule>
    <cfRule type="cellIs" dxfId="56" priority="6" operator="lessThan">
      <formula>0</formula>
    </cfRule>
  </conditionalFormatting>
  <conditionalFormatting sqref="G102">
    <cfRule type="cellIs" dxfId="55" priority="3" operator="greaterThanOrEqual">
      <formula>0</formula>
    </cfRule>
    <cfRule type="cellIs" dxfId="54" priority="4" operator="lessThan">
      <formula>0</formula>
    </cfRule>
  </conditionalFormatting>
  <conditionalFormatting sqref="G134">
    <cfRule type="cellIs" dxfId="53" priority="1" operator="greaterThanOrEqual">
      <formula>0</formula>
    </cfRule>
    <cfRule type="cellIs" dxfId="52" priority="2" operator="lessThan">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5279166-D0D8-974D-B36B-20F16EFAF9FA}">
          <x14:formula1>
            <xm:f>'Library Volume 2'!$H$108:$H$117</xm:f>
          </x14:formula1>
          <xm:sqref>C50:C69</xm:sqref>
        </x14:dataValidation>
        <x14:dataValidation type="list" allowBlank="1" showInputMessage="1" showErrorMessage="1" xr:uid="{148E6665-F047-3842-A510-618F67B686F0}">
          <x14:formula1>
            <xm:f>'Library Volume 2'!$H$141:$H$158</xm:f>
          </x14:formula1>
          <xm:sqref>C113:C132</xm:sqref>
        </x14:dataValidation>
        <x14:dataValidation type="list" allowBlank="1" showInputMessage="1" showErrorMessage="1" xr:uid="{5D5D116D-580D-BE47-B47A-A243B14DD91B}">
          <x14:formula1>
            <xm:f>'Library Volume 2'!$H$92:$H$106</xm:f>
          </x14:formula1>
          <xm:sqref>C22:C41</xm:sqref>
        </x14:dataValidation>
        <x14:dataValidation type="list" allowBlank="1" showInputMessage="1" showErrorMessage="1" xr:uid="{A544FA0E-14B3-F54C-905C-1EA64E5F6AD9}">
          <x14:formula1>
            <xm:f>'Library Volume 2'!$H$119:$H$139</xm:f>
          </x14:formula1>
          <xm:sqref>C81:C100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82383-2AF0-604C-B748-F5FC7D32DF65}">
  <sheetPr>
    <tabColor theme="5" tint="-0.249977111117893"/>
  </sheetPr>
  <dimension ref="B1:BD223"/>
  <sheetViews>
    <sheetView showGridLines="0" zoomScale="80" zoomScaleNormal="80" workbookViewId="0">
      <pane ySplit="13" topLeftCell="A14" activePane="bottomLeft" state="frozen"/>
      <selection activeCell="C13" sqref="C13"/>
      <selection pane="bottomLeft" activeCell="D17" sqref="D17"/>
    </sheetView>
  </sheetViews>
  <sheetFormatPr defaultColWidth="10.875" defaultRowHeight="15"/>
  <cols>
    <col min="1" max="1" width="3.875" style="19" customWidth="1"/>
    <col min="2" max="2" width="4.75" style="23" customWidth="1"/>
    <col min="3" max="3" width="71.5" style="19" customWidth="1"/>
    <col min="4" max="4" width="13.375" style="21" customWidth="1"/>
    <col min="5" max="5" width="13.375" style="19" customWidth="1"/>
    <col min="6" max="7" width="13.375" style="21" customWidth="1"/>
    <col min="8" max="8" width="1.875" style="21" customWidth="1"/>
    <col min="9" max="9" width="81.5" style="19" customWidth="1"/>
    <col min="10" max="10" width="10.875" style="19"/>
    <col min="11" max="11" width="5.875" style="19" bestFit="1" customWidth="1"/>
    <col min="12" max="20" width="5" style="19" customWidth="1"/>
    <col min="21" max="22" width="5" style="21" customWidth="1"/>
    <col min="23" max="56" width="5" style="19" customWidth="1"/>
    <col min="57" max="16384" width="10.875" style="19"/>
  </cols>
  <sheetData>
    <row r="1" spans="2:56" ht="18" customHeight="1" thickBot="1">
      <c r="C1" s="1527"/>
      <c r="D1" s="1539"/>
      <c r="E1" s="1527"/>
      <c r="F1" s="1539"/>
      <c r="G1" s="1539"/>
      <c r="H1" s="1539"/>
      <c r="I1" s="1527"/>
      <c r="J1" s="1527"/>
      <c r="K1" s="1527"/>
      <c r="L1" s="1527"/>
      <c r="M1" s="1527"/>
      <c r="N1" s="1527"/>
      <c r="O1" s="1527"/>
      <c r="P1" s="1527"/>
      <c r="Q1" s="1527"/>
      <c r="R1" s="1527"/>
      <c r="S1" s="1527"/>
      <c r="T1" s="1527"/>
      <c r="U1" s="1539"/>
      <c r="V1" s="1539"/>
      <c r="W1" s="1527"/>
      <c r="X1" s="1527"/>
      <c r="Y1" s="1527"/>
      <c r="Z1" s="1527"/>
      <c r="AA1" s="1527"/>
      <c r="AB1" s="1527"/>
      <c r="AC1" s="1527"/>
      <c r="AD1" s="1527"/>
      <c r="AE1" s="1527"/>
      <c r="AF1" s="1527"/>
      <c r="AG1" s="1527"/>
      <c r="AH1" s="1527"/>
      <c r="AI1" s="1527"/>
      <c r="AJ1" s="1527"/>
      <c r="AK1" s="1527"/>
      <c r="AL1" s="1527"/>
      <c r="AM1" s="1527"/>
      <c r="AN1" s="1527"/>
      <c r="AO1" s="1527"/>
      <c r="AP1" s="1527"/>
      <c r="AQ1" s="1527"/>
      <c r="AR1" s="1527"/>
      <c r="AS1" s="1527"/>
      <c r="AT1" s="1527"/>
      <c r="AU1" s="1527"/>
      <c r="AV1" s="1527"/>
      <c r="AW1" s="1527"/>
      <c r="AX1" s="1527"/>
      <c r="AY1" s="1527"/>
      <c r="AZ1" s="1527"/>
      <c r="BA1" s="1527"/>
      <c r="BB1" s="1527"/>
      <c r="BC1" s="1527"/>
      <c r="BD1" s="1527"/>
    </row>
    <row r="2" spans="2:56" s="45" customFormat="1" ht="25.35" customHeight="1" thickBot="1">
      <c r="B2" s="1854" t="s">
        <v>531</v>
      </c>
      <c r="C2" s="1881"/>
      <c r="D2" s="1881"/>
      <c r="E2" s="1881"/>
      <c r="F2" s="1881"/>
      <c r="G2" s="1881"/>
      <c r="H2" s="1881"/>
      <c r="I2" s="1882"/>
      <c r="U2" s="46"/>
      <c r="V2" s="46"/>
    </row>
    <row r="3" spans="2:56" s="45" customFormat="1" ht="21" thickBot="1">
      <c r="B3" s="198"/>
      <c r="C3" s="198"/>
      <c r="D3" s="198"/>
      <c r="E3" s="198"/>
      <c r="F3" s="198"/>
      <c r="G3" s="198"/>
      <c r="H3" s="198"/>
      <c r="I3" s="198"/>
      <c r="J3" s="198"/>
      <c r="V3" s="46"/>
      <c r="W3" s="46"/>
    </row>
    <row r="4" spans="2:56" s="18" customFormat="1" ht="23.1" customHeight="1">
      <c r="B4" s="204"/>
      <c r="C4" s="215" t="s">
        <v>498</v>
      </c>
      <c r="D4" s="1190" t="s">
        <v>499</v>
      </c>
      <c r="E4" s="1899" t="s">
        <v>500</v>
      </c>
      <c r="F4" s="1900"/>
      <c r="G4" s="1190" t="s">
        <v>501</v>
      </c>
      <c r="H4" s="329"/>
      <c r="I4" s="214" t="s">
        <v>287</v>
      </c>
      <c r="V4" s="20"/>
      <c r="W4" s="20"/>
    </row>
    <row r="5" spans="2:56" s="18" customFormat="1" ht="18">
      <c r="B5" s="330"/>
      <c r="C5" s="331" t="s">
        <v>532</v>
      </c>
      <c r="D5" s="1104">
        <f>('Provisional SoA'!O$33)</f>
        <v>0</v>
      </c>
      <c r="E5" s="1888">
        <f>SUM('Project SoA '!M148:M153)</f>
        <v>0</v>
      </c>
      <c r="F5" s="1889"/>
      <c r="G5" s="416">
        <f>ROUND(D5-E5,0)</f>
        <v>0</v>
      </c>
      <c r="I5" s="1717"/>
      <c r="V5" s="20"/>
      <c r="W5" s="20"/>
    </row>
    <row r="6" spans="2:56" s="18" customFormat="1" ht="18">
      <c r="B6" s="205"/>
      <c r="C6" s="200" t="s">
        <v>533</v>
      </c>
      <c r="D6" s="1104">
        <f>('Provisional SoA'!O$34)</f>
        <v>0</v>
      </c>
      <c r="E6" s="1908">
        <f>SUM('Project SoA '!M156:M160)</f>
        <v>0</v>
      </c>
      <c r="F6" s="1909"/>
      <c r="G6" s="416">
        <f t="shared" ref="G6" si="0">ROUND(D6-E6,0)</f>
        <v>0</v>
      </c>
      <c r="H6" s="433"/>
      <c r="I6" s="1717"/>
      <c r="V6" s="20"/>
      <c r="W6" s="20"/>
    </row>
    <row r="7" spans="2:56" s="18" customFormat="1" ht="18">
      <c r="B7" s="205"/>
      <c r="C7" s="200" t="s">
        <v>534</v>
      </c>
      <c r="D7" s="1104">
        <f>('Provisional SoA'!O$35)</f>
        <v>0</v>
      </c>
      <c r="E7" s="1908">
        <f>SUM('Project SoA '!M163:M166)</f>
        <v>0</v>
      </c>
      <c r="F7" s="1909"/>
      <c r="G7" s="416">
        <f>ROUND(D7-E7,0)</f>
        <v>0</v>
      </c>
      <c r="H7" s="433"/>
      <c r="I7" s="1717"/>
      <c r="V7" s="20"/>
      <c r="W7" s="20"/>
    </row>
    <row r="8" spans="2:56" s="18" customFormat="1" ht="18">
      <c r="B8" s="205"/>
      <c r="C8" s="200" t="s">
        <v>535</v>
      </c>
      <c r="D8" s="1104">
        <f>('Provisional SoA'!O$36)</f>
        <v>0</v>
      </c>
      <c r="E8" s="1908">
        <f>SUM('Project SoA '!M168:M172)</f>
        <v>0</v>
      </c>
      <c r="F8" s="1909"/>
      <c r="G8" s="416">
        <f>ROUND(D8-E8,0)</f>
        <v>0</v>
      </c>
      <c r="H8" s="433"/>
      <c r="I8" s="1717"/>
      <c r="V8" s="20"/>
      <c r="W8" s="20"/>
    </row>
    <row r="9" spans="2:56" s="18" customFormat="1" ht="18">
      <c r="B9" s="206"/>
      <c r="C9" s="201" t="s">
        <v>536</v>
      </c>
      <c r="D9" s="1104">
        <f>('Provisional SoA'!O$37)</f>
        <v>0</v>
      </c>
      <c r="E9" s="1890">
        <f>SUM('Project SoA '!M173:M174)</f>
        <v>0</v>
      </c>
      <c r="F9" s="1891"/>
      <c r="G9" s="323">
        <f>ROUND(D9-E9,0)</f>
        <v>0</v>
      </c>
      <c r="H9" s="433"/>
      <c r="I9" s="1717"/>
      <c r="V9" s="20"/>
      <c r="W9" s="20"/>
    </row>
    <row r="10" spans="2:56" s="18" customFormat="1" ht="18.75" thickBot="1">
      <c r="B10" s="207"/>
      <c r="C10" s="210" t="s">
        <v>345</v>
      </c>
      <c r="D10" s="1105">
        <f>SUM(D5:D9)</f>
        <v>0</v>
      </c>
      <c r="E10" s="1892">
        <f>SUM(E5:E9)</f>
        <v>0</v>
      </c>
      <c r="F10" s="1893"/>
      <c r="G10" s="417">
        <f>ROUND(D10-E10,0)</f>
        <v>0</v>
      </c>
      <c r="H10" s="442"/>
      <c r="I10" s="1725"/>
      <c r="V10" s="20"/>
      <c r="W10" s="20"/>
    </row>
    <row r="11" spans="2:56" s="18" customFormat="1" ht="18.75" thickBot="1">
      <c r="B11" s="433"/>
      <c r="C11" s="36"/>
      <c r="D11" s="443"/>
      <c r="E11" s="443"/>
      <c r="F11" s="443"/>
      <c r="G11" s="443"/>
      <c r="H11" s="443"/>
      <c r="I11" s="443"/>
      <c r="J11" s="443"/>
      <c r="V11" s="20"/>
      <c r="W11" s="20"/>
    </row>
    <row r="12" spans="2:56" s="31" customFormat="1" ht="32.1" customHeight="1">
      <c r="B12" s="99"/>
      <c r="C12" s="221"/>
      <c r="D12" s="1896" t="s">
        <v>537</v>
      </c>
      <c r="E12" s="1896" t="s">
        <v>538</v>
      </c>
      <c r="F12" s="1896"/>
      <c r="G12" s="1896" t="s">
        <v>509</v>
      </c>
      <c r="H12" s="101"/>
      <c r="I12" s="106"/>
      <c r="U12" s="39"/>
      <c r="V12" s="39"/>
    </row>
    <row r="13" spans="2:56" s="31" customFormat="1" ht="46.35" customHeight="1">
      <c r="B13" s="107"/>
      <c r="C13" s="41"/>
      <c r="D13" s="1897"/>
      <c r="E13" s="1897"/>
      <c r="F13" s="1897"/>
      <c r="G13" s="1897"/>
      <c r="H13" s="42"/>
      <c r="I13" s="108"/>
      <c r="R13" s="49"/>
      <c r="S13" s="41"/>
      <c r="T13" s="102"/>
      <c r="U13" s="103"/>
      <c r="V13" s="50"/>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row>
    <row r="14" spans="2:56" s="59" customFormat="1" ht="36" customHeight="1">
      <c r="B14" s="111"/>
      <c r="C14" s="113" t="s">
        <v>500</v>
      </c>
      <c r="D14" s="311"/>
      <c r="E14" s="312"/>
      <c r="F14" s="313"/>
      <c r="G14" s="311"/>
      <c r="H14" s="46"/>
      <c r="I14" s="119" t="s">
        <v>287</v>
      </c>
      <c r="R14" s="110"/>
      <c r="T14" s="110"/>
      <c r="U14" s="112"/>
      <c r="V14" s="112"/>
      <c r="W14" s="112"/>
      <c r="X14" s="112"/>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row>
    <row r="15" spans="2:56" ht="18">
      <c r="B15" s="55">
        <v>1</v>
      </c>
      <c r="C15" s="669" t="s">
        <v>539</v>
      </c>
      <c r="D15" s="670"/>
      <c r="E15" s="673"/>
      <c r="F15" s="1573"/>
      <c r="G15" s="43">
        <f>D15*E15</f>
        <v>0</v>
      </c>
      <c r="H15" s="1539"/>
      <c r="I15" s="1726"/>
      <c r="J15" s="1527"/>
      <c r="K15" s="1527"/>
      <c r="L15" s="1527"/>
      <c r="M15" s="1527"/>
      <c r="N15" s="1527"/>
      <c r="O15" s="1527"/>
      <c r="P15" s="1527"/>
      <c r="Q15" s="1527"/>
      <c r="R15" s="47"/>
      <c r="S15" s="1527"/>
      <c r="T15" s="47"/>
      <c r="U15" s="48"/>
      <c r="V15" s="48"/>
      <c r="W15" s="48"/>
      <c r="X15" s="48"/>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row>
    <row r="16" spans="2:56" ht="18">
      <c r="B16" s="55">
        <v>2</v>
      </c>
      <c r="C16" s="669" t="s">
        <v>540</v>
      </c>
      <c r="D16" s="670"/>
      <c r="E16" s="673"/>
      <c r="F16" s="1573"/>
      <c r="G16" s="43">
        <f t="shared" ref="G16:G54" si="1">D16*E16</f>
        <v>0</v>
      </c>
      <c r="H16" s="1539"/>
      <c r="I16" s="1726"/>
      <c r="J16" s="1527"/>
      <c r="K16" s="1527"/>
      <c r="L16" s="1527"/>
      <c r="M16" s="1527"/>
      <c r="N16" s="1527"/>
      <c r="O16" s="1527"/>
      <c r="P16" s="1527"/>
      <c r="Q16" s="1527"/>
      <c r="R16" s="47"/>
      <c r="S16" s="1527"/>
      <c r="T16" s="47"/>
      <c r="U16" s="48"/>
      <c r="V16" s="48"/>
      <c r="W16" s="48"/>
      <c r="X16" s="48"/>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row>
    <row r="17" spans="2:56" ht="18">
      <c r="B17" s="55">
        <v>3</v>
      </c>
      <c r="C17" s="669"/>
      <c r="D17" s="670"/>
      <c r="E17" s="673"/>
      <c r="F17" s="1573"/>
      <c r="G17" s="43">
        <f t="shared" si="1"/>
        <v>0</v>
      </c>
      <c r="H17" s="1539"/>
      <c r="I17" s="1698"/>
      <c r="J17" s="1527"/>
      <c r="K17" s="1527"/>
      <c r="L17" s="1527"/>
      <c r="M17" s="1527"/>
      <c r="N17" s="1527"/>
      <c r="O17" s="1527"/>
      <c r="P17" s="1527"/>
      <c r="Q17" s="1527"/>
      <c r="R17" s="47"/>
      <c r="S17" s="1527"/>
      <c r="T17" s="47"/>
      <c r="U17" s="48"/>
      <c r="V17" s="48"/>
      <c r="W17" s="48"/>
      <c r="X17" s="48"/>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row>
    <row r="18" spans="2:56" ht="18">
      <c r="B18" s="55">
        <v>4</v>
      </c>
      <c r="C18" s="669"/>
      <c r="D18" s="670"/>
      <c r="E18" s="673"/>
      <c r="F18" s="1573"/>
      <c r="G18" s="43">
        <f t="shared" si="1"/>
        <v>0</v>
      </c>
      <c r="H18" s="1539"/>
      <c r="I18" s="1717"/>
      <c r="J18" s="1527"/>
      <c r="K18" s="1527"/>
      <c r="L18" s="1527"/>
      <c r="M18" s="1527"/>
      <c r="N18" s="1527"/>
      <c r="O18" s="1527"/>
      <c r="P18" s="1527"/>
      <c r="Q18" s="1527"/>
      <c r="R18" s="47"/>
      <c r="S18" s="1527"/>
      <c r="T18" s="47"/>
      <c r="U18" s="48"/>
      <c r="V18" s="48"/>
      <c r="W18" s="48"/>
      <c r="X18" s="48"/>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row>
    <row r="19" spans="2:56" ht="18">
      <c r="B19" s="55">
        <v>5</v>
      </c>
      <c r="C19" s="669"/>
      <c r="D19" s="670"/>
      <c r="E19" s="673"/>
      <c r="F19" s="1573"/>
      <c r="G19" s="43">
        <f t="shared" si="1"/>
        <v>0</v>
      </c>
      <c r="H19" s="1539"/>
      <c r="I19" s="1717"/>
      <c r="J19" s="1527"/>
      <c r="K19" s="1527"/>
      <c r="L19" s="1527"/>
      <c r="M19" s="1527"/>
      <c r="N19" s="1527"/>
      <c r="O19" s="1527"/>
      <c r="P19" s="1527"/>
      <c r="Q19" s="1527"/>
      <c r="R19" s="47"/>
      <c r="S19" s="1527"/>
      <c r="T19" s="47"/>
      <c r="U19" s="48"/>
      <c r="V19" s="48"/>
      <c r="W19" s="48"/>
      <c r="X19" s="48"/>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row>
    <row r="20" spans="2:56" ht="18">
      <c r="B20" s="55">
        <v>6</v>
      </c>
      <c r="C20" s="669"/>
      <c r="D20" s="670"/>
      <c r="E20" s="673"/>
      <c r="F20" s="1573"/>
      <c r="G20" s="43">
        <f t="shared" si="1"/>
        <v>0</v>
      </c>
      <c r="H20" s="1539"/>
      <c r="I20" s="1717"/>
      <c r="J20" s="1527"/>
      <c r="K20" s="1527"/>
      <c r="L20" s="1527"/>
      <c r="M20" s="1527"/>
      <c r="N20" s="1527"/>
      <c r="O20" s="1527"/>
      <c r="P20" s="1527"/>
      <c r="Q20" s="1527"/>
      <c r="R20" s="47"/>
      <c r="S20" s="1527"/>
      <c r="T20" s="47"/>
      <c r="U20" s="48"/>
      <c r="V20" s="48"/>
      <c r="W20" s="48"/>
      <c r="X20" s="48"/>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row>
    <row r="21" spans="2:56" ht="18">
      <c r="B21" s="55">
        <v>7</v>
      </c>
      <c r="C21" s="669"/>
      <c r="D21" s="670"/>
      <c r="E21" s="673"/>
      <c r="F21" s="1573"/>
      <c r="G21" s="43">
        <f t="shared" si="1"/>
        <v>0</v>
      </c>
      <c r="H21" s="1539"/>
      <c r="I21" s="1717"/>
      <c r="J21" s="1527"/>
      <c r="K21" s="1527"/>
      <c r="L21" s="1527"/>
      <c r="M21" s="1527"/>
      <c r="N21" s="1527"/>
      <c r="O21" s="1527"/>
      <c r="P21" s="1527"/>
      <c r="Q21" s="1527"/>
      <c r="R21" s="47"/>
      <c r="S21" s="1527"/>
      <c r="T21" s="47"/>
      <c r="U21" s="48"/>
      <c r="V21" s="48"/>
      <c r="W21" s="48"/>
      <c r="X21" s="48"/>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row>
    <row r="22" spans="2:56" ht="18">
      <c r="B22" s="55">
        <v>8</v>
      </c>
      <c r="C22" s="669"/>
      <c r="D22" s="670"/>
      <c r="E22" s="673"/>
      <c r="F22" s="1573"/>
      <c r="G22" s="43">
        <f t="shared" si="1"/>
        <v>0</v>
      </c>
      <c r="H22" s="1539"/>
      <c r="I22" s="1717"/>
      <c r="J22" s="1527"/>
      <c r="K22" s="1527"/>
      <c r="L22" s="1527"/>
      <c r="M22" s="1527"/>
      <c r="N22" s="1527"/>
      <c r="O22" s="1527"/>
      <c r="P22" s="1527"/>
      <c r="Q22" s="1527"/>
      <c r="R22" s="47"/>
      <c r="S22" s="1527"/>
      <c r="T22" s="47"/>
      <c r="U22" s="48"/>
      <c r="V22" s="48"/>
      <c r="W22" s="48"/>
      <c r="X22" s="48"/>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row>
    <row r="23" spans="2:56" ht="18">
      <c r="B23" s="55">
        <v>9</v>
      </c>
      <c r="C23" s="669"/>
      <c r="D23" s="670"/>
      <c r="E23" s="673"/>
      <c r="F23" s="1573"/>
      <c r="G23" s="43">
        <f t="shared" si="1"/>
        <v>0</v>
      </c>
      <c r="H23" s="1539"/>
      <c r="I23" s="1717"/>
      <c r="J23" s="1527"/>
      <c r="K23" s="1527"/>
      <c r="L23" s="1527"/>
      <c r="M23" s="1527"/>
      <c r="N23" s="1527"/>
      <c r="O23" s="1527"/>
      <c r="P23" s="1527"/>
      <c r="Q23" s="1527"/>
      <c r="R23" s="47"/>
      <c r="S23" s="1527"/>
      <c r="T23" s="47"/>
      <c r="U23" s="48"/>
      <c r="V23" s="48"/>
      <c r="W23" s="48"/>
      <c r="X23" s="48"/>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row>
    <row r="24" spans="2:56" ht="18">
      <c r="B24" s="55">
        <v>10</v>
      </c>
      <c r="C24" s="669"/>
      <c r="D24" s="670"/>
      <c r="E24" s="673"/>
      <c r="F24" s="1573"/>
      <c r="G24" s="43">
        <f t="shared" si="1"/>
        <v>0</v>
      </c>
      <c r="H24" s="1539"/>
      <c r="I24" s="1717"/>
      <c r="J24" s="1527"/>
      <c r="K24" s="1527"/>
      <c r="L24" s="1527"/>
      <c r="M24" s="1527"/>
      <c r="N24" s="1527"/>
      <c r="O24" s="1527"/>
      <c r="P24" s="1527"/>
      <c r="Q24" s="1527"/>
      <c r="R24" s="47"/>
      <c r="S24" s="1527"/>
      <c r="T24" s="47"/>
      <c r="U24" s="48"/>
      <c r="V24" s="48"/>
      <c r="W24" s="48"/>
      <c r="X24" s="48"/>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row>
    <row r="25" spans="2:56" ht="18">
      <c r="B25" s="55">
        <v>11</v>
      </c>
      <c r="C25" s="669"/>
      <c r="D25" s="670"/>
      <c r="E25" s="673"/>
      <c r="F25" s="1573"/>
      <c r="G25" s="43">
        <f t="shared" si="1"/>
        <v>0</v>
      </c>
      <c r="H25" s="1539"/>
      <c r="I25" s="1717"/>
      <c r="J25" s="1527"/>
      <c r="K25" s="1527"/>
      <c r="L25" s="1527"/>
      <c r="M25" s="1527"/>
      <c r="N25" s="1527"/>
      <c r="O25" s="1527"/>
      <c r="P25" s="1527"/>
      <c r="Q25" s="1527"/>
      <c r="R25" s="47"/>
      <c r="S25" s="1527"/>
      <c r="T25" s="47"/>
      <c r="U25" s="48"/>
      <c r="V25" s="48"/>
      <c r="W25" s="48"/>
      <c r="X25" s="48"/>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2:56" ht="18">
      <c r="B26" s="55">
        <v>12</v>
      </c>
      <c r="C26" s="669"/>
      <c r="D26" s="670"/>
      <c r="E26" s="673"/>
      <c r="F26" s="1573"/>
      <c r="G26" s="43">
        <f t="shared" si="1"/>
        <v>0</v>
      </c>
      <c r="H26" s="1539"/>
      <c r="I26" s="1717"/>
      <c r="J26" s="1527"/>
      <c r="K26" s="1527"/>
      <c r="L26" s="1527"/>
      <c r="M26" s="1527"/>
      <c r="N26" s="1527"/>
      <c r="O26" s="1527"/>
      <c r="P26" s="1527"/>
      <c r="Q26" s="1527"/>
      <c r="R26" s="47"/>
      <c r="S26" s="1527"/>
      <c r="T26" s="47"/>
      <c r="U26" s="48"/>
      <c r="V26" s="48"/>
      <c r="W26" s="48"/>
      <c r="X26" s="48"/>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2:56" ht="18">
      <c r="B27" s="55">
        <v>13</v>
      </c>
      <c r="C27" s="669"/>
      <c r="D27" s="670"/>
      <c r="E27" s="673"/>
      <c r="F27" s="1573"/>
      <c r="G27" s="43">
        <f t="shared" si="1"/>
        <v>0</v>
      </c>
      <c r="H27" s="1539"/>
      <c r="I27" s="1717"/>
      <c r="J27" s="1527"/>
      <c r="K27" s="1527"/>
      <c r="L27" s="1527"/>
      <c r="M27" s="1527"/>
      <c r="N27" s="1527"/>
      <c r="O27" s="1527"/>
      <c r="P27" s="1527"/>
      <c r="Q27" s="1527"/>
      <c r="R27" s="47"/>
      <c r="S27" s="1527"/>
      <c r="T27" s="47"/>
      <c r="U27" s="48"/>
      <c r="V27" s="48"/>
      <c r="W27" s="48"/>
      <c r="X27" s="48"/>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2:56" ht="18">
      <c r="B28" s="55">
        <v>14</v>
      </c>
      <c r="C28" s="669"/>
      <c r="D28" s="670"/>
      <c r="E28" s="673"/>
      <c r="F28" s="1573"/>
      <c r="G28" s="43">
        <f t="shared" si="1"/>
        <v>0</v>
      </c>
      <c r="H28" s="1539"/>
      <c r="I28" s="1717"/>
      <c r="J28" s="1527"/>
      <c r="K28" s="1527"/>
      <c r="L28" s="1527"/>
      <c r="M28" s="1527"/>
      <c r="N28" s="1527"/>
      <c r="O28" s="1527"/>
      <c r="P28" s="1527"/>
      <c r="Q28" s="1527"/>
      <c r="R28" s="47"/>
      <c r="S28" s="1527"/>
      <c r="T28" s="47"/>
      <c r="U28" s="48"/>
      <c r="V28" s="48"/>
      <c r="W28" s="48"/>
      <c r="X28" s="48"/>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row>
    <row r="29" spans="2:56" ht="18">
      <c r="B29" s="55">
        <v>15</v>
      </c>
      <c r="C29" s="669"/>
      <c r="D29" s="670"/>
      <c r="E29" s="673"/>
      <c r="F29" s="1573"/>
      <c r="G29" s="43">
        <f t="shared" si="1"/>
        <v>0</v>
      </c>
      <c r="H29" s="1539"/>
      <c r="I29" s="1717"/>
      <c r="J29" s="1527"/>
      <c r="K29" s="1527"/>
      <c r="L29" s="1527"/>
      <c r="M29" s="1527"/>
      <c r="N29" s="1527"/>
      <c r="O29" s="1527"/>
      <c r="P29" s="1527"/>
      <c r="Q29" s="1527"/>
      <c r="R29" s="47"/>
      <c r="S29" s="1527"/>
      <c r="T29" s="47"/>
      <c r="U29" s="48"/>
      <c r="V29" s="48"/>
      <c r="W29" s="48"/>
      <c r="X29" s="48"/>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row>
    <row r="30" spans="2:56" ht="18">
      <c r="B30" s="55">
        <v>16</v>
      </c>
      <c r="C30" s="669"/>
      <c r="D30" s="670"/>
      <c r="E30" s="673"/>
      <c r="F30" s="1573"/>
      <c r="G30" s="43">
        <f t="shared" si="1"/>
        <v>0</v>
      </c>
      <c r="H30" s="1539"/>
      <c r="I30" s="1717"/>
      <c r="J30" s="1527"/>
      <c r="K30" s="1527"/>
      <c r="L30" s="1527"/>
      <c r="M30" s="1527"/>
      <c r="N30" s="1527"/>
      <c r="O30" s="1527"/>
      <c r="P30" s="1527"/>
      <c r="Q30" s="1527"/>
      <c r="R30" s="47"/>
      <c r="S30" s="1527"/>
      <c r="T30" s="47"/>
      <c r="U30" s="48"/>
      <c r="V30" s="48"/>
      <c r="W30" s="48"/>
      <c r="X30" s="48"/>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row>
    <row r="31" spans="2:56" ht="18">
      <c r="B31" s="55">
        <v>17</v>
      </c>
      <c r="C31" s="669"/>
      <c r="D31" s="670"/>
      <c r="E31" s="673"/>
      <c r="F31" s="1573"/>
      <c r="G31" s="43">
        <f t="shared" si="1"/>
        <v>0</v>
      </c>
      <c r="H31" s="1539"/>
      <c r="I31" s="1717"/>
      <c r="J31" s="1527"/>
      <c r="K31" s="1527"/>
      <c r="L31" s="1527"/>
      <c r="M31" s="1527"/>
      <c r="N31" s="1527"/>
      <c r="O31" s="1527"/>
      <c r="P31" s="1527"/>
      <c r="Q31" s="1527"/>
      <c r="R31" s="47"/>
      <c r="S31" s="1527"/>
      <c r="T31" s="47"/>
      <c r="U31" s="48"/>
      <c r="V31" s="48"/>
      <c r="W31" s="48"/>
      <c r="X31" s="48"/>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spans="2:56" ht="18">
      <c r="B32" s="55">
        <v>18</v>
      </c>
      <c r="C32" s="669"/>
      <c r="D32" s="670"/>
      <c r="E32" s="673"/>
      <c r="F32" s="1573"/>
      <c r="G32" s="43">
        <f t="shared" si="1"/>
        <v>0</v>
      </c>
      <c r="H32" s="1539"/>
      <c r="I32" s="1717"/>
      <c r="J32" s="1527"/>
      <c r="K32" s="1527"/>
      <c r="L32" s="1527"/>
      <c r="M32" s="1527"/>
      <c r="N32" s="1527"/>
      <c r="O32" s="1527"/>
      <c r="P32" s="1527"/>
      <c r="Q32" s="1527"/>
      <c r="R32" s="47"/>
      <c r="S32" s="1527"/>
      <c r="T32" s="47"/>
      <c r="U32" s="48"/>
      <c r="V32" s="48"/>
      <c r="W32" s="48"/>
      <c r="X32" s="48"/>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2:56" ht="18">
      <c r="B33" s="55">
        <v>19</v>
      </c>
      <c r="C33" s="669"/>
      <c r="D33" s="670"/>
      <c r="E33" s="673"/>
      <c r="F33" s="1573"/>
      <c r="G33" s="43">
        <f t="shared" si="1"/>
        <v>0</v>
      </c>
      <c r="H33" s="1539"/>
      <c r="I33" s="1717"/>
      <c r="J33" s="1527"/>
      <c r="K33" s="1527"/>
      <c r="L33" s="1527"/>
      <c r="M33" s="1527"/>
      <c r="N33" s="1527"/>
      <c r="O33" s="1527"/>
      <c r="P33" s="1527"/>
      <c r="Q33" s="1527"/>
      <c r="R33" s="47"/>
      <c r="S33" s="1527"/>
      <c r="T33" s="47"/>
      <c r="U33" s="48"/>
      <c r="V33" s="48"/>
      <c r="W33" s="48"/>
      <c r="X33" s="48"/>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2:56" ht="18">
      <c r="B34" s="55">
        <v>20</v>
      </c>
      <c r="C34" s="669"/>
      <c r="D34" s="670"/>
      <c r="E34" s="673"/>
      <c r="F34" s="1573"/>
      <c r="G34" s="43">
        <f t="shared" si="1"/>
        <v>0</v>
      </c>
      <c r="H34" s="1539"/>
      <c r="I34" s="1717"/>
      <c r="J34" s="1527"/>
      <c r="K34" s="1527"/>
      <c r="L34" s="1527"/>
      <c r="M34" s="1527"/>
      <c r="N34" s="1527"/>
      <c r="O34" s="1527"/>
      <c r="P34" s="1527"/>
      <c r="Q34" s="1527"/>
      <c r="R34" s="47"/>
      <c r="S34" s="1527"/>
      <c r="T34" s="47"/>
      <c r="U34" s="48"/>
      <c r="V34" s="48"/>
      <c r="W34" s="48"/>
      <c r="X34" s="48"/>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row>
    <row r="35" spans="2:56" ht="18">
      <c r="B35" s="55">
        <v>21</v>
      </c>
      <c r="C35" s="669"/>
      <c r="D35" s="670"/>
      <c r="E35" s="673"/>
      <c r="F35" s="1573"/>
      <c r="G35" s="43">
        <f t="shared" si="1"/>
        <v>0</v>
      </c>
      <c r="H35" s="1539"/>
      <c r="I35" s="1717"/>
      <c r="J35" s="1527"/>
      <c r="K35" s="1527"/>
      <c r="L35" s="1527"/>
      <c r="M35" s="1527"/>
      <c r="N35" s="1527"/>
      <c r="O35" s="1527"/>
      <c r="P35" s="1527"/>
      <c r="Q35" s="1527"/>
      <c r="R35" s="47"/>
      <c r="S35" s="1527"/>
      <c r="T35" s="47"/>
      <c r="U35" s="48"/>
      <c r="V35" s="48"/>
      <c r="W35" s="48"/>
      <c r="X35" s="48"/>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row>
    <row r="36" spans="2:56" ht="18">
      <c r="B36" s="55">
        <v>22</v>
      </c>
      <c r="C36" s="669"/>
      <c r="D36" s="670"/>
      <c r="E36" s="673"/>
      <c r="F36" s="1573"/>
      <c r="G36" s="43">
        <f t="shared" si="1"/>
        <v>0</v>
      </c>
      <c r="H36" s="1539"/>
      <c r="I36" s="1717"/>
      <c r="J36" s="1527"/>
      <c r="K36" s="1527"/>
      <c r="L36" s="1527"/>
      <c r="M36" s="1527"/>
      <c r="N36" s="1527"/>
      <c r="O36" s="1527"/>
      <c r="P36" s="1527"/>
      <c r="Q36" s="1527"/>
      <c r="R36" s="47"/>
      <c r="S36" s="1527"/>
      <c r="T36" s="47"/>
      <c r="U36" s="48"/>
      <c r="V36" s="48"/>
      <c r="W36" s="48"/>
      <c r="X36" s="48"/>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row>
    <row r="37" spans="2:56" ht="18">
      <c r="B37" s="55">
        <v>23</v>
      </c>
      <c r="C37" s="669"/>
      <c r="D37" s="670"/>
      <c r="E37" s="673"/>
      <c r="F37" s="1573"/>
      <c r="G37" s="43">
        <f t="shared" si="1"/>
        <v>0</v>
      </c>
      <c r="H37" s="1539"/>
      <c r="I37" s="1717"/>
      <c r="J37" s="1527"/>
      <c r="K37" s="1527"/>
      <c r="L37" s="1527"/>
      <c r="M37" s="1527"/>
      <c r="N37" s="1527"/>
      <c r="O37" s="1527"/>
      <c r="P37" s="1527"/>
      <c r="Q37" s="1527"/>
      <c r="R37" s="47"/>
      <c r="S37" s="1527"/>
      <c r="T37" s="47"/>
      <c r="U37" s="48"/>
      <c r="V37" s="48"/>
      <c r="W37" s="48"/>
      <c r="X37" s="48"/>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row>
    <row r="38" spans="2:56" ht="18">
      <c r="B38" s="55">
        <v>24</v>
      </c>
      <c r="C38" s="669"/>
      <c r="D38" s="670"/>
      <c r="E38" s="673"/>
      <c r="F38" s="1573"/>
      <c r="G38" s="43">
        <f t="shared" si="1"/>
        <v>0</v>
      </c>
      <c r="H38" s="1539"/>
      <c r="I38" s="1717"/>
      <c r="J38" s="1527"/>
      <c r="K38" s="1527"/>
      <c r="L38" s="1527"/>
      <c r="M38" s="1527"/>
      <c r="N38" s="1527"/>
      <c r="O38" s="1527"/>
      <c r="P38" s="1527"/>
      <c r="Q38" s="1527"/>
      <c r="R38" s="47"/>
      <c r="S38" s="1527"/>
      <c r="T38" s="47"/>
      <c r="U38" s="48"/>
      <c r="V38" s="48"/>
      <c r="W38" s="48"/>
      <c r="X38" s="48"/>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row>
    <row r="39" spans="2:56" ht="18">
      <c r="B39" s="55">
        <v>25</v>
      </c>
      <c r="C39" s="669"/>
      <c r="D39" s="670"/>
      <c r="E39" s="673"/>
      <c r="F39" s="1573"/>
      <c r="G39" s="43">
        <f t="shared" si="1"/>
        <v>0</v>
      </c>
      <c r="H39" s="1539"/>
      <c r="I39" s="1717"/>
      <c r="J39" s="1527"/>
      <c r="K39" s="1527"/>
      <c r="L39" s="1527"/>
      <c r="M39" s="1527"/>
      <c r="N39" s="1527"/>
      <c r="O39" s="1527"/>
      <c r="P39" s="1527"/>
      <c r="Q39" s="1527"/>
      <c r="R39" s="47"/>
      <c r="S39" s="1527"/>
      <c r="T39" s="47"/>
      <c r="U39" s="48"/>
      <c r="V39" s="48"/>
      <c r="W39" s="48"/>
      <c r="X39" s="48"/>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row>
    <row r="40" spans="2:56" ht="18">
      <c r="B40" s="55">
        <v>26</v>
      </c>
      <c r="C40" s="669"/>
      <c r="D40" s="670"/>
      <c r="E40" s="673"/>
      <c r="F40" s="1573"/>
      <c r="G40" s="43">
        <f t="shared" si="1"/>
        <v>0</v>
      </c>
      <c r="H40" s="1539"/>
      <c r="I40" s="1717"/>
      <c r="J40" s="1527"/>
      <c r="K40" s="1527"/>
      <c r="L40" s="1527"/>
      <c r="M40" s="1527"/>
      <c r="N40" s="1527"/>
      <c r="O40" s="1527"/>
      <c r="P40" s="1527"/>
      <c r="Q40" s="1527"/>
      <c r="R40" s="47"/>
      <c r="S40" s="1527"/>
      <c r="T40" s="47"/>
      <c r="U40" s="48"/>
      <c r="V40" s="48"/>
      <c r="W40" s="48"/>
      <c r="X40" s="48"/>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row>
    <row r="41" spans="2:56" ht="18">
      <c r="B41" s="55">
        <v>27</v>
      </c>
      <c r="C41" s="669"/>
      <c r="D41" s="670"/>
      <c r="E41" s="673"/>
      <c r="F41" s="1573"/>
      <c r="G41" s="43">
        <f t="shared" si="1"/>
        <v>0</v>
      </c>
      <c r="H41" s="1539"/>
      <c r="I41" s="1717"/>
      <c r="J41" s="1527"/>
      <c r="K41" s="1527"/>
      <c r="L41" s="1527"/>
      <c r="M41" s="1527"/>
      <c r="N41" s="1527"/>
      <c r="O41" s="1527"/>
      <c r="P41" s="1527"/>
      <c r="Q41" s="1527"/>
      <c r="R41" s="47"/>
      <c r="S41" s="1527"/>
      <c r="T41" s="47"/>
      <c r="U41" s="48"/>
      <c r="V41" s="48"/>
      <c r="W41" s="48"/>
      <c r="X41" s="48"/>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row>
    <row r="42" spans="2:56" ht="18">
      <c r="B42" s="55">
        <v>28</v>
      </c>
      <c r="C42" s="669"/>
      <c r="D42" s="670"/>
      <c r="E42" s="673"/>
      <c r="F42" s="1573"/>
      <c r="G42" s="43">
        <f t="shared" si="1"/>
        <v>0</v>
      </c>
      <c r="H42" s="1539"/>
      <c r="I42" s="1717"/>
      <c r="J42" s="1527"/>
      <c r="K42" s="1527"/>
      <c r="L42" s="1527"/>
      <c r="M42" s="1527"/>
      <c r="N42" s="1527"/>
      <c r="O42" s="1527"/>
      <c r="P42" s="1527"/>
      <c r="Q42" s="1527"/>
      <c r="R42" s="47"/>
      <c r="S42" s="1527"/>
      <c r="T42" s="47"/>
      <c r="U42" s="48"/>
      <c r="V42" s="48"/>
      <c r="W42" s="48"/>
      <c r="X42" s="48"/>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row>
    <row r="43" spans="2:56" ht="18">
      <c r="B43" s="55">
        <v>29</v>
      </c>
      <c r="C43" s="669"/>
      <c r="D43" s="670"/>
      <c r="E43" s="673"/>
      <c r="F43" s="1573"/>
      <c r="G43" s="43">
        <f t="shared" si="1"/>
        <v>0</v>
      </c>
      <c r="H43" s="1539"/>
      <c r="I43" s="1717"/>
      <c r="J43" s="1527"/>
      <c r="K43" s="1527"/>
      <c r="L43" s="1527"/>
      <c r="M43" s="1527"/>
      <c r="N43" s="1527"/>
      <c r="O43" s="1527"/>
      <c r="P43" s="1527"/>
      <c r="Q43" s="1527"/>
      <c r="R43" s="47"/>
      <c r="S43" s="1527"/>
      <c r="T43" s="47"/>
      <c r="U43" s="48"/>
      <c r="V43" s="48"/>
      <c r="W43" s="48"/>
      <c r="X43" s="48"/>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row>
    <row r="44" spans="2:56" ht="18">
      <c r="B44" s="55">
        <v>30</v>
      </c>
      <c r="C44" s="669"/>
      <c r="D44" s="670"/>
      <c r="E44" s="673"/>
      <c r="F44" s="1573"/>
      <c r="G44" s="43">
        <f t="shared" si="1"/>
        <v>0</v>
      </c>
      <c r="H44" s="1539"/>
      <c r="I44" s="1717"/>
      <c r="J44" s="1527"/>
      <c r="K44" s="1527"/>
      <c r="L44" s="1527"/>
      <c r="M44" s="1527"/>
      <c r="N44" s="1527"/>
      <c r="O44" s="1527"/>
      <c r="P44" s="1527"/>
      <c r="Q44" s="1527"/>
      <c r="R44" s="47"/>
      <c r="S44" s="1527"/>
      <c r="T44" s="47"/>
      <c r="U44" s="48"/>
      <c r="V44" s="48"/>
      <c r="W44" s="48"/>
      <c r="X44" s="48"/>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row>
    <row r="45" spans="2:56" ht="18">
      <c r="B45" s="55">
        <v>31</v>
      </c>
      <c r="C45" s="669"/>
      <c r="D45" s="670"/>
      <c r="E45" s="673"/>
      <c r="F45" s="1573"/>
      <c r="G45" s="43">
        <f t="shared" si="1"/>
        <v>0</v>
      </c>
      <c r="H45" s="1539"/>
      <c r="I45" s="1717"/>
      <c r="J45" s="1527"/>
      <c r="K45" s="1527"/>
      <c r="L45" s="1527"/>
      <c r="M45" s="1527"/>
      <c r="N45" s="1527"/>
      <c r="O45" s="1527"/>
      <c r="P45" s="1527"/>
      <c r="Q45" s="1527"/>
      <c r="R45" s="47"/>
      <c r="S45" s="1527"/>
      <c r="T45" s="47"/>
      <c r="U45" s="48"/>
      <c r="V45" s="48"/>
      <c r="W45" s="48"/>
      <c r="X45" s="48"/>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row>
    <row r="46" spans="2:56" ht="18">
      <c r="B46" s="55">
        <v>32</v>
      </c>
      <c r="C46" s="669"/>
      <c r="D46" s="670"/>
      <c r="E46" s="673"/>
      <c r="F46" s="1573"/>
      <c r="G46" s="43">
        <f t="shared" si="1"/>
        <v>0</v>
      </c>
      <c r="H46" s="1539"/>
      <c r="I46" s="1717"/>
      <c r="J46" s="1527"/>
      <c r="K46" s="1527"/>
      <c r="L46" s="1527"/>
      <c r="M46" s="1527"/>
      <c r="N46" s="1527"/>
      <c r="O46" s="1527"/>
      <c r="P46" s="1527"/>
      <c r="Q46" s="1527"/>
      <c r="R46" s="47"/>
      <c r="S46" s="1527"/>
      <c r="T46" s="47"/>
      <c r="U46" s="48"/>
      <c r="V46" s="48"/>
      <c r="W46" s="48"/>
      <c r="X46" s="48"/>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row>
    <row r="47" spans="2:56" ht="18">
      <c r="B47" s="55">
        <v>33</v>
      </c>
      <c r="C47" s="669"/>
      <c r="D47" s="670"/>
      <c r="E47" s="673"/>
      <c r="F47" s="1573"/>
      <c r="G47" s="43">
        <f t="shared" si="1"/>
        <v>0</v>
      </c>
      <c r="H47" s="1539"/>
      <c r="I47" s="1717"/>
      <c r="J47" s="1527"/>
      <c r="K47" s="1527"/>
      <c r="L47" s="1527"/>
      <c r="M47" s="1527"/>
      <c r="N47" s="1527"/>
      <c r="O47" s="1527"/>
      <c r="P47" s="1527"/>
      <c r="Q47" s="1527"/>
      <c r="R47" s="47"/>
      <c r="S47" s="1527"/>
      <c r="T47" s="47"/>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row>
    <row r="48" spans="2:56" ht="18">
      <c r="B48" s="55">
        <v>34</v>
      </c>
      <c r="C48" s="669"/>
      <c r="D48" s="670"/>
      <c r="E48" s="673"/>
      <c r="F48" s="1573"/>
      <c r="G48" s="43">
        <f t="shared" si="1"/>
        <v>0</v>
      </c>
      <c r="H48" s="1539"/>
      <c r="I48" s="1717"/>
      <c r="J48" s="1527"/>
      <c r="K48" s="1527"/>
      <c r="L48" s="1527"/>
      <c r="M48" s="1527"/>
      <c r="N48" s="1527"/>
      <c r="O48" s="1527"/>
      <c r="P48" s="1527"/>
      <c r="Q48" s="1527"/>
      <c r="R48" s="47"/>
      <c r="S48" s="1527"/>
      <c r="T48" s="47"/>
      <c r="U48" s="48"/>
      <c r="V48" s="48"/>
      <c r="W48" s="48"/>
      <c r="X48" s="48"/>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row>
    <row r="49" spans="2:56" ht="18">
      <c r="B49" s="55">
        <v>35</v>
      </c>
      <c r="C49" s="669"/>
      <c r="D49" s="670"/>
      <c r="E49" s="673"/>
      <c r="F49" s="1573"/>
      <c r="G49" s="43">
        <f t="shared" si="1"/>
        <v>0</v>
      </c>
      <c r="H49" s="1539"/>
      <c r="I49" s="1717"/>
      <c r="J49" s="1527"/>
      <c r="K49" s="1527"/>
      <c r="L49" s="1527"/>
      <c r="M49" s="1527"/>
      <c r="N49" s="1527"/>
      <c r="O49" s="1527"/>
      <c r="P49" s="1527"/>
      <c r="Q49" s="1527"/>
      <c r="R49" s="47"/>
      <c r="S49" s="1527"/>
      <c r="T49" s="47"/>
      <c r="U49" s="48"/>
      <c r="V49" s="48"/>
      <c r="W49" s="48"/>
      <c r="X49" s="48"/>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row>
    <row r="50" spans="2:56" ht="18">
      <c r="B50" s="55">
        <v>36</v>
      </c>
      <c r="C50" s="669"/>
      <c r="D50" s="670"/>
      <c r="E50" s="673"/>
      <c r="F50" s="1573"/>
      <c r="G50" s="43">
        <f t="shared" si="1"/>
        <v>0</v>
      </c>
      <c r="H50" s="1539"/>
      <c r="I50" s="1717"/>
      <c r="J50" s="1527"/>
      <c r="K50" s="1527"/>
      <c r="L50" s="1527"/>
      <c r="M50" s="1527"/>
      <c r="N50" s="1527"/>
      <c r="O50" s="1527"/>
      <c r="P50" s="1527"/>
      <c r="Q50" s="1527"/>
      <c r="R50" s="47"/>
      <c r="S50" s="1527"/>
      <c r="T50" s="47"/>
      <c r="U50" s="48"/>
      <c r="V50" s="48"/>
      <c r="W50" s="48"/>
      <c r="X50" s="48"/>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row>
    <row r="51" spans="2:56" ht="18">
      <c r="B51" s="55">
        <v>37</v>
      </c>
      <c r="C51" s="669"/>
      <c r="D51" s="670"/>
      <c r="E51" s="673"/>
      <c r="F51" s="1573"/>
      <c r="G51" s="43">
        <f t="shared" si="1"/>
        <v>0</v>
      </c>
      <c r="H51" s="1539"/>
      <c r="I51" s="1717"/>
      <c r="J51" s="1527"/>
      <c r="K51" s="1527"/>
      <c r="L51" s="1527"/>
      <c r="M51" s="1527"/>
      <c r="N51" s="1527"/>
      <c r="O51" s="1527"/>
      <c r="P51" s="1527"/>
      <c r="Q51" s="1527"/>
      <c r="R51" s="47"/>
      <c r="S51" s="1527"/>
      <c r="T51" s="47"/>
      <c r="U51" s="48"/>
      <c r="V51" s="48"/>
      <c r="W51" s="48"/>
      <c r="X51" s="48"/>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row>
    <row r="52" spans="2:56" ht="18">
      <c r="B52" s="55">
        <v>38</v>
      </c>
      <c r="C52" s="669"/>
      <c r="D52" s="670"/>
      <c r="E52" s="673"/>
      <c r="F52" s="1573"/>
      <c r="G52" s="43">
        <f t="shared" si="1"/>
        <v>0</v>
      </c>
      <c r="H52" s="1539"/>
      <c r="I52" s="1717"/>
      <c r="J52" s="1527"/>
      <c r="K52" s="1527"/>
      <c r="L52" s="1527"/>
      <c r="M52" s="1527"/>
      <c r="N52" s="1527"/>
      <c r="O52" s="1527"/>
      <c r="P52" s="1527"/>
      <c r="Q52" s="1527"/>
      <c r="R52" s="47"/>
      <c r="S52" s="1527"/>
      <c r="T52" s="47"/>
      <c r="U52" s="48"/>
      <c r="V52" s="48"/>
      <c r="W52" s="48"/>
      <c r="X52" s="48"/>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row>
    <row r="53" spans="2:56" ht="18">
      <c r="B53" s="55">
        <v>39</v>
      </c>
      <c r="C53" s="669"/>
      <c r="D53" s="670"/>
      <c r="E53" s="673"/>
      <c r="F53" s="1573"/>
      <c r="G53" s="43">
        <f t="shared" si="1"/>
        <v>0</v>
      </c>
      <c r="H53" s="1539"/>
      <c r="I53" s="1717"/>
      <c r="J53" s="1527"/>
      <c r="K53" s="1527"/>
      <c r="L53" s="1527"/>
      <c r="M53" s="1527"/>
      <c r="N53" s="1527"/>
      <c r="O53" s="1527"/>
      <c r="P53" s="1527"/>
      <c r="Q53" s="1527"/>
      <c r="R53" s="47"/>
      <c r="S53" s="1527"/>
      <c r="T53" s="47"/>
      <c r="U53" s="48"/>
      <c r="V53" s="48"/>
      <c r="W53" s="48"/>
      <c r="X53" s="48"/>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row>
    <row r="54" spans="2:56" ht="18">
      <c r="B54" s="55">
        <v>40</v>
      </c>
      <c r="C54" s="669"/>
      <c r="D54" s="670"/>
      <c r="E54" s="673"/>
      <c r="F54" s="1573"/>
      <c r="G54" s="43">
        <f t="shared" si="1"/>
        <v>0</v>
      </c>
      <c r="H54" s="1539"/>
      <c r="I54" s="1717"/>
      <c r="J54" s="1527"/>
      <c r="K54" s="1527"/>
      <c r="L54" s="1527"/>
      <c r="M54" s="1527"/>
      <c r="N54" s="1527"/>
      <c r="O54" s="1527"/>
      <c r="P54" s="1527"/>
      <c r="Q54" s="1527"/>
      <c r="R54" s="47"/>
      <c r="S54" s="1527"/>
      <c r="T54" s="47"/>
      <c r="U54" s="48"/>
      <c r="V54" s="48"/>
      <c r="W54" s="48"/>
      <c r="X54" s="48"/>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row>
    <row r="55" spans="2:56" ht="18">
      <c r="B55" s="55">
        <v>41</v>
      </c>
      <c r="C55" s="669"/>
      <c r="D55" s="670"/>
      <c r="E55" s="673"/>
      <c r="F55" s="1573"/>
      <c r="G55" s="43">
        <f t="shared" ref="G55:G63" si="2">D55*E55</f>
        <v>0</v>
      </c>
      <c r="H55" s="1539"/>
      <c r="I55" s="1717"/>
      <c r="J55" s="1527"/>
      <c r="K55" s="1527"/>
      <c r="L55" s="1527"/>
      <c r="M55" s="1527"/>
      <c r="N55" s="1527"/>
      <c r="O55" s="1527"/>
      <c r="P55" s="1527"/>
      <c r="Q55" s="1527"/>
      <c r="R55" s="47"/>
      <c r="S55" s="1527"/>
      <c r="T55" s="47"/>
      <c r="U55" s="48"/>
      <c r="V55" s="48"/>
      <c r="W55" s="48"/>
      <c r="X55" s="48"/>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row>
    <row r="56" spans="2:56" ht="18">
      <c r="B56" s="55">
        <v>42</v>
      </c>
      <c r="C56" s="669"/>
      <c r="D56" s="670"/>
      <c r="E56" s="673"/>
      <c r="F56" s="1573"/>
      <c r="G56" s="43">
        <f t="shared" si="2"/>
        <v>0</v>
      </c>
      <c r="H56" s="1539"/>
      <c r="I56" s="1717"/>
      <c r="J56" s="1527"/>
      <c r="K56" s="1527"/>
      <c r="L56" s="1527"/>
      <c r="M56" s="1527"/>
      <c r="N56" s="1527"/>
      <c r="O56" s="1527"/>
      <c r="P56" s="1527"/>
      <c r="Q56" s="1527"/>
      <c r="R56" s="47"/>
      <c r="S56" s="1527"/>
      <c r="T56" s="47"/>
      <c r="U56" s="48"/>
      <c r="V56" s="48"/>
      <c r="W56" s="48"/>
      <c r="X56" s="48"/>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row>
    <row r="57" spans="2:56" ht="18">
      <c r="B57" s="55">
        <v>43</v>
      </c>
      <c r="C57" s="669"/>
      <c r="D57" s="670"/>
      <c r="E57" s="673"/>
      <c r="F57" s="1573"/>
      <c r="G57" s="43">
        <f t="shared" si="2"/>
        <v>0</v>
      </c>
      <c r="H57" s="1539"/>
      <c r="I57" s="1717"/>
      <c r="J57" s="1527"/>
      <c r="K57" s="1527"/>
      <c r="L57" s="1527"/>
      <c r="M57" s="1527"/>
      <c r="N57" s="1527"/>
      <c r="O57" s="1527"/>
      <c r="P57" s="1527"/>
      <c r="Q57" s="1527"/>
      <c r="R57" s="47"/>
      <c r="S57" s="1527"/>
      <c r="T57" s="47"/>
      <c r="U57" s="48"/>
      <c r="V57" s="48"/>
      <c r="W57" s="48"/>
      <c r="X57" s="48"/>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row>
    <row r="58" spans="2:56" ht="18">
      <c r="B58" s="55">
        <v>44</v>
      </c>
      <c r="C58" s="669"/>
      <c r="D58" s="670"/>
      <c r="E58" s="673"/>
      <c r="F58" s="1573"/>
      <c r="G58" s="43">
        <f t="shared" si="2"/>
        <v>0</v>
      </c>
      <c r="H58" s="1539"/>
      <c r="I58" s="1717"/>
      <c r="J58" s="1527"/>
      <c r="K58" s="1527"/>
      <c r="L58" s="1527"/>
      <c r="M58" s="1527"/>
      <c r="N58" s="1527"/>
      <c r="O58" s="1527"/>
      <c r="P58" s="1527"/>
      <c r="Q58" s="1527"/>
      <c r="R58" s="47"/>
      <c r="S58" s="1527"/>
      <c r="T58" s="47"/>
      <c r="U58" s="48"/>
      <c r="V58" s="48"/>
      <c r="W58" s="48"/>
      <c r="X58" s="48"/>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row>
    <row r="59" spans="2:56" ht="18">
      <c r="B59" s="55">
        <v>45</v>
      </c>
      <c r="C59" s="669"/>
      <c r="D59" s="670"/>
      <c r="E59" s="673"/>
      <c r="F59" s="1573"/>
      <c r="G59" s="43">
        <f t="shared" si="2"/>
        <v>0</v>
      </c>
      <c r="H59" s="1539"/>
      <c r="I59" s="1717"/>
      <c r="J59" s="1527"/>
      <c r="K59" s="1527"/>
      <c r="L59" s="1527"/>
      <c r="M59" s="1527"/>
      <c r="N59" s="1527"/>
      <c r="O59" s="1527"/>
      <c r="P59" s="1527"/>
      <c r="Q59" s="1527"/>
      <c r="R59" s="47"/>
      <c r="S59" s="1527"/>
      <c r="T59" s="47"/>
      <c r="U59" s="48"/>
      <c r="V59" s="48"/>
      <c r="W59" s="48"/>
      <c r="X59" s="48"/>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row>
    <row r="60" spans="2:56" ht="18">
      <c r="B60" s="55">
        <v>46</v>
      </c>
      <c r="C60" s="669"/>
      <c r="D60" s="670"/>
      <c r="E60" s="673"/>
      <c r="F60" s="1573"/>
      <c r="G60" s="43">
        <f t="shared" si="2"/>
        <v>0</v>
      </c>
      <c r="H60" s="1539"/>
      <c r="I60" s="1717"/>
      <c r="J60" s="1527"/>
      <c r="K60" s="1527"/>
      <c r="L60" s="1527"/>
      <c r="M60" s="1527"/>
      <c r="N60" s="1527"/>
      <c r="O60" s="1527"/>
      <c r="P60" s="1527"/>
      <c r="Q60" s="1527"/>
      <c r="R60" s="47"/>
      <c r="S60" s="1527"/>
      <c r="T60" s="1527"/>
      <c r="U60" s="1539"/>
      <c r="V60" s="1539"/>
      <c r="W60" s="1527"/>
      <c r="X60" s="1527"/>
      <c r="Y60" s="152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row>
    <row r="61" spans="2:56" ht="18">
      <c r="B61" s="55">
        <v>47</v>
      </c>
      <c r="C61" s="669"/>
      <c r="D61" s="670"/>
      <c r="E61" s="673"/>
      <c r="F61" s="1573"/>
      <c r="G61" s="43">
        <f t="shared" si="2"/>
        <v>0</v>
      </c>
      <c r="H61" s="1539"/>
      <c r="I61" s="1717"/>
      <c r="J61" s="1527"/>
      <c r="K61" s="1527"/>
      <c r="L61" s="1527"/>
      <c r="M61" s="1527"/>
      <c r="N61" s="1527"/>
      <c r="O61" s="1527"/>
      <c r="P61" s="1527"/>
      <c r="Q61" s="1527"/>
      <c r="R61" s="47"/>
      <c r="S61" s="1527"/>
      <c r="T61" s="1527"/>
      <c r="U61" s="1539"/>
      <c r="V61" s="1539"/>
      <c r="W61" s="1527"/>
      <c r="X61" s="1527"/>
      <c r="Y61" s="152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row>
    <row r="62" spans="2:56" ht="18">
      <c r="B62" s="55">
        <v>48</v>
      </c>
      <c r="C62" s="669"/>
      <c r="D62" s="670"/>
      <c r="E62" s="673"/>
      <c r="F62" s="1573"/>
      <c r="G62" s="43">
        <f t="shared" si="2"/>
        <v>0</v>
      </c>
      <c r="H62" s="1539"/>
      <c r="I62" s="1717"/>
      <c r="J62" s="1527"/>
      <c r="K62" s="1527"/>
      <c r="L62" s="1527"/>
      <c r="M62" s="1527"/>
      <c r="N62" s="1527"/>
      <c r="O62" s="1527"/>
      <c r="P62" s="1527"/>
      <c r="Q62" s="1527"/>
      <c r="R62" s="47"/>
      <c r="S62" s="1527"/>
      <c r="T62" s="1527"/>
      <c r="U62" s="1539"/>
      <c r="V62" s="1539"/>
      <c r="W62" s="1527"/>
      <c r="X62" s="1527"/>
      <c r="Y62" s="152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row>
    <row r="63" spans="2:56" ht="18">
      <c r="B63" s="55">
        <v>49</v>
      </c>
      <c r="C63" s="669"/>
      <c r="D63" s="670"/>
      <c r="E63" s="673"/>
      <c r="F63" s="1573"/>
      <c r="G63" s="43">
        <f t="shared" si="2"/>
        <v>0</v>
      </c>
      <c r="H63" s="1539"/>
      <c r="I63" s="1717"/>
      <c r="J63" s="1527"/>
      <c r="K63" s="1527"/>
      <c r="L63" s="1527"/>
      <c r="M63" s="1527"/>
      <c r="N63" s="1527"/>
      <c r="O63" s="1527"/>
      <c r="P63" s="1527"/>
      <c r="Q63" s="1527"/>
      <c r="R63" s="47"/>
      <c r="S63" s="1527"/>
      <c r="T63" s="1527"/>
      <c r="U63" s="1539"/>
      <c r="V63" s="1539"/>
      <c r="W63" s="1527"/>
      <c r="X63" s="1527"/>
      <c r="Y63" s="152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row>
    <row r="64" spans="2:56" ht="18">
      <c r="B64" s="55">
        <v>50</v>
      </c>
      <c r="C64" s="669"/>
      <c r="D64" s="670"/>
      <c r="E64" s="673"/>
      <c r="F64" s="1573"/>
      <c r="G64" s="43">
        <f>D64*E64</f>
        <v>0</v>
      </c>
      <c r="H64" s="1539"/>
      <c r="I64" s="1717"/>
      <c r="J64" s="1527"/>
      <c r="K64" s="1527"/>
      <c r="L64" s="1527"/>
      <c r="M64" s="1527"/>
      <c r="N64" s="1527"/>
      <c r="O64" s="1527"/>
      <c r="P64" s="1527"/>
      <c r="Q64" s="1527"/>
      <c r="R64" s="47"/>
      <c r="S64" s="1527"/>
      <c r="T64" s="1527"/>
      <c r="U64" s="1539"/>
      <c r="V64" s="1539"/>
      <c r="W64" s="1527"/>
      <c r="X64" s="1527"/>
      <c r="Y64" s="152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row>
    <row r="65" spans="2:56" ht="20.25">
      <c r="B65" s="53"/>
      <c r="C65" s="434"/>
      <c r="D65" s="1910" t="s">
        <v>517</v>
      </c>
      <c r="E65" s="1911"/>
      <c r="F65" s="434"/>
      <c r="G65" s="434">
        <f>SUM(G15:G64)</f>
        <v>0</v>
      </c>
      <c r="H65" s="436"/>
      <c r="I65" s="437"/>
      <c r="J65" s="1527"/>
      <c r="K65" s="1527"/>
      <c r="L65" s="1527"/>
      <c r="M65" s="1527"/>
      <c r="N65" s="1527"/>
      <c r="O65" s="1527"/>
      <c r="P65" s="1527"/>
      <c r="Q65" s="1527"/>
      <c r="R65" s="47"/>
      <c r="S65" s="1527"/>
      <c r="T65" s="1527"/>
      <c r="U65" s="1539"/>
      <c r="V65" s="1539"/>
      <c r="W65" s="1527"/>
      <c r="X65" s="1527"/>
      <c r="Y65" s="1527"/>
      <c r="Z65" s="47"/>
      <c r="AA65" s="47"/>
      <c r="AB65" s="47"/>
      <c r="AC65" s="47"/>
      <c r="AD65" s="47"/>
      <c r="AE65" s="47"/>
      <c r="AF65" s="47"/>
      <c r="AG65" s="47"/>
      <c r="AH65" s="47"/>
      <c r="AI65" s="47"/>
      <c r="AJ65" s="47"/>
      <c r="AK65" s="47"/>
      <c r="AL65" s="1527"/>
      <c r="AM65" s="1527"/>
      <c r="AN65" s="1527"/>
      <c r="AO65" s="1527"/>
      <c r="AP65" s="1527"/>
      <c r="AQ65" s="1527"/>
      <c r="AR65" s="1527"/>
      <c r="AS65" s="1527"/>
      <c r="AT65" s="1527"/>
      <c r="AU65" s="1527"/>
      <c r="AV65" s="1527"/>
      <c r="AW65" s="1527"/>
      <c r="AX65" s="1527"/>
      <c r="AY65" s="1527"/>
      <c r="AZ65" s="1527"/>
      <c r="BA65" s="1527"/>
      <c r="BB65" s="1527"/>
      <c r="BC65" s="1527"/>
      <c r="BD65" s="1527"/>
    </row>
    <row r="66" spans="2:56" ht="20.100000000000001" customHeight="1">
      <c r="B66" s="53"/>
      <c r="C66" s="1705"/>
      <c r="D66" s="314" t="s">
        <v>518</v>
      </c>
      <c r="E66" s="109"/>
      <c r="F66" s="109"/>
      <c r="G66" s="415">
        <f>ROUND(D10-G65,0)</f>
        <v>0</v>
      </c>
      <c r="H66" s="1539"/>
      <c r="I66" s="1721"/>
      <c r="J66" s="1527"/>
      <c r="K66" s="1527"/>
      <c r="L66" s="1527"/>
      <c r="M66" s="1527"/>
      <c r="N66" s="1527"/>
      <c r="O66" s="1527"/>
      <c r="P66" s="1527"/>
      <c r="Q66" s="1527"/>
      <c r="R66" s="47"/>
      <c r="S66" s="1527"/>
      <c r="T66" s="1527"/>
      <c r="U66" s="1539"/>
      <c r="V66" s="1539"/>
      <c r="W66" s="1527"/>
      <c r="X66" s="1527"/>
      <c r="Y66" s="1527"/>
      <c r="Z66" s="47"/>
      <c r="AA66" s="47"/>
      <c r="AB66" s="47"/>
      <c r="AC66" s="47"/>
      <c r="AD66" s="47"/>
      <c r="AE66" s="47"/>
      <c r="AF66" s="47"/>
      <c r="AG66" s="47"/>
      <c r="AH66" s="47"/>
      <c r="AI66" s="47"/>
      <c r="AJ66" s="47"/>
      <c r="AK66" s="47"/>
      <c r="AL66" s="1527"/>
      <c r="AM66" s="1527"/>
      <c r="AN66" s="1527"/>
      <c r="AO66" s="1527"/>
      <c r="AP66" s="1527"/>
      <c r="AQ66" s="1527"/>
      <c r="AR66" s="1527"/>
      <c r="AS66" s="1527"/>
      <c r="AT66" s="1527"/>
      <c r="AU66" s="1527"/>
      <c r="AV66" s="1527"/>
      <c r="AW66" s="1527"/>
      <c r="AX66" s="1527"/>
      <c r="AY66" s="1527"/>
      <c r="AZ66" s="1527"/>
      <c r="BA66" s="1527"/>
      <c r="BB66" s="1527"/>
      <c r="BC66" s="1527"/>
      <c r="BD66" s="1527"/>
    </row>
    <row r="67" spans="2:56" ht="15.75" thickBot="1">
      <c r="B67" s="56"/>
      <c r="C67" s="1711"/>
      <c r="D67" s="1713"/>
      <c r="E67" s="1713"/>
      <c r="F67" s="1713"/>
      <c r="G67" s="1714"/>
      <c r="H67" s="1667"/>
      <c r="I67" s="1727"/>
      <c r="J67" s="1527"/>
      <c r="K67" s="1527"/>
      <c r="L67" s="1527"/>
      <c r="M67" s="1527"/>
      <c r="N67" s="1527"/>
      <c r="O67" s="1527"/>
      <c r="P67" s="1527"/>
      <c r="Q67" s="1527"/>
      <c r="R67" s="47"/>
      <c r="S67" s="1527"/>
      <c r="T67" s="1527"/>
      <c r="U67" s="1539"/>
      <c r="V67" s="1539"/>
      <c r="W67" s="1527"/>
      <c r="X67" s="1527"/>
      <c r="Y67" s="1527"/>
      <c r="Z67" s="47"/>
      <c r="AA67" s="47"/>
      <c r="AB67" s="47"/>
      <c r="AC67" s="47"/>
      <c r="AD67" s="47"/>
      <c r="AE67" s="47"/>
      <c r="AF67" s="47"/>
      <c r="AG67" s="47"/>
      <c r="AH67" s="47"/>
      <c r="AI67" s="47"/>
      <c r="AJ67" s="47"/>
      <c r="AK67" s="47"/>
      <c r="AL67" s="1527"/>
      <c r="AM67" s="1527"/>
      <c r="AN67" s="1527"/>
      <c r="AO67" s="1527"/>
      <c r="AP67" s="1527"/>
      <c r="AQ67" s="1527"/>
      <c r="AR67" s="1527"/>
      <c r="AS67" s="1527"/>
      <c r="AT67" s="1527"/>
      <c r="AU67" s="1527"/>
      <c r="AV67" s="1527"/>
      <c r="AW67" s="1527"/>
      <c r="AX67" s="1527"/>
      <c r="AY67" s="1527"/>
      <c r="AZ67" s="1527"/>
      <c r="BA67" s="1527"/>
      <c r="BB67" s="1527"/>
      <c r="BC67" s="1527"/>
      <c r="BD67" s="1527"/>
    </row>
    <row r="68" spans="2:56" s="115" customFormat="1" ht="20.25">
      <c r="R68" s="116"/>
      <c r="U68" s="118"/>
      <c r="V68" s="118"/>
      <c r="Z68" s="116"/>
      <c r="AA68" s="116"/>
      <c r="AB68" s="116"/>
      <c r="AC68" s="116"/>
      <c r="AD68" s="116"/>
      <c r="AE68" s="116"/>
      <c r="AF68" s="116"/>
      <c r="AG68" s="116"/>
      <c r="AH68" s="116"/>
      <c r="AI68" s="116"/>
      <c r="AJ68" s="116"/>
      <c r="AK68" s="116"/>
    </row>
    <row r="69" spans="2:56" ht="20.100000000000001" customHeight="1">
      <c r="B69" s="1527"/>
      <c r="C69" s="1527"/>
      <c r="D69" s="1527"/>
      <c r="E69" s="1527"/>
      <c r="F69" s="1527"/>
      <c r="G69" s="1527"/>
      <c r="H69" s="1527"/>
      <c r="I69" s="1527"/>
      <c r="J69" s="1527"/>
      <c r="K69" s="1527"/>
      <c r="L69" s="1527"/>
      <c r="M69" s="1527"/>
      <c r="N69" s="1527"/>
      <c r="O69" s="1527"/>
      <c r="P69" s="1527"/>
      <c r="Q69" s="1527"/>
      <c r="R69" s="47"/>
      <c r="S69" s="1527"/>
      <c r="T69" s="47"/>
      <c r="U69" s="48"/>
      <c r="V69" s="48"/>
      <c r="W69" s="48"/>
      <c r="X69" s="48"/>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row>
    <row r="70" spans="2:56">
      <c r="B70" s="1527"/>
      <c r="C70" s="1527"/>
      <c r="D70" s="1527"/>
      <c r="E70" s="1527"/>
      <c r="F70" s="1527"/>
      <c r="G70" s="1527"/>
      <c r="H70" s="1527"/>
      <c r="I70" s="1527"/>
      <c r="J70" s="1527"/>
      <c r="K70" s="1527"/>
      <c r="L70" s="1527"/>
      <c r="M70" s="1527"/>
      <c r="N70" s="1527"/>
      <c r="O70" s="1527"/>
      <c r="P70" s="1527"/>
      <c r="Q70" s="1527"/>
      <c r="R70" s="47"/>
      <c r="S70" s="1527"/>
      <c r="T70" s="1527"/>
      <c r="U70" s="1539"/>
      <c r="V70" s="1539"/>
      <c r="W70" s="1527"/>
      <c r="X70" s="1527"/>
      <c r="Y70" s="1527"/>
      <c r="Z70" s="1527"/>
      <c r="AA70" s="1527"/>
      <c r="AB70" s="1527"/>
      <c r="AC70" s="1527"/>
      <c r="AD70" s="1527"/>
      <c r="AE70" s="1527"/>
      <c r="AF70" s="1527"/>
      <c r="AG70" s="1527"/>
      <c r="AH70" s="1527"/>
      <c r="AI70" s="1527"/>
      <c r="AJ70" s="1527"/>
      <c r="AK70" s="1527"/>
      <c r="AL70" s="1527"/>
      <c r="AM70" s="1527"/>
      <c r="AN70" s="1527"/>
      <c r="AO70" s="1527"/>
      <c r="AP70" s="1527"/>
      <c r="AQ70" s="1527"/>
      <c r="AR70" s="1527"/>
      <c r="AS70" s="1527"/>
      <c r="AT70" s="1527"/>
      <c r="AU70" s="1527"/>
      <c r="AV70" s="1527"/>
      <c r="AW70" s="1527"/>
      <c r="AX70" s="1527"/>
      <c r="AY70" s="1527"/>
      <c r="AZ70" s="1527"/>
      <c r="BA70" s="1527"/>
      <c r="BB70" s="1527"/>
      <c r="BC70" s="1527"/>
      <c r="BD70" s="1527"/>
    </row>
    <row r="71" spans="2:56">
      <c r="B71" s="1527"/>
      <c r="C71" s="1527"/>
      <c r="D71" s="1527"/>
      <c r="E71" s="1527"/>
      <c r="F71" s="1527"/>
      <c r="G71" s="1527"/>
      <c r="H71" s="1527"/>
      <c r="I71" s="1527"/>
      <c r="J71" s="1527"/>
      <c r="K71" s="1527"/>
      <c r="L71" s="1527"/>
      <c r="M71" s="1527"/>
      <c r="N71" s="1527"/>
      <c r="O71" s="1527"/>
      <c r="P71" s="1527"/>
      <c r="Q71" s="1527"/>
      <c r="R71" s="47"/>
      <c r="S71" s="1527"/>
      <c r="T71" s="1527"/>
      <c r="U71" s="1539"/>
      <c r="V71" s="1539"/>
      <c r="W71" s="1527"/>
      <c r="X71" s="1527"/>
      <c r="Y71" s="1527"/>
      <c r="Z71" s="1527"/>
      <c r="AA71" s="1527"/>
      <c r="AB71" s="1527"/>
      <c r="AC71" s="1527"/>
      <c r="AD71" s="1527"/>
      <c r="AE71" s="1527"/>
      <c r="AF71" s="1527"/>
      <c r="AG71" s="1527"/>
      <c r="AH71" s="1527"/>
      <c r="AI71" s="1527"/>
      <c r="AJ71" s="1527"/>
      <c r="AK71" s="1527"/>
      <c r="AL71" s="1527"/>
      <c r="AM71" s="1527"/>
      <c r="AN71" s="1527"/>
      <c r="AO71" s="1527"/>
      <c r="AP71" s="1527"/>
      <c r="AQ71" s="1527"/>
      <c r="AR71" s="1527"/>
      <c r="AS71" s="1527"/>
      <c r="AT71" s="1527"/>
      <c r="AU71" s="1527"/>
      <c r="AV71" s="1527"/>
      <c r="AW71" s="1527"/>
      <c r="AX71" s="1527"/>
      <c r="AY71" s="1527"/>
      <c r="AZ71" s="1527"/>
      <c r="BA71" s="1527"/>
      <c r="BB71" s="1527"/>
      <c r="BC71" s="1527"/>
      <c r="BD71" s="1527"/>
    </row>
    <row r="72" spans="2:56">
      <c r="B72" s="1527"/>
      <c r="C72" s="1527"/>
      <c r="D72" s="1527"/>
      <c r="E72" s="1527"/>
      <c r="F72" s="1527"/>
      <c r="G72" s="1527"/>
      <c r="H72" s="1527"/>
      <c r="I72" s="1527"/>
      <c r="J72" s="1527"/>
      <c r="K72" s="1527"/>
      <c r="L72" s="1527"/>
      <c r="M72" s="1527"/>
      <c r="N72" s="1527"/>
      <c r="O72" s="1527"/>
      <c r="P72" s="1527"/>
      <c r="Q72" s="1527"/>
      <c r="R72" s="47"/>
      <c r="S72" s="1527"/>
      <c r="T72" s="1527"/>
      <c r="U72" s="1539"/>
      <c r="V72" s="1539"/>
      <c r="W72" s="1527"/>
      <c r="X72" s="1527"/>
      <c r="Y72" s="1527"/>
      <c r="Z72" s="1527"/>
      <c r="AA72" s="1527"/>
      <c r="AB72" s="1527"/>
      <c r="AC72" s="1527"/>
      <c r="AD72" s="1527"/>
      <c r="AE72" s="1527"/>
      <c r="AF72" s="1527"/>
      <c r="AG72" s="1527"/>
      <c r="AH72" s="1527"/>
      <c r="AI72" s="1527"/>
      <c r="AJ72" s="1527"/>
      <c r="AK72" s="1527"/>
      <c r="AL72" s="1527"/>
      <c r="AM72" s="1527"/>
      <c r="AN72" s="1527"/>
      <c r="AO72" s="1527"/>
      <c r="AP72" s="1527"/>
      <c r="AQ72" s="1527"/>
      <c r="AR72" s="1527"/>
      <c r="AS72" s="1527"/>
      <c r="AT72" s="1527"/>
      <c r="AU72" s="1527"/>
      <c r="AV72" s="1527"/>
      <c r="AW72" s="1527"/>
      <c r="AX72" s="1527"/>
      <c r="AY72" s="1527"/>
      <c r="AZ72" s="1527"/>
      <c r="BA72" s="1527"/>
      <c r="BB72" s="1527"/>
      <c r="BC72" s="1527"/>
      <c r="BD72" s="1527"/>
    </row>
    <row r="73" spans="2:56" s="59" customFormat="1" ht="23.1" customHeight="1">
      <c r="R73" s="110"/>
      <c r="T73" s="110"/>
      <c r="U73" s="112"/>
      <c r="V73" s="112"/>
      <c r="W73" s="112"/>
      <c r="X73" s="112"/>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row>
    <row r="74" spans="2:56">
      <c r="B74" s="1527"/>
      <c r="C74" s="1527"/>
      <c r="D74" s="1527"/>
      <c r="E74" s="1527"/>
      <c r="F74" s="1527"/>
      <c r="G74" s="1527"/>
      <c r="H74" s="1527"/>
      <c r="I74" s="1527"/>
      <c r="J74" s="1527"/>
      <c r="K74" s="1527"/>
      <c r="L74" s="1527"/>
      <c r="M74" s="1527"/>
      <c r="N74" s="1527"/>
      <c r="O74" s="1527"/>
      <c r="P74" s="1527"/>
      <c r="Q74" s="1527"/>
      <c r="R74" s="47"/>
      <c r="S74" s="1527"/>
      <c r="T74" s="47"/>
      <c r="U74" s="48"/>
      <c r="V74" s="48"/>
      <c r="W74" s="48"/>
      <c r="X74" s="48"/>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row>
    <row r="75" spans="2:56">
      <c r="B75" s="1527"/>
      <c r="C75" s="1527"/>
      <c r="D75" s="1527"/>
      <c r="E75" s="1527"/>
      <c r="F75" s="1527"/>
      <c r="G75" s="1527"/>
      <c r="H75" s="1527"/>
      <c r="I75" s="1527"/>
      <c r="J75" s="1527"/>
      <c r="K75" s="1527"/>
      <c r="L75" s="1527"/>
      <c r="M75" s="1527"/>
      <c r="N75" s="1527"/>
      <c r="O75" s="1527"/>
      <c r="P75" s="1527"/>
      <c r="Q75" s="1527"/>
      <c r="R75" s="47"/>
      <c r="S75" s="1527"/>
      <c r="T75" s="47"/>
      <c r="U75" s="48"/>
      <c r="V75" s="48"/>
      <c r="W75" s="48"/>
      <c r="X75" s="48"/>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row>
    <row r="76" spans="2:56">
      <c r="B76" s="1527"/>
      <c r="C76" s="1527"/>
      <c r="D76" s="1527"/>
      <c r="E76" s="1527"/>
      <c r="F76" s="1527"/>
      <c r="G76" s="1527"/>
      <c r="H76" s="1527"/>
      <c r="I76" s="1527"/>
      <c r="J76" s="1527"/>
      <c r="K76" s="1527"/>
      <c r="L76" s="1527"/>
      <c r="M76" s="1527"/>
      <c r="N76" s="1527"/>
      <c r="O76" s="1527"/>
      <c r="P76" s="1527"/>
      <c r="Q76" s="1527"/>
      <c r="R76" s="47"/>
      <c r="S76" s="1527"/>
      <c r="T76" s="47"/>
      <c r="U76" s="48"/>
      <c r="V76" s="48"/>
      <c r="W76" s="48"/>
      <c r="X76" s="48"/>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row>
    <row r="77" spans="2:56">
      <c r="B77" s="1527"/>
      <c r="C77" s="1527"/>
      <c r="D77" s="1527"/>
      <c r="E77" s="1527"/>
      <c r="F77" s="1527"/>
      <c r="G77" s="1527"/>
      <c r="H77" s="1527"/>
      <c r="I77" s="1527"/>
      <c r="J77" s="1527"/>
      <c r="K77" s="1527"/>
      <c r="L77" s="1527"/>
      <c r="M77" s="1527"/>
      <c r="N77" s="1527"/>
      <c r="O77" s="1527"/>
      <c r="P77" s="1527"/>
      <c r="Q77" s="1527"/>
      <c r="R77" s="47"/>
      <c r="S77" s="1527"/>
      <c r="T77" s="47"/>
      <c r="U77" s="48"/>
      <c r="V77" s="48"/>
      <c r="W77" s="48"/>
      <c r="X77" s="48"/>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row>
    <row r="78" spans="2:56">
      <c r="B78" s="1527"/>
      <c r="C78" s="1527"/>
      <c r="D78" s="1527"/>
      <c r="E78" s="1527"/>
      <c r="F78" s="1527"/>
      <c r="G78" s="1527"/>
      <c r="H78" s="1527"/>
      <c r="I78" s="1527"/>
      <c r="J78" s="1527"/>
      <c r="K78" s="1527"/>
      <c r="L78" s="1527"/>
      <c r="M78" s="1527"/>
      <c r="N78" s="1527"/>
      <c r="O78" s="1527"/>
      <c r="P78" s="1527"/>
      <c r="Q78" s="1527"/>
      <c r="R78" s="47"/>
      <c r="S78" s="1527"/>
      <c r="T78" s="47"/>
      <c r="U78" s="48"/>
      <c r="V78" s="48"/>
      <c r="W78" s="48"/>
      <c r="X78" s="48"/>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row>
    <row r="79" spans="2:56">
      <c r="B79" s="1527"/>
      <c r="C79" s="1527"/>
      <c r="D79" s="1527"/>
      <c r="E79" s="1527"/>
      <c r="F79" s="1527"/>
      <c r="G79" s="1527"/>
      <c r="H79" s="1527"/>
      <c r="I79" s="1527"/>
      <c r="J79" s="1527"/>
      <c r="K79" s="1527"/>
      <c r="L79" s="1527"/>
      <c r="M79" s="1527"/>
      <c r="N79" s="1527"/>
      <c r="O79" s="1527"/>
      <c r="P79" s="1527"/>
      <c r="Q79" s="1527"/>
      <c r="R79" s="47"/>
      <c r="S79" s="1527"/>
      <c r="T79" s="47"/>
      <c r="U79" s="48"/>
      <c r="V79" s="48"/>
      <c r="W79" s="48"/>
      <c r="X79" s="48"/>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row>
    <row r="80" spans="2:56">
      <c r="B80" s="1527"/>
      <c r="C80" s="1527"/>
      <c r="D80" s="1527"/>
      <c r="E80" s="1527"/>
      <c r="F80" s="1527"/>
      <c r="G80" s="1527"/>
      <c r="H80" s="1527"/>
      <c r="I80" s="1527"/>
      <c r="J80" s="1527"/>
      <c r="K80" s="1527"/>
      <c r="L80" s="1527"/>
      <c r="M80" s="1527"/>
      <c r="N80" s="1527"/>
      <c r="O80" s="1527"/>
      <c r="P80" s="1527"/>
      <c r="Q80" s="1527"/>
      <c r="R80" s="47"/>
      <c r="S80" s="1527"/>
      <c r="T80" s="47"/>
      <c r="U80" s="48"/>
      <c r="V80" s="48"/>
      <c r="W80" s="48"/>
      <c r="X80" s="48"/>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row>
    <row r="81" spans="2:56">
      <c r="B81" s="1527"/>
      <c r="C81" s="1527"/>
      <c r="D81" s="1527"/>
      <c r="E81" s="1527"/>
      <c r="F81" s="1527"/>
      <c r="G81" s="1527"/>
      <c r="H81" s="1527"/>
      <c r="I81" s="1527"/>
      <c r="J81" s="1527"/>
      <c r="K81" s="1527"/>
      <c r="L81" s="1527"/>
      <c r="M81" s="1527"/>
      <c r="N81" s="1527"/>
      <c r="O81" s="1527"/>
      <c r="P81" s="1527"/>
      <c r="Q81" s="1527"/>
      <c r="R81" s="47"/>
      <c r="S81" s="1527"/>
      <c r="T81" s="47"/>
      <c r="U81" s="48"/>
      <c r="V81" s="48"/>
      <c r="W81" s="48"/>
      <c r="X81" s="48"/>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row>
    <row r="82" spans="2:56">
      <c r="B82" s="1527"/>
      <c r="C82" s="1527"/>
      <c r="D82" s="1527"/>
      <c r="E82" s="1527"/>
      <c r="F82" s="1527"/>
      <c r="G82" s="1527"/>
      <c r="H82" s="1527"/>
      <c r="I82" s="1527"/>
      <c r="J82" s="1527"/>
      <c r="K82" s="1527"/>
      <c r="L82" s="1527"/>
      <c r="M82" s="1527"/>
      <c r="N82" s="1527"/>
      <c r="O82" s="1527"/>
      <c r="P82" s="1527"/>
      <c r="Q82" s="1527"/>
      <c r="R82" s="47"/>
      <c r="S82" s="1527"/>
      <c r="T82" s="47"/>
      <c r="U82" s="48"/>
      <c r="V82" s="48"/>
      <c r="W82" s="48"/>
      <c r="X82" s="48"/>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row>
    <row r="83" spans="2:56">
      <c r="B83" s="1527"/>
      <c r="C83" s="1527"/>
      <c r="D83" s="1527"/>
      <c r="E83" s="1527"/>
      <c r="F83" s="1527"/>
      <c r="G83" s="1527"/>
      <c r="H83" s="1527"/>
      <c r="I83" s="1527"/>
      <c r="J83" s="1527"/>
      <c r="K83" s="1527"/>
      <c r="L83" s="1527"/>
      <c r="M83" s="1527"/>
      <c r="N83" s="1527"/>
      <c r="O83" s="1527"/>
      <c r="P83" s="1527"/>
      <c r="Q83" s="1527"/>
      <c r="R83" s="47"/>
      <c r="S83" s="1527"/>
      <c r="T83" s="47"/>
      <c r="U83" s="48"/>
      <c r="V83" s="48"/>
      <c r="W83" s="48"/>
      <c r="X83" s="48"/>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row>
    <row r="84" spans="2:56">
      <c r="B84" s="1527"/>
      <c r="C84" s="1527"/>
      <c r="D84" s="1527"/>
      <c r="E84" s="1527"/>
      <c r="F84" s="1527"/>
      <c r="G84" s="1527"/>
      <c r="H84" s="1527"/>
      <c r="I84" s="1527"/>
      <c r="J84" s="1527"/>
      <c r="K84" s="1527"/>
      <c r="L84" s="1527"/>
      <c r="M84" s="1527"/>
      <c r="N84" s="1527"/>
      <c r="O84" s="1527"/>
      <c r="P84" s="1527"/>
      <c r="Q84" s="1527"/>
      <c r="R84" s="47"/>
      <c r="S84" s="1527"/>
      <c r="T84" s="47"/>
      <c r="U84" s="48"/>
      <c r="V84" s="48"/>
      <c r="W84" s="48"/>
      <c r="X84" s="48"/>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row>
    <row r="85" spans="2:56">
      <c r="B85" s="1527"/>
      <c r="C85" s="1527"/>
      <c r="D85" s="1527"/>
      <c r="E85" s="1527"/>
      <c r="F85" s="1527"/>
      <c r="G85" s="1527"/>
      <c r="H85" s="1527"/>
      <c r="I85" s="1527"/>
      <c r="J85" s="1527"/>
      <c r="K85" s="1527"/>
      <c r="L85" s="1527"/>
      <c r="M85" s="1527"/>
      <c r="N85" s="1527"/>
      <c r="O85" s="1527"/>
      <c r="P85" s="1527"/>
      <c r="Q85" s="1527"/>
      <c r="R85" s="47"/>
      <c r="S85" s="1527"/>
      <c r="T85" s="47"/>
      <c r="U85" s="48"/>
      <c r="V85" s="48"/>
      <c r="W85" s="48"/>
      <c r="X85" s="48"/>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row>
    <row r="86" spans="2:56">
      <c r="B86" s="1527"/>
      <c r="C86" s="1527"/>
      <c r="D86" s="1527"/>
      <c r="E86" s="1527"/>
      <c r="F86" s="1527"/>
      <c r="G86" s="1527"/>
      <c r="H86" s="1527"/>
      <c r="I86" s="1527"/>
      <c r="J86" s="1527"/>
      <c r="K86" s="1527"/>
      <c r="L86" s="1527"/>
      <c r="M86" s="1527"/>
      <c r="N86" s="1527"/>
      <c r="O86" s="1527"/>
      <c r="P86" s="1527"/>
      <c r="Q86" s="1527"/>
      <c r="R86" s="47"/>
      <c r="S86" s="1527"/>
      <c r="T86" s="47"/>
      <c r="U86" s="48"/>
      <c r="V86" s="48"/>
      <c r="W86" s="48"/>
      <c r="X86" s="48"/>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row>
    <row r="87" spans="2:56">
      <c r="B87" s="1527"/>
      <c r="C87" s="1527"/>
      <c r="D87" s="1527"/>
      <c r="E87" s="1527"/>
      <c r="F87" s="1527"/>
      <c r="G87" s="1527"/>
      <c r="H87" s="1527"/>
      <c r="I87" s="1527"/>
      <c r="J87" s="1527"/>
      <c r="K87" s="1527"/>
      <c r="L87" s="1527"/>
      <c r="M87" s="1527"/>
      <c r="N87" s="1527"/>
      <c r="O87" s="1527"/>
      <c r="P87" s="1527"/>
      <c r="Q87" s="1527"/>
      <c r="R87" s="47"/>
      <c r="S87" s="1527"/>
      <c r="T87" s="47"/>
      <c r="U87" s="48"/>
      <c r="V87" s="48"/>
      <c r="W87" s="48"/>
      <c r="X87" s="48"/>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row>
    <row r="88" spans="2:56">
      <c r="B88" s="1527"/>
      <c r="C88" s="1527"/>
      <c r="D88" s="1527"/>
      <c r="E88" s="1527"/>
      <c r="F88" s="1527"/>
      <c r="G88" s="1527"/>
      <c r="H88" s="1527"/>
      <c r="I88" s="1527"/>
      <c r="J88" s="1527"/>
      <c r="K88" s="1527"/>
      <c r="L88" s="1527"/>
      <c r="M88" s="1527"/>
      <c r="N88" s="1527"/>
      <c r="O88" s="1527"/>
      <c r="P88" s="1527"/>
      <c r="Q88" s="1527"/>
      <c r="R88" s="47"/>
      <c r="S88" s="1527"/>
      <c r="T88" s="47"/>
      <c r="U88" s="48"/>
      <c r="V88" s="48"/>
      <c r="W88" s="48"/>
      <c r="X88" s="48"/>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row>
    <row r="89" spans="2:56">
      <c r="B89" s="1527"/>
      <c r="C89" s="1527"/>
      <c r="D89" s="1527"/>
      <c r="E89" s="1527"/>
      <c r="F89" s="1527"/>
      <c r="G89" s="1527"/>
      <c r="H89" s="1527"/>
      <c r="I89" s="1527"/>
      <c r="J89" s="1527"/>
      <c r="K89" s="1527"/>
      <c r="L89" s="1527"/>
      <c r="M89" s="1527"/>
      <c r="N89" s="1527"/>
      <c r="O89" s="1527"/>
      <c r="P89" s="1527"/>
      <c r="Q89" s="1527"/>
      <c r="R89" s="47"/>
      <c r="S89" s="1527"/>
      <c r="T89" s="1527"/>
      <c r="U89" s="1539"/>
      <c r="V89" s="1539"/>
      <c r="W89" s="1527"/>
      <c r="X89" s="1527"/>
      <c r="Y89" s="152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row>
    <row r="90" spans="2:56">
      <c r="B90" s="1527"/>
      <c r="C90" s="1527"/>
      <c r="D90" s="1527"/>
      <c r="E90" s="1527"/>
      <c r="F90" s="1527"/>
      <c r="G90" s="1527"/>
      <c r="H90" s="1527"/>
      <c r="I90" s="1527"/>
      <c r="J90" s="1527"/>
      <c r="K90" s="1527"/>
      <c r="L90" s="1527"/>
      <c r="M90" s="1527"/>
      <c r="N90" s="1527"/>
      <c r="O90" s="1527"/>
      <c r="P90" s="1527"/>
      <c r="Q90" s="1527"/>
      <c r="R90" s="47"/>
      <c r="S90" s="1527"/>
      <c r="T90" s="1527"/>
      <c r="U90" s="1539"/>
      <c r="V90" s="1539"/>
      <c r="W90" s="1527"/>
      <c r="X90" s="1527"/>
      <c r="Y90" s="152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row>
    <row r="91" spans="2:56">
      <c r="B91" s="1527"/>
      <c r="C91" s="1527"/>
      <c r="D91" s="1527"/>
      <c r="E91" s="1527"/>
      <c r="F91" s="1527"/>
      <c r="G91" s="1527"/>
      <c r="H91" s="1527"/>
      <c r="I91" s="1527"/>
      <c r="J91" s="1527"/>
      <c r="K91" s="1527"/>
      <c r="L91" s="1527"/>
      <c r="M91" s="1527"/>
      <c r="N91" s="1527"/>
      <c r="O91" s="1527"/>
      <c r="P91" s="1527"/>
      <c r="Q91" s="1527"/>
      <c r="R91" s="47"/>
      <c r="S91" s="1527"/>
      <c r="T91" s="1527"/>
      <c r="U91" s="1539"/>
      <c r="V91" s="1539"/>
      <c r="W91" s="1527"/>
      <c r="X91" s="1527"/>
      <c r="Y91" s="152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row>
    <row r="92" spans="2:56">
      <c r="B92" s="1527"/>
      <c r="C92" s="1527"/>
      <c r="D92" s="1527"/>
      <c r="E92" s="1527"/>
      <c r="F92" s="1527"/>
      <c r="G92" s="1527"/>
      <c r="H92" s="1527"/>
      <c r="I92" s="1527"/>
      <c r="J92" s="1527"/>
      <c r="K92" s="1527"/>
      <c r="L92" s="1527"/>
      <c r="M92" s="1527"/>
      <c r="N92" s="1527"/>
      <c r="O92" s="1527"/>
      <c r="P92" s="1527"/>
      <c r="Q92" s="1527"/>
      <c r="R92" s="47"/>
      <c r="S92" s="1527"/>
      <c r="T92" s="1527"/>
      <c r="U92" s="1539"/>
      <c r="V92" s="1539"/>
      <c r="W92" s="1527"/>
      <c r="X92" s="1527"/>
      <c r="Y92" s="152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row>
    <row r="93" spans="2:56">
      <c r="B93" s="1527"/>
      <c r="C93" s="1527"/>
      <c r="D93" s="1527"/>
      <c r="E93" s="1527"/>
      <c r="F93" s="1527"/>
      <c r="G93" s="1527"/>
      <c r="H93" s="1527"/>
      <c r="I93" s="1527"/>
      <c r="J93" s="1527"/>
      <c r="K93" s="1527"/>
      <c r="L93" s="1527"/>
      <c r="M93" s="1527"/>
      <c r="N93" s="1527"/>
      <c r="O93" s="1527"/>
      <c r="P93" s="1527"/>
      <c r="Q93" s="1527"/>
      <c r="R93" s="47"/>
      <c r="S93" s="1527"/>
      <c r="T93" s="1527"/>
      <c r="U93" s="1539"/>
      <c r="V93" s="1539"/>
      <c r="W93" s="1527"/>
      <c r="X93" s="1527"/>
      <c r="Y93" s="152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row>
    <row r="94" spans="2:56">
      <c r="B94" s="1527"/>
      <c r="C94" s="1527"/>
      <c r="D94" s="1527"/>
      <c r="E94" s="1527"/>
      <c r="F94" s="1527"/>
      <c r="G94" s="1527"/>
      <c r="H94" s="1527"/>
      <c r="I94" s="1527"/>
      <c r="J94" s="1527"/>
      <c r="K94" s="1527"/>
      <c r="L94" s="1527"/>
      <c r="M94" s="1527"/>
      <c r="N94" s="1527"/>
      <c r="O94" s="1527"/>
      <c r="P94" s="1527"/>
      <c r="Q94" s="1527"/>
      <c r="R94" s="47"/>
      <c r="S94" s="1527"/>
      <c r="T94" s="1527"/>
      <c r="U94" s="1539"/>
      <c r="V94" s="1539"/>
      <c r="W94" s="1527"/>
      <c r="X94" s="1527"/>
      <c r="Y94" s="1527"/>
      <c r="Z94" s="47"/>
      <c r="AA94" s="47"/>
      <c r="AB94" s="47"/>
      <c r="AC94" s="47"/>
      <c r="AD94" s="47"/>
      <c r="AE94" s="47"/>
      <c r="AF94" s="47"/>
      <c r="AG94" s="47"/>
      <c r="AH94" s="47"/>
      <c r="AI94" s="47"/>
      <c r="AJ94" s="47"/>
      <c r="AK94" s="47"/>
      <c r="AL94" s="1527"/>
      <c r="AM94" s="1527"/>
      <c r="AN94" s="1527"/>
      <c r="AO94" s="1527"/>
      <c r="AP94" s="1527"/>
      <c r="AQ94" s="1527"/>
      <c r="AR94" s="1527"/>
      <c r="AS94" s="1527"/>
      <c r="AT94" s="1527"/>
      <c r="AU94" s="1527"/>
      <c r="AV94" s="1527"/>
      <c r="AW94" s="1527"/>
      <c r="AX94" s="1527"/>
      <c r="AY94" s="1527"/>
      <c r="AZ94" s="1527"/>
      <c r="BA94" s="1527"/>
      <c r="BB94" s="1527"/>
      <c r="BC94" s="1527"/>
      <c r="BD94" s="1527"/>
    </row>
    <row r="95" spans="2:56" ht="20.100000000000001" customHeight="1">
      <c r="B95" s="1527"/>
      <c r="C95" s="1527"/>
      <c r="D95" s="1527"/>
      <c r="E95" s="1527"/>
      <c r="F95" s="1527"/>
      <c r="G95" s="1527"/>
      <c r="H95" s="1527"/>
      <c r="I95" s="1527"/>
      <c r="J95" s="1527"/>
      <c r="K95" s="1527"/>
      <c r="L95" s="1527"/>
      <c r="M95" s="1527"/>
      <c r="N95" s="1527"/>
      <c r="O95" s="1527"/>
      <c r="P95" s="1527"/>
      <c r="Q95" s="1527"/>
      <c r="R95" s="47"/>
      <c r="S95" s="1527"/>
      <c r="T95" s="1527"/>
      <c r="U95" s="1539"/>
      <c r="V95" s="1539"/>
      <c r="W95" s="1527"/>
      <c r="X95" s="1527"/>
      <c r="Y95" s="1527"/>
      <c r="Z95" s="47"/>
      <c r="AA95" s="47"/>
      <c r="AB95" s="47"/>
      <c r="AC95" s="47"/>
      <c r="AD95" s="47"/>
      <c r="AE95" s="47"/>
      <c r="AF95" s="47"/>
      <c r="AG95" s="47"/>
      <c r="AH95" s="47"/>
      <c r="AI95" s="47"/>
      <c r="AJ95" s="47"/>
      <c r="AK95" s="47"/>
      <c r="AL95" s="1527"/>
      <c r="AM95" s="1527"/>
      <c r="AN95" s="1527"/>
      <c r="AO95" s="1527"/>
      <c r="AP95" s="1527"/>
      <c r="AQ95" s="1527"/>
      <c r="AR95" s="1527"/>
      <c r="AS95" s="1527"/>
      <c r="AT95" s="1527"/>
      <c r="AU95" s="1527"/>
      <c r="AV95" s="1527"/>
      <c r="AW95" s="1527"/>
      <c r="AX95" s="1527"/>
      <c r="AY95" s="1527"/>
      <c r="AZ95" s="1527"/>
      <c r="BA95" s="1527"/>
      <c r="BB95" s="1527"/>
      <c r="BC95" s="1527"/>
      <c r="BD95" s="1527"/>
    </row>
    <row r="96" spans="2:56">
      <c r="B96" s="1527"/>
      <c r="C96" s="1527"/>
      <c r="D96" s="1527"/>
      <c r="E96" s="1527"/>
      <c r="F96" s="1527"/>
      <c r="G96" s="1527"/>
      <c r="H96" s="1527"/>
      <c r="I96" s="1527"/>
      <c r="J96" s="1527"/>
      <c r="K96" s="1527"/>
      <c r="L96" s="1527"/>
      <c r="M96" s="1527"/>
      <c r="N96" s="1527"/>
      <c r="O96" s="1527"/>
      <c r="P96" s="1527"/>
      <c r="Q96" s="1527"/>
      <c r="R96" s="47"/>
      <c r="S96" s="1527"/>
      <c r="T96" s="1527"/>
      <c r="U96" s="1539"/>
      <c r="V96" s="1539"/>
      <c r="W96" s="1527"/>
      <c r="X96" s="1527"/>
      <c r="Y96" s="1527"/>
      <c r="Z96" s="47"/>
      <c r="AA96" s="47"/>
      <c r="AB96" s="47"/>
      <c r="AC96" s="47"/>
      <c r="AD96" s="47"/>
      <c r="AE96" s="47"/>
      <c r="AF96" s="47"/>
      <c r="AG96" s="47"/>
      <c r="AH96" s="47"/>
      <c r="AI96" s="47"/>
      <c r="AJ96" s="47"/>
      <c r="AK96" s="47"/>
      <c r="AL96" s="1527"/>
      <c r="AM96" s="1527"/>
      <c r="AN96" s="1527"/>
      <c r="AO96" s="1527"/>
      <c r="AP96" s="1527"/>
      <c r="AQ96" s="1527"/>
      <c r="AR96" s="1527"/>
      <c r="AS96" s="1527"/>
      <c r="AT96" s="1527"/>
      <c r="AU96" s="1527"/>
      <c r="AV96" s="1527"/>
      <c r="AW96" s="1527"/>
      <c r="AX96" s="1527"/>
      <c r="AY96" s="1527"/>
      <c r="AZ96" s="1527"/>
      <c r="BA96" s="1527"/>
      <c r="BB96" s="1527"/>
      <c r="BC96" s="1527"/>
      <c r="BD96" s="1527"/>
    </row>
    <row r="97" spans="2:56" s="115" customFormat="1" ht="20.25">
      <c r="R97" s="116"/>
      <c r="U97" s="118"/>
      <c r="V97" s="118"/>
    </row>
    <row r="98" spans="2:56" ht="20.100000000000001" customHeight="1">
      <c r="B98" s="1527"/>
      <c r="C98" s="1527"/>
      <c r="D98" s="1527"/>
      <c r="E98" s="1527"/>
      <c r="F98" s="1527"/>
      <c r="G98" s="1527"/>
      <c r="H98" s="1527"/>
      <c r="I98" s="1527"/>
      <c r="J98" s="1527"/>
      <c r="K98" s="1527"/>
      <c r="L98" s="1527"/>
      <c r="M98" s="1527"/>
      <c r="N98" s="1527"/>
      <c r="O98" s="1527"/>
      <c r="P98" s="1527"/>
      <c r="Q98" s="1527"/>
      <c r="R98" s="47"/>
      <c r="S98" s="1527"/>
      <c r="T98" s="47"/>
      <c r="U98" s="48"/>
      <c r="V98" s="48"/>
      <c r="W98" s="48"/>
      <c r="X98" s="48"/>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row>
    <row r="99" spans="2:56">
      <c r="B99" s="1527"/>
      <c r="C99" s="1527"/>
      <c r="D99" s="1527"/>
      <c r="E99" s="1527"/>
      <c r="F99" s="1527"/>
      <c r="G99" s="1527"/>
      <c r="H99" s="1527"/>
      <c r="I99" s="1527"/>
      <c r="J99" s="1527"/>
      <c r="K99" s="1527"/>
      <c r="L99" s="1527"/>
      <c r="M99" s="1527"/>
      <c r="N99" s="1527"/>
      <c r="O99" s="1527"/>
      <c r="P99" s="1527"/>
      <c r="Q99" s="1527"/>
      <c r="R99" s="47"/>
      <c r="S99" s="1527"/>
      <c r="T99" s="47"/>
      <c r="U99" s="48"/>
      <c r="V99" s="48"/>
      <c r="W99" s="48"/>
      <c r="X99" s="48"/>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row>
    <row r="100" spans="2:56">
      <c r="B100" s="1527"/>
      <c r="C100" s="1527"/>
      <c r="D100" s="1527"/>
      <c r="E100" s="1527"/>
      <c r="F100" s="1527"/>
      <c r="G100" s="1527"/>
      <c r="H100" s="1527"/>
      <c r="I100" s="1527"/>
      <c r="J100" s="1527"/>
      <c r="K100" s="1527"/>
      <c r="L100" s="1527"/>
      <c r="M100" s="1527"/>
      <c r="N100" s="1527"/>
      <c r="O100" s="1527"/>
      <c r="P100" s="1527"/>
      <c r="Q100" s="1527"/>
      <c r="R100" s="47"/>
      <c r="S100" s="1527"/>
      <c r="T100" s="47"/>
      <c r="U100" s="48"/>
      <c r="V100" s="48"/>
      <c r="W100" s="48"/>
      <c r="X100" s="48"/>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row>
    <row r="101" spans="2:56">
      <c r="B101" s="1527"/>
      <c r="C101" s="1527"/>
      <c r="D101" s="1527"/>
      <c r="E101" s="1527"/>
      <c r="F101" s="1527"/>
      <c r="G101" s="1527"/>
      <c r="H101" s="1527"/>
      <c r="I101" s="1527"/>
      <c r="J101" s="1527"/>
      <c r="K101" s="1527"/>
      <c r="L101" s="1527"/>
      <c r="M101" s="1527"/>
      <c r="N101" s="1527"/>
      <c r="O101" s="1527"/>
      <c r="P101" s="1527"/>
      <c r="Q101" s="1527"/>
      <c r="R101" s="47"/>
      <c r="S101" s="1527"/>
      <c r="T101" s="47"/>
      <c r="U101" s="48"/>
      <c r="V101" s="48"/>
      <c r="W101" s="48"/>
      <c r="X101" s="48"/>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row>
    <row r="102" spans="2:56">
      <c r="B102" s="1527"/>
      <c r="C102" s="1527"/>
      <c r="D102" s="1527"/>
      <c r="E102" s="1527"/>
      <c r="F102" s="1527"/>
      <c r="G102" s="1527"/>
      <c r="H102" s="1527"/>
      <c r="I102" s="1527"/>
      <c r="J102" s="1527"/>
      <c r="K102" s="1527"/>
      <c r="L102" s="1527"/>
      <c r="M102" s="1527"/>
      <c r="N102" s="1527"/>
      <c r="O102" s="1527"/>
      <c r="P102" s="1527"/>
      <c r="Q102" s="1527"/>
      <c r="R102" s="47"/>
      <c r="S102" s="1527"/>
      <c r="T102" s="47"/>
      <c r="U102" s="48"/>
      <c r="V102" s="48"/>
      <c r="W102" s="48"/>
      <c r="X102" s="48"/>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row>
    <row r="103" spans="2:56">
      <c r="B103" s="1527"/>
      <c r="C103" s="1527"/>
      <c r="D103" s="1527"/>
      <c r="E103" s="1527"/>
      <c r="F103" s="1527"/>
      <c r="G103" s="1527"/>
      <c r="H103" s="1527"/>
      <c r="I103" s="1527"/>
      <c r="J103" s="1527"/>
      <c r="K103" s="1527"/>
      <c r="L103" s="1527"/>
      <c r="M103" s="1527"/>
      <c r="N103" s="1527"/>
      <c r="O103" s="1527"/>
      <c r="P103" s="1527"/>
      <c r="Q103" s="1527"/>
      <c r="R103" s="47"/>
      <c r="S103" s="1527"/>
      <c r="T103" s="47"/>
      <c r="U103" s="48"/>
      <c r="V103" s="48"/>
      <c r="W103" s="48"/>
      <c r="X103" s="48"/>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row>
    <row r="104" spans="2:56">
      <c r="B104" s="1527"/>
      <c r="C104" s="1527"/>
      <c r="D104" s="1527"/>
      <c r="E104" s="1527"/>
      <c r="F104" s="1527"/>
      <c r="G104" s="1527"/>
      <c r="H104" s="1527"/>
      <c r="I104" s="1527"/>
      <c r="J104" s="1527"/>
      <c r="K104" s="1527"/>
      <c r="L104" s="1527"/>
      <c r="M104" s="1527"/>
      <c r="N104" s="1527"/>
      <c r="O104" s="1527"/>
      <c r="P104" s="1527"/>
      <c r="Q104" s="1527"/>
      <c r="R104" s="47"/>
      <c r="S104" s="1527"/>
      <c r="T104" s="47"/>
      <c r="U104" s="48"/>
      <c r="V104" s="48"/>
      <c r="W104" s="48"/>
      <c r="X104" s="48"/>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row>
    <row r="105" spans="2:56">
      <c r="B105" s="1527"/>
      <c r="C105" s="1527"/>
      <c r="D105" s="1527"/>
      <c r="E105" s="1527"/>
      <c r="F105" s="1527"/>
      <c r="G105" s="1527"/>
      <c r="H105" s="1527"/>
      <c r="I105" s="1527"/>
      <c r="J105" s="1527"/>
      <c r="K105" s="1527"/>
      <c r="L105" s="1527"/>
      <c r="M105" s="1527"/>
      <c r="N105" s="1527"/>
      <c r="O105" s="1527"/>
      <c r="P105" s="1527"/>
      <c r="Q105" s="1527"/>
      <c r="R105" s="47"/>
      <c r="S105" s="1527"/>
      <c r="T105" s="47"/>
      <c r="U105" s="48"/>
      <c r="V105" s="48"/>
      <c r="W105" s="48"/>
      <c r="X105" s="48"/>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row>
    <row r="106" spans="2:56">
      <c r="B106" s="1527"/>
      <c r="C106" s="1527"/>
      <c r="D106" s="1527"/>
      <c r="E106" s="1527"/>
      <c r="F106" s="1527"/>
      <c r="G106" s="1527"/>
      <c r="H106" s="1527"/>
      <c r="I106" s="1527"/>
      <c r="J106" s="1527"/>
      <c r="K106" s="1527"/>
      <c r="L106" s="1527"/>
      <c r="M106" s="1527"/>
      <c r="N106" s="1527"/>
      <c r="O106" s="1527"/>
      <c r="P106" s="1527"/>
      <c r="Q106" s="1527"/>
      <c r="R106" s="47"/>
      <c r="S106" s="1527"/>
      <c r="T106" s="47"/>
      <c r="U106" s="48"/>
      <c r="V106" s="48"/>
      <c r="W106" s="48"/>
      <c r="X106" s="48"/>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row>
    <row r="107" spans="2:56">
      <c r="B107" s="1527"/>
      <c r="C107" s="1527"/>
      <c r="D107" s="1527"/>
      <c r="E107" s="1527"/>
      <c r="F107" s="1527"/>
      <c r="G107" s="1527"/>
      <c r="H107" s="1527"/>
      <c r="I107" s="1527"/>
      <c r="J107" s="1527"/>
      <c r="K107" s="1527"/>
      <c r="L107" s="1527"/>
      <c r="M107" s="1527"/>
      <c r="N107" s="1527"/>
      <c r="O107" s="1527"/>
      <c r="P107" s="1527"/>
      <c r="Q107" s="1527"/>
      <c r="R107" s="47"/>
      <c r="S107" s="1527"/>
      <c r="T107" s="47"/>
      <c r="U107" s="48"/>
      <c r="V107" s="48"/>
      <c r="W107" s="48"/>
      <c r="X107" s="48"/>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row>
    <row r="108" spans="2:56">
      <c r="B108" s="1527"/>
      <c r="C108" s="1527"/>
      <c r="D108" s="1527"/>
      <c r="E108" s="1527"/>
      <c r="F108" s="1527"/>
      <c r="G108" s="1527"/>
      <c r="H108" s="1527"/>
      <c r="I108" s="1527"/>
      <c r="J108" s="1527"/>
      <c r="K108" s="1527"/>
      <c r="L108" s="1527"/>
      <c r="M108" s="1527"/>
      <c r="N108" s="1527"/>
      <c r="O108" s="1527"/>
      <c r="P108" s="1527"/>
      <c r="Q108" s="1527"/>
      <c r="R108" s="47"/>
      <c r="S108" s="1527"/>
      <c r="T108" s="47"/>
      <c r="U108" s="48"/>
      <c r="V108" s="48"/>
      <c r="W108" s="48"/>
      <c r="X108" s="48"/>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row>
    <row r="109" spans="2:56">
      <c r="B109" s="1527"/>
      <c r="C109" s="1527"/>
      <c r="D109" s="1527"/>
      <c r="E109" s="1527"/>
      <c r="F109" s="1527"/>
      <c r="G109" s="1527"/>
      <c r="H109" s="1527"/>
      <c r="I109" s="1527"/>
      <c r="J109" s="1527"/>
      <c r="K109" s="1527"/>
      <c r="L109" s="1527"/>
      <c r="M109" s="1527"/>
      <c r="N109" s="1527"/>
      <c r="O109" s="1527"/>
      <c r="P109" s="1527"/>
      <c r="Q109" s="1527"/>
      <c r="R109" s="47"/>
      <c r="S109" s="1527"/>
      <c r="T109" s="47"/>
      <c r="U109" s="48"/>
      <c r="V109" s="48"/>
      <c r="W109" s="48"/>
      <c r="X109" s="48"/>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row>
    <row r="110" spans="2:56">
      <c r="B110" s="1527"/>
      <c r="C110" s="1527"/>
      <c r="D110" s="1527"/>
      <c r="E110" s="1527"/>
      <c r="F110" s="1527"/>
      <c r="G110" s="1527"/>
      <c r="H110" s="1527"/>
      <c r="I110" s="1527"/>
      <c r="J110" s="1527"/>
      <c r="K110" s="1527"/>
      <c r="L110" s="1527"/>
      <c r="M110" s="1527"/>
      <c r="N110" s="1527"/>
      <c r="O110" s="1527"/>
      <c r="P110" s="1527"/>
      <c r="Q110" s="1527"/>
      <c r="R110" s="47"/>
      <c r="S110" s="1527"/>
      <c r="T110" s="47"/>
      <c r="U110" s="48"/>
      <c r="V110" s="48"/>
      <c r="W110" s="48"/>
      <c r="X110" s="48"/>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row>
    <row r="111" spans="2:56">
      <c r="B111" s="1527"/>
      <c r="C111" s="1527"/>
      <c r="D111" s="1527"/>
      <c r="E111" s="1527"/>
      <c r="F111" s="1527"/>
      <c r="G111" s="1527"/>
      <c r="H111" s="1527"/>
      <c r="I111" s="1527"/>
      <c r="J111" s="1527"/>
      <c r="K111" s="1527"/>
      <c r="L111" s="1527"/>
      <c r="M111" s="1527"/>
      <c r="N111" s="1527"/>
      <c r="O111" s="1527"/>
      <c r="P111" s="1527"/>
      <c r="Q111" s="1527"/>
      <c r="R111" s="47"/>
      <c r="S111" s="1527"/>
      <c r="T111" s="47"/>
      <c r="U111" s="48"/>
      <c r="V111" s="48"/>
      <c r="W111" s="48"/>
      <c r="X111" s="48"/>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row>
    <row r="112" spans="2:56">
      <c r="B112" s="1527"/>
      <c r="C112" s="1527"/>
      <c r="D112" s="1527"/>
      <c r="E112" s="1527"/>
      <c r="F112" s="1527"/>
      <c r="G112" s="1527"/>
      <c r="H112" s="1527"/>
      <c r="I112" s="1527"/>
      <c r="J112" s="1527"/>
      <c r="K112" s="1527"/>
      <c r="L112" s="1527"/>
      <c r="M112" s="1527"/>
      <c r="N112" s="1527"/>
      <c r="O112" s="1527"/>
      <c r="P112" s="1527"/>
      <c r="Q112" s="1527"/>
      <c r="R112" s="47"/>
      <c r="S112" s="1527"/>
      <c r="T112" s="47"/>
      <c r="U112" s="48"/>
      <c r="V112" s="48"/>
      <c r="W112" s="48"/>
      <c r="X112" s="48"/>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row>
    <row r="113" spans="2:56" s="51" customFormat="1">
      <c r="R113" s="47"/>
    </row>
    <row r="114" spans="2:56" s="59" customFormat="1" ht="23.1" customHeight="1">
      <c r="R114" s="110"/>
      <c r="T114" s="110"/>
      <c r="U114" s="112"/>
      <c r="V114" s="112"/>
      <c r="W114" s="112"/>
      <c r="X114" s="112"/>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row>
    <row r="115" spans="2:56">
      <c r="B115" s="1527"/>
      <c r="C115" s="1527"/>
      <c r="D115" s="1527"/>
      <c r="E115" s="1527"/>
      <c r="F115" s="1527"/>
      <c r="G115" s="1527"/>
      <c r="H115" s="1527"/>
      <c r="I115" s="1527"/>
      <c r="J115" s="1527"/>
      <c r="K115" s="1527"/>
      <c r="L115" s="1527"/>
      <c r="M115" s="1527"/>
      <c r="N115" s="1527"/>
      <c r="O115" s="1527"/>
      <c r="P115" s="1527"/>
      <c r="Q115" s="1527"/>
      <c r="R115" s="47"/>
      <c r="S115" s="1527"/>
      <c r="T115" s="47"/>
      <c r="U115" s="48"/>
      <c r="V115" s="48"/>
      <c r="W115" s="48"/>
      <c r="X115" s="48"/>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row>
    <row r="116" spans="2:56">
      <c r="B116" s="1527"/>
      <c r="C116" s="1527"/>
      <c r="D116" s="1527"/>
      <c r="E116" s="1527"/>
      <c r="F116" s="1527"/>
      <c r="G116" s="1527"/>
      <c r="H116" s="1527"/>
      <c r="I116" s="1527"/>
      <c r="J116" s="1527"/>
      <c r="K116" s="1527"/>
      <c r="L116" s="1527"/>
      <c r="M116" s="1527"/>
      <c r="N116" s="1527"/>
      <c r="O116" s="1527"/>
      <c r="P116" s="1527"/>
      <c r="Q116" s="1527"/>
      <c r="R116" s="47"/>
      <c r="S116" s="1527"/>
      <c r="T116" s="47"/>
      <c r="U116" s="48"/>
      <c r="V116" s="48"/>
      <c r="W116" s="48"/>
      <c r="X116" s="48"/>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row>
    <row r="117" spans="2:56">
      <c r="B117" s="1527"/>
      <c r="C117" s="1527"/>
      <c r="D117" s="1527"/>
      <c r="E117" s="1527"/>
      <c r="F117" s="1527"/>
      <c r="G117" s="1527"/>
      <c r="H117" s="1527"/>
      <c r="I117" s="1527"/>
      <c r="J117" s="1527"/>
      <c r="K117" s="1527"/>
      <c r="L117" s="1527"/>
      <c r="M117" s="1527"/>
      <c r="N117" s="1527"/>
      <c r="O117" s="1527"/>
      <c r="P117" s="1527"/>
      <c r="Q117" s="1527"/>
      <c r="R117" s="47"/>
      <c r="S117" s="1527"/>
      <c r="T117" s="47"/>
      <c r="U117" s="48"/>
      <c r="V117" s="48"/>
      <c r="W117" s="48"/>
      <c r="X117" s="48"/>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row>
    <row r="118" spans="2:56">
      <c r="B118" s="1527"/>
      <c r="C118" s="1527"/>
      <c r="D118" s="1527"/>
      <c r="E118" s="1527"/>
      <c r="F118" s="1527"/>
      <c r="G118" s="1527"/>
      <c r="H118" s="1527"/>
      <c r="I118" s="1527"/>
      <c r="J118" s="1527"/>
      <c r="K118" s="1527"/>
      <c r="L118" s="1527"/>
      <c r="M118" s="1527"/>
      <c r="N118" s="1527"/>
      <c r="O118" s="1527"/>
      <c r="P118" s="1527"/>
      <c r="Q118" s="1527"/>
      <c r="R118" s="47"/>
      <c r="S118" s="1527"/>
      <c r="T118" s="47"/>
      <c r="U118" s="48"/>
      <c r="V118" s="48"/>
      <c r="W118" s="48"/>
      <c r="X118" s="48"/>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row>
    <row r="119" spans="2:56">
      <c r="B119" s="1527"/>
      <c r="C119" s="1527"/>
      <c r="D119" s="1527"/>
      <c r="E119" s="1527"/>
      <c r="F119" s="1527"/>
      <c r="G119" s="1527"/>
      <c r="H119" s="1527"/>
      <c r="I119" s="1527"/>
      <c r="J119" s="1527"/>
      <c r="K119" s="1527"/>
      <c r="L119" s="1527"/>
      <c r="M119" s="1527"/>
      <c r="N119" s="1527"/>
      <c r="O119" s="1527"/>
      <c r="P119" s="1527"/>
      <c r="Q119" s="1527"/>
      <c r="R119" s="47"/>
      <c r="S119" s="1527"/>
      <c r="T119" s="47"/>
      <c r="U119" s="48"/>
      <c r="V119" s="48"/>
      <c r="W119" s="48"/>
      <c r="X119" s="48"/>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row>
    <row r="120" spans="2:56">
      <c r="B120" s="1527"/>
      <c r="C120" s="1527"/>
      <c r="D120" s="1527"/>
      <c r="E120" s="1527"/>
      <c r="F120" s="1527"/>
      <c r="G120" s="1527"/>
      <c r="H120" s="1527"/>
      <c r="I120" s="1527"/>
      <c r="J120" s="1527"/>
      <c r="K120" s="1527"/>
      <c r="L120" s="1527"/>
      <c r="M120" s="1527"/>
      <c r="N120" s="1527"/>
      <c r="O120" s="1527"/>
      <c r="P120" s="1527"/>
      <c r="Q120" s="1527"/>
      <c r="R120" s="47"/>
      <c r="S120" s="1527"/>
      <c r="T120" s="47"/>
      <c r="U120" s="48"/>
      <c r="V120" s="48"/>
      <c r="W120" s="48"/>
      <c r="X120" s="48"/>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row>
    <row r="121" spans="2:56">
      <c r="B121" s="1527"/>
      <c r="C121" s="1527"/>
      <c r="D121" s="1527"/>
      <c r="E121" s="1527"/>
      <c r="F121" s="1527"/>
      <c r="G121" s="1527"/>
      <c r="H121" s="1527"/>
      <c r="I121" s="1527"/>
      <c r="J121" s="1527"/>
      <c r="K121" s="1527"/>
      <c r="L121" s="1527"/>
      <c r="M121" s="1527"/>
      <c r="N121" s="1527"/>
      <c r="O121" s="1527"/>
      <c r="P121" s="1527"/>
      <c r="Q121" s="1527"/>
      <c r="R121" s="47"/>
      <c r="S121" s="1527"/>
      <c r="T121" s="47"/>
      <c r="U121" s="48"/>
      <c r="V121" s="48"/>
      <c r="W121" s="48"/>
      <c r="X121" s="48"/>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row>
    <row r="122" spans="2:56">
      <c r="B122" s="1527"/>
      <c r="C122" s="1527"/>
      <c r="D122" s="1527"/>
      <c r="E122" s="1527"/>
      <c r="F122" s="1527"/>
      <c r="G122" s="1527"/>
      <c r="H122" s="1527"/>
      <c r="I122" s="1527"/>
      <c r="J122" s="1527"/>
      <c r="K122" s="1527"/>
      <c r="L122" s="1527"/>
      <c r="M122" s="1527"/>
      <c r="N122" s="1527"/>
      <c r="O122" s="1527"/>
      <c r="P122" s="1527"/>
      <c r="Q122" s="1527"/>
      <c r="R122" s="47"/>
      <c r="S122" s="1527"/>
      <c r="T122" s="47"/>
      <c r="U122" s="48"/>
      <c r="V122" s="48"/>
      <c r="W122" s="48"/>
      <c r="X122" s="48"/>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row>
    <row r="123" spans="2:56">
      <c r="B123" s="1527"/>
      <c r="C123" s="1527"/>
      <c r="D123" s="1527"/>
      <c r="E123" s="1527"/>
      <c r="F123" s="1527"/>
      <c r="G123" s="1527"/>
      <c r="H123" s="1527"/>
      <c r="I123" s="1527"/>
      <c r="J123" s="1527"/>
      <c r="K123" s="1527"/>
      <c r="L123" s="1527"/>
      <c r="M123" s="1527"/>
      <c r="N123" s="1527"/>
      <c r="O123" s="1527"/>
      <c r="P123" s="1527"/>
      <c r="Q123" s="1527"/>
      <c r="R123" s="47"/>
      <c r="S123" s="1527"/>
      <c r="T123" s="47"/>
      <c r="U123" s="48"/>
      <c r="V123" s="48"/>
      <c r="W123" s="48"/>
      <c r="X123" s="48"/>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row>
    <row r="124" spans="2:56">
      <c r="B124" s="1527"/>
      <c r="C124" s="1527"/>
      <c r="D124" s="1527"/>
      <c r="E124" s="1527"/>
      <c r="F124" s="1527"/>
      <c r="G124" s="1527"/>
      <c r="H124" s="1527"/>
      <c r="I124" s="1527"/>
      <c r="J124" s="1527"/>
      <c r="K124" s="1527"/>
      <c r="L124" s="1527"/>
      <c r="M124" s="1527"/>
      <c r="N124" s="1527"/>
      <c r="O124" s="1527"/>
      <c r="P124" s="1527"/>
      <c r="Q124" s="1527"/>
      <c r="R124" s="47"/>
      <c r="S124" s="1527"/>
      <c r="T124" s="47"/>
      <c r="U124" s="48"/>
      <c r="V124" s="48"/>
      <c r="W124" s="48"/>
      <c r="X124" s="48"/>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row>
    <row r="125" spans="2:56">
      <c r="B125" s="1527"/>
      <c r="C125" s="1527"/>
      <c r="D125" s="1527"/>
      <c r="E125" s="1527"/>
      <c r="F125" s="1527"/>
      <c r="G125" s="1527"/>
      <c r="H125" s="1527"/>
      <c r="I125" s="1527"/>
      <c r="J125" s="1527"/>
      <c r="K125" s="1527"/>
      <c r="L125" s="1527"/>
      <c r="M125" s="1527"/>
      <c r="N125" s="1527"/>
      <c r="O125" s="1527"/>
      <c r="P125" s="1527"/>
      <c r="Q125" s="1527"/>
      <c r="R125" s="47"/>
      <c r="S125" s="1527"/>
      <c r="T125" s="47"/>
      <c r="U125" s="48"/>
      <c r="V125" s="48"/>
      <c r="W125" s="48"/>
      <c r="X125" s="48"/>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row>
    <row r="126" spans="2:56">
      <c r="B126" s="1527"/>
      <c r="C126" s="1527"/>
      <c r="D126" s="1527"/>
      <c r="E126" s="1527"/>
      <c r="F126" s="1527"/>
      <c r="G126" s="1527"/>
      <c r="H126" s="1527"/>
      <c r="I126" s="1527"/>
      <c r="J126" s="1527"/>
      <c r="K126" s="1527"/>
      <c r="L126" s="1527"/>
      <c r="M126" s="1527"/>
      <c r="N126" s="1527"/>
      <c r="O126" s="1527"/>
      <c r="P126" s="1527"/>
      <c r="Q126" s="1527"/>
      <c r="R126" s="47"/>
      <c r="S126" s="1527"/>
      <c r="T126" s="47"/>
      <c r="U126" s="48"/>
      <c r="V126" s="48"/>
      <c r="W126" s="48"/>
      <c r="X126" s="48"/>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row>
    <row r="127" spans="2:56">
      <c r="B127" s="1527"/>
      <c r="C127" s="1527"/>
      <c r="D127" s="1527"/>
      <c r="E127" s="1527"/>
      <c r="F127" s="1527"/>
      <c r="G127" s="1527"/>
      <c r="H127" s="1527"/>
      <c r="I127" s="1527"/>
      <c r="J127" s="1527"/>
      <c r="K127" s="1527"/>
      <c r="L127" s="1527"/>
      <c r="M127" s="1527"/>
      <c r="N127" s="1527"/>
      <c r="O127" s="1527"/>
      <c r="P127" s="1527"/>
      <c r="Q127" s="1527"/>
      <c r="R127" s="47"/>
      <c r="S127" s="1527"/>
      <c r="T127" s="47"/>
      <c r="U127" s="48"/>
      <c r="V127" s="48"/>
      <c r="W127" s="48"/>
      <c r="X127" s="48"/>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row>
    <row r="128" spans="2:56">
      <c r="B128" s="1527"/>
      <c r="C128" s="1527"/>
      <c r="D128" s="1527"/>
      <c r="E128" s="1527"/>
      <c r="F128" s="1527"/>
      <c r="G128" s="1527"/>
      <c r="H128" s="1527"/>
      <c r="I128" s="1527"/>
      <c r="J128" s="1527"/>
      <c r="K128" s="1527"/>
      <c r="L128" s="1527"/>
      <c r="M128" s="1527"/>
      <c r="N128" s="1527"/>
      <c r="O128" s="1527"/>
      <c r="P128" s="1527"/>
      <c r="Q128" s="1527"/>
      <c r="R128" s="47"/>
      <c r="S128" s="1527"/>
      <c r="T128" s="47"/>
      <c r="U128" s="48"/>
      <c r="V128" s="48"/>
      <c r="W128" s="48"/>
      <c r="X128" s="48"/>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row>
    <row r="129" spans="2:56">
      <c r="B129" s="1527"/>
      <c r="C129" s="1527"/>
      <c r="D129" s="1527"/>
      <c r="E129" s="1527"/>
      <c r="F129" s="1527"/>
      <c r="G129" s="1527"/>
      <c r="H129" s="1527"/>
      <c r="I129" s="1527"/>
      <c r="J129" s="1527"/>
      <c r="K129" s="1527"/>
      <c r="L129" s="1527"/>
      <c r="M129" s="1527"/>
      <c r="N129" s="1527"/>
      <c r="O129" s="1527"/>
      <c r="P129" s="1527"/>
      <c r="Q129" s="1527"/>
      <c r="R129" s="47"/>
      <c r="S129" s="1527"/>
      <c r="T129" s="47"/>
      <c r="U129" s="48"/>
      <c r="V129" s="48"/>
      <c r="W129" s="48"/>
      <c r="X129" s="48"/>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row>
    <row r="130" spans="2:56">
      <c r="B130" s="1527"/>
      <c r="C130" s="1527"/>
      <c r="D130" s="1527"/>
      <c r="E130" s="1527"/>
      <c r="F130" s="1527"/>
      <c r="G130" s="1527"/>
      <c r="H130" s="1527"/>
      <c r="I130" s="1527"/>
      <c r="J130" s="1527"/>
      <c r="K130" s="1527"/>
      <c r="L130" s="1527"/>
      <c r="M130" s="1527"/>
      <c r="N130" s="1527"/>
      <c r="O130" s="1527"/>
      <c r="P130" s="1527"/>
      <c r="Q130" s="1527"/>
      <c r="R130" s="47"/>
      <c r="S130" s="1527"/>
      <c r="T130" s="1527"/>
      <c r="U130" s="1539"/>
      <c r="V130" s="1539"/>
      <c r="W130" s="1527"/>
      <c r="X130" s="1527"/>
      <c r="Y130" s="152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row>
    <row r="131" spans="2:56">
      <c r="B131" s="1527"/>
      <c r="C131" s="1527"/>
      <c r="D131" s="1527"/>
      <c r="E131" s="1527"/>
      <c r="F131" s="1527"/>
      <c r="G131" s="1527"/>
      <c r="H131" s="1527"/>
      <c r="I131" s="1527"/>
      <c r="J131" s="1527"/>
      <c r="K131" s="1527"/>
      <c r="L131" s="1527"/>
      <c r="M131" s="1527"/>
      <c r="N131" s="1527"/>
      <c r="O131" s="1527"/>
      <c r="P131" s="1527"/>
      <c r="Q131" s="1527"/>
      <c r="R131" s="47"/>
      <c r="S131" s="1527"/>
      <c r="T131" s="1527"/>
      <c r="U131" s="1539"/>
      <c r="V131" s="1539"/>
      <c r="W131" s="1527"/>
      <c r="X131" s="1527"/>
      <c r="Y131" s="152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row>
    <row r="132" spans="2:56">
      <c r="B132" s="1527"/>
      <c r="C132" s="1527"/>
      <c r="D132" s="1527"/>
      <c r="E132" s="1527"/>
      <c r="F132" s="1527"/>
      <c r="G132" s="1527"/>
      <c r="H132" s="1527"/>
      <c r="I132" s="1527"/>
      <c r="J132" s="1527"/>
      <c r="K132" s="1527"/>
      <c r="L132" s="1527"/>
      <c r="M132" s="1527"/>
      <c r="N132" s="1527"/>
      <c r="O132" s="1527"/>
      <c r="P132" s="1527"/>
      <c r="Q132" s="1527"/>
      <c r="R132" s="47"/>
      <c r="S132" s="1527"/>
      <c r="T132" s="1527"/>
      <c r="U132" s="1539"/>
      <c r="V132" s="1539"/>
      <c r="W132" s="1527"/>
      <c r="X132" s="1527"/>
      <c r="Y132" s="152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row>
    <row r="133" spans="2:56">
      <c r="B133" s="1527"/>
      <c r="C133" s="1527"/>
      <c r="D133" s="1527"/>
      <c r="E133" s="1527"/>
      <c r="F133" s="1527"/>
      <c r="G133" s="1527"/>
      <c r="H133" s="1527"/>
      <c r="I133" s="1527"/>
      <c r="J133" s="1527"/>
      <c r="K133" s="1527"/>
      <c r="L133" s="1527"/>
      <c r="M133" s="1527"/>
      <c r="N133" s="1527"/>
      <c r="O133" s="1527"/>
      <c r="P133" s="1527"/>
      <c r="Q133" s="1527"/>
      <c r="R133" s="47"/>
      <c r="S133" s="1527"/>
      <c r="T133" s="1527"/>
      <c r="U133" s="1539"/>
      <c r="V133" s="1539"/>
      <c r="W133" s="1527"/>
      <c r="X133" s="1527"/>
      <c r="Y133" s="152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row>
    <row r="134" spans="2:56">
      <c r="B134" s="1527"/>
      <c r="C134" s="1527"/>
      <c r="D134" s="1527"/>
      <c r="E134" s="1527"/>
      <c r="F134" s="1527"/>
      <c r="G134" s="1527"/>
      <c r="H134" s="1527"/>
      <c r="I134" s="1527"/>
      <c r="J134" s="1527"/>
      <c r="K134" s="1527"/>
      <c r="L134" s="1527"/>
      <c r="M134" s="1527"/>
      <c r="N134" s="1527"/>
      <c r="O134" s="1527"/>
      <c r="P134" s="1527"/>
      <c r="Q134" s="1527"/>
      <c r="R134" s="47"/>
      <c r="S134" s="1527"/>
      <c r="T134" s="1527"/>
      <c r="U134" s="1539"/>
      <c r="V134" s="1539"/>
      <c r="W134" s="1527"/>
      <c r="X134" s="1527"/>
      <c r="Y134" s="152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row>
    <row r="135" spans="2:56">
      <c r="B135" s="1527"/>
      <c r="C135" s="1527"/>
      <c r="D135" s="1527"/>
      <c r="E135" s="1527"/>
      <c r="F135" s="1527"/>
      <c r="G135" s="1527"/>
      <c r="H135" s="1527"/>
      <c r="I135" s="1527"/>
      <c r="J135" s="1527"/>
      <c r="K135" s="1527"/>
      <c r="L135" s="1527"/>
      <c r="M135" s="1527"/>
      <c r="N135" s="1527"/>
      <c r="O135" s="1527"/>
      <c r="P135" s="1527"/>
      <c r="Q135" s="1527"/>
      <c r="R135" s="47"/>
      <c r="S135" s="1527"/>
      <c r="T135" s="1527"/>
      <c r="U135" s="1539"/>
      <c r="V135" s="1539"/>
      <c r="W135" s="1527"/>
      <c r="X135" s="1527"/>
      <c r="Y135" s="1527"/>
      <c r="Z135" s="47"/>
      <c r="AA135" s="47"/>
      <c r="AB135" s="47"/>
      <c r="AC135" s="47"/>
      <c r="AD135" s="47"/>
      <c r="AE135" s="47"/>
      <c r="AF135" s="47"/>
      <c r="AG135" s="47"/>
      <c r="AH135" s="47"/>
      <c r="AI135" s="47"/>
      <c r="AJ135" s="47"/>
      <c r="AK135" s="47"/>
      <c r="AL135" s="1527"/>
      <c r="AM135" s="1527"/>
      <c r="AN135" s="1527"/>
      <c r="AO135" s="1527"/>
      <c r="AP135" s="1527"/>
      <c r="AQ135" s="1527"/>
      <c r="AR135" s="1527"/>
      <c r="AS135" s="1527"/>
      <c r="AT135" s="1527"/>
      <c r="AU135" s="1527"/>
      <c r="AV135" s="1527"/>
      <c r="AW135" s="1527"/>
      <c r="AX135" s="1527"/>
      <c r="AY135" s="1527"/>
      <c r="AZ135" s="1527"/>
      <c r="BA135" s="1527"/>
      <c r="BB135" s="1527"/>
      <c r="BC135" s="1527"/>
      <c r="BD135" s="1527"/>
    </row>
    <row r="136" spans="2:56" ht="20.100000000000001" customHeight="1">
      <c r="B136" s="1527"/>
      <c r="C136" s="1527"/>
      <c r="D136" s="1527"/>
      <c r="E136" s="1527"/>
      <c r="F136" s="1527"/>
      <c r="G136" s="1527"/>
      <c r="H136" s="1527"/>
      <c r="I136" s="1527"/>
      <c r="J136" s="1527"/>
      <c r="K136" s="1527"/>
      <c r="L136" s="1527"/>
      <c r="M136" s="1527"/>
      <c r="N136" s="1527"/>
      <c r="O136" s="1527"/>
      <c r="P136" s="1527"/>
      <c r="Q136" s="1527"/>
      <c r="R136" s="47"/>
      <c r="S136" s="1527"/>
      <c r="T136" s="1527"/>
      <c r="U136" s="1539"/>
      <c r="V136" s="1539"/>
      <c r="W136" s="1527"/>
      <c r="X136" s="1527"/>
      <c r="Y136" s="1527"/>
      <c r="Z136" s="47"/>
      <c r="AA136" s="47"/>
      <c r="AB136" s="47"/>
      <c r="AC136" s="47"/>
      <c r="AD136" s="47"/>
      <c r="AE136" s="47"/>
      <c r="AF136" s="47"/>
      <c r="AG136" s="47"/>
      <c r="AH136" s="47"/>
      <c r="AI136" s="47"/>
      <c r="AJ136" s="47"/>
      <c r="AK136" s="47"/>
      <c r="AL136" s="1527"/>
      <c r="AM136" s="1527"/>
      <c r="AN136" s="1527"/>
      <c r="AO136" s="1527"/>
      <c r="AP136" s="1527"/>
      <c r="AQ136" s="1527"/>
      <c r="AR136" s="1527"/>
      <c r="AS136" s="1527"/>
      <c r="AT136" s="1527"/>
      <c r="AU136" s="1527"/>
      <c r="AV136" s="1527"/>
      <c r="AW136" s="1527"/>
      <c r="AX136" s="1527"/>
      <c r="AY136" s="1527"/>
      <c r="AZ136" s="1527"/>
      <c r="BA136" s="1527"/>
      <c r="BB136" s="1527"/>
      <c r="BC136" s="1527"/>
      <c r="BD136" s="1527"/>
    </row>
    <row r="137" spans="2:56">
      <c r="B137" s="1527"/>
      <c r="C137" s="1527"/>
      <c r="D137" s="1527"/>
      <c r="E137" s="1527"/>
      <c r="F137" s="1527"/>
      <c r="G137" s="1527"/>
      <c r="H137" s="1527"/>
      <c r="I137" s="1527"/>
      <c r="J137" s="1527"/>
      <c r="K137" s="1527"/>
      <c r="L137" s="1527"/>
      <c r="M137" s="1527"/>
      <c r="N137" s="1527"/>
      <c r="O137" s="1527"/>
      <c r="P137" s="1527"/>
      <c r="Q137" s="1527"/>
      <c r="R137" s="47"/>
      <c r="S137" s="1527"/>
      <c r="T137" s="1527"/>
      <c r="U137" s="1539"/>
      <c r="V137" s="1539"/>
      <c r="W137" s="1527"/>
      <c r="X137" s="1527"/>
      <c r="Y137" s="1527"/>
      <c r="Z137" s="47"/>
      <c r="AA137" s="47"/>
      <c r="AB137" s="47"/>
      <c r="AC137" s="47"/>
      <c r="AD137" s="47"/>
      <c r="AE137" s="47"/>
      <c r="AF137" s="47"/>
      <c r="AG137" s="47"/>
      <c r="AH137" s="47"/>
      <c r="AI137" s="47"/>
      <c r="AJ137" s="47"/>
      <c r="AK137" s="47"/>
      <c r="AL137" s="1527"/>
      <c r="AM137" s="1527"/>
      <c r="AN137" s="1527"/>
      <c r="AO137" s="1527"/>
      <c r="AP137" s="1527"/>
      <c r="AQ137" s="1527"/>
      <c r="AR137" s="1527"/>
      <c r="AS137" s="1527"/>
      <c r="AT137" s="1527"/>
      <c r="AU137" s="1527"/>
      <c r="AV137" s="1527"/>
      <c r="AW137" s="1527"/>
      <c r="AX137" s="1527"/>
      <c r="AY137" s="1527"/>
      <c r="AZ137" s="1527"/>
      <c r="BA137" s="1527"/>
      <c r="BB137" s="1527"/>
      <c r="BC137" s="1527"/>
      <c r="BD137" s="1527"/>
    </row>
    <row r="138" spans="2:56" s="115" customFormat="1" ht="20.25">
      <c r="R138" s="116"/>
      <c r="U138" s="118"/>
      <c r="V138" s="118"/>
    </row>
    <row r="139" spans="2:56" ht="20.100000000000001" customHeight="1">
      <c r="B139" s="1527"/>
      <c r="C139" s="1527"/>
      <c r="D139" s="1527"/>
      <c r="E139" s="1527"/>
      <c r="F139" s="1527"/>
      <c r="G139" s="1527"/>
      <c r="H139" s="1527"/>
      <c r="I139" s="1527"/>
      <c r="J139" s="1527"/>
      <c r="K139" s="1527"/>
      <c r="L139" s="1527"/>
      <c r="M139" s="1527"/>
      <c r="N139" s="1527"/>
      <c r="O139" s="1527"/>
      <c r="P139" s="1527"/>
      <c r="Q139" s="1527"/>
      <c r="R139" s="47"/>
      <c r="S139" s="1527"/>
      <c r="T139" s="47"/>
      <c r="U139" s="48"/>
      <c r="V139" s="48"/>
      <c r="W139" s="48"/>
      <c r="X139" s="48"/>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row>
    <row r="140" spans="2:56">
      <c r="B140" s="1527"/>
      <c r="C140" s="1527"/>
      <c r="D140" s="1527"/>
      <c r="E140" s="1527"/>
      <c r="F140" s="1527"/>
      <c r="G140" s="1527"/>
      <c r="H140" s="1527"/>
      <c r="I140" s="1527"/>
      <c r="J140" s="1527"/>
      <c r="K140" s="1527"/>
      <c r="L140" s="1527"/>
      <c r="M140" s="1527"/>
      <c r="N140" s="1527"/>
      <c r="O140" s="1527"/>
      <c r="P140" s="1527"/>
      <c r="Q140" s="1527"/>
      <c r="R140" s="47"/>
      <c r="S140" s="1527"/>
      <c r="T140" s="47"/>
      <c r="U140" s="48"/>
      <c r="V140" s="48"/>
      <c r="W140" s="48"/>
      <c r="X140" s="48"/>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row>
    <row r="141" spans="2:56">
      <c r="B141" s="1527"/>
      <c r="C141" s="1527"/>
      <c r="D141" s="1527"/>
      <c r="E141" s="1527"/>
      <c r="F141" s="1527"/>
      <c r="G141" s="1527"/>
      <c r="H141" s="1527"/>
      <c r="I141" s="1527"/>
      <c r="J141" s="1527"/>
      <c r="K141" s="1527"/>
      <c r="L141" s="1527"/>
      <c r="M141" s="1527"/>
      <c r="N141" s="1527"/>
      <c r="O141" s="1527"/>
      <c r="P141" s="1527"/>
      <c r="Q141" s="1527"/>
      <c r="R141" s="47"/>
      <c r="S141" s="1527"/>
      <c r="T141" s="47"/>
      <c r="U141" s="48"/>
      <c r="V141" s="48"/>
      <c r="W141" s="48"/>
      <c r="X141" s="48"/>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row>
    <row r="142" spans="2:56">
      <c r="B142" s="1527"/>
      <c r="C142" s="1527"/>
      <c r="D142" s="1527"/>
      <c r="E142" s="1527"/>
      <c r="F142" s="1527"/>
      <c r="G142" s="1527"/>
      <c r="H142" s="1527"/>
      <c r="I142" s="1527"/>
      <c r="J142" s="1527"/>
      <c r="K142" s="1527"/>
      <c r="L142" s="1527"/>
      <c r="M142" s="1527"/>
      <c r="N142" s="1527"/>
      <c r="O142" s="1527"/>
      <c r="P142" s="1527"/>
      <c r="Q142" s="1527"/>
      <c r="R142" s="47"/>
      <c r="S142" s="1527"/>
      <c r="T142" s="47"/>
      <c r="U142" s="48"/>
      <c r="V142" s="48"/>
      <c r="W142" s="48"/>
      <c r="X142" s="48"/>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row>
    <row r="143" spans="2:56">
      <c r="B143" s="1527"/>
      <c r="C143" s="1527"/>
      <c r="D143" s="1527"/>
      <c r="E143" s="1527"/>
      <c r="F143" s="1527"/>
      <c r="G143" s="1527"/>
      <c r="H143" s="1527"/>
      <c r="I143" s="1527"/>
      <c r="J143" s="1527"/>
      <c r="K143" s="1527"/>
      <c r="L143" s="1527"/>
      <c r="M143" s="1527"/>
      <c r="N143" s="1527"/>
      <c r="O143" s="1527"/>
      <c r="P143" s="1527"/>
      <c r="Q143" s="1527"/>
      <c r="R143" s="47"/>
      <c r="S143" s="1527"/>
      <c r="T143" s="47"/>
      <c r="U143" s="48"/>
      <c r="V143" s="48"/>
      <c r="W143" s="48"/>
      <c r="X143" s="48"/>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row>
    <row r="144" spans="2:56">
      <c r="B144" s="1527"/>
      <c r="C144" s="1527"/>
      <c r="D144" s="1527"/>
      <c r="E144" s="1527"/>
      <c r="F144" s="1527"/>
      <c r="G144" s="1527"/>
      <c r="H144" s="1527"/>
      <c r="I144" s="1527"/>
      <c r="J144" s="1527"/>
      <c r="K144" s="1527"/>
      <c r="L144" s="1527"/>
      <c r="M144" s="1527"/>
      <c r="N144" s="1527"/>
      <c r="O144" s="1527"/>
      <c r="P144" s="1527"/>
      <c r="Q144" s="1527"/>
      <c r="R144" s="47"/>
      <c r="S144" s="1527"/>
      <c r="T144" s="47"/>
      <c r="U144" s="48"/>
      <c r="V144" s="48"/>
      <c r="W144" s="48"/>
      <c r="X144" s="48"/>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row>
    <row r="145" spans="2:56">
      <c r="B145" s="1527"/>
      <c r="C145" s="1527"/>
      <c r="D145" s="1527"/>
      <c r="E145" s="1527"/>
      <c r="F145" s="1527"/>
      <c r="G145" s="1527"/>
      <c r="H145" s="1527"/>
      <c r="I145" s="1527"/>
      <c r="J145" s="1527"/>
      <c r="K145" s="1527"/>
      <c r="L145" s="1527"/>
      <c r="M145" s="1527"/>
      <c r="N145" s="1527"/>
      <c r="O145" s="1527"/>
      <c r="P145" s="1527"/>
      <c r="Q145" s="1527"/>
      <c r="R145" s="47"/>
      <c r="S145" s="1527"/>
      <c r="T145" s="47"/>
      <c r="U145" s="48"/>
      <c r="V145" s="48"/>
      <c r="W145" s="48"/>
      <c r="X145" s="48"/>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row>
    <row r="146" spans="2:56">
      <c r="B146" s="1527"/>
      <c r="C146" s="1527"/>
      <c r="D146" s="1527"/>
      <c r="E146" s="1527"/>
      <c r="F146" s="1527"/>
      <c r="G146" s="1527"/>
      <c r="H146" s="1527"/>
      <c r="I146" s="1527"/>
      <c r="J146" s="1527"/>
      <c r="K146" s="1527"/>
      <c r="L146" s="1527"/>
      <c r="M146" s="1527"/>
      <c r="N146" s="1527"/>
      <c r="O146" s="1527"/>
      <c r="P146" s="1527"/>
      <c r="Q146" s="1527"/>
      <c r="R146" s="47"/>
      <c r="S146" s="1527"/>
      <c r="T146" s="47"/>
      <c r="U146" s="48"/>
      <c r="V146" s="48"/>
      <c r="W146" s="48"/>
      <c r="X146" s="48"/>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row>
    <row r="147" spans="2:56">
      <c r="B147" s="1527"/>
      <c r="C147" s="1527"/>
      <c r="D147" s="1527"/>
      <c r="E147" s="1527"/>
      <c r="F147" s="1527"/>
      <c r="G147" s="1527"/>
      <c r="H147" s="1527"/>
      <c r="I147" s="1527"/>
      <c r="J147" s="1527"/>
      <c r="K147" s="1527"/>
      <c r="L147" s="1527"/>
      <c r="M147" s="1527"/>
      <c r="N147" s="1527"/>
      <c r="O147" s="1527"/>
      <c r="P147" s="1527"/>
      <c r="Q147" s="1527"/>
      <c r="R147" s="47"/>
      <c r="S147" s="1527"/>
      <c r="T147" s="1527"/>
      <c r="U147" s="1539"/>
      <c r="V147" s="1539"/>
      <c r="W147" s="1527"/>
      <c r="X147" s="1527"/>
      <c r="Y147" s="1527"/>
      <c r="Z147" s="1527"/>
      <c r="AA147" s="1527"/>
      <c r="AB147" s="1527"/>
      <c r="AC147" s="1527"/>
      <c r="AD147" s="1527"/>
      <c r="AE147" s="1527"/>
      <c r="AF147" s="1527"/>
      <c r="AG147" s="1527"/>
      <c r="AH147" s="1527"/>
      <c r="AI147" s="1527"/>
      <c r="AJ147" s="1527"/>
      <c r="AK147" s="1527"/>
      <c r="AL147" s="1527"/>
      <c r="AM147" s="1527"/>
      <c r="AN147" s="1527"/>
      <c r="AO147" s="1527"/>
      <c r="AP147" s="1527"/>
      <c r="AQ147" s="1527"/>
      <c r="AR147" s="1527"/>
      <c r="AS147" s="1527"/>
      <c r="AT147" s="1527"/>
      <c r="AU147" s="1527"/>
      <c r="AV147" s="1527"/>
      <c r="AW147" s="1527"/>
      <c r="AX147" s="1527"/>
      <c r="AY147" s="1527"/>
      <c r="AZ147" s="1527"/>
      <c r="BA147" s="1527"/>
      <c r="BB147" s="1527"/>
      <c r="BC147" s="1527"/>
      <c r="BD147" s="1527"/>
    </row>
    <row r="148" spans="2:56" s="59" customFormat="1" ht="23.1" customHeight="1">
      <c r="R148" s="110"/>
      <c r="T148" s="110"/>
      <c r="U148" s="112"/>
      <c r="V148" s="112"/>
      <c r="W148" s="112"/>
      <c r="X148" s="112"/>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row>
    <row r="149" spans="2:56">
      <c r="B149" s="1527"/>
      <c r="C149" s="1527"/>
      <c r="D149" s="1527"/>
      <c r="E149" s="1527"/>
      <c r="F149" s="1527"/>
      <c r="G149" s="1527"/>
      <c r="H149" s="1527"/>
      <c r="I149" s="1527"/>
      <c r="J149" s="1527"/>
      <c r="K149" s="1527"/>
      <c r="L149" s="1527"/>
      <c r="M149" s="1527"/>
      <c r="N149" s="1527"/>
      <c r="O149" s="1527"/>
      <c r="P149" s="1527"/>
      <c r="Q149" s="1527"/>
      <c r="R149" s="47"/>
      <c r="S149" s="1527"/>
      <c r="T149" s="47"/>
      <c r="U149" s="48"/>
      <c r="V149" s="48"/>
      <c r="W149" s="48"/>
      <c r="X149" s="48"/>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row>
    <row r="150" spans="2:56">
      <c r="B150" s="1527"/>
      <c r="C150" s="1527"/>
      <c r="D150" s="1527"/>
      <c r="E150" s="1527"/>
      <c r="F150" s="1527"/>
      <c r="G150" s="1527"/>
      <c r="H150" s="1527"/>
      <c r="I150" s="1527"/>
      <c r="J150" s="1527"/>
      <c r="K150" s="1527"/>
      <c r="L150" s="1527"/>
      <c r="M150" s="1527"/>
      <c r="N150" s="1527"/>
      <c r="O150" s="1527"/>
      <c r="P150" s="1527"/>
      <c r="Q150" s="1527"/>
      <c r="R150" s="47"/>
      <c r="S150" s="1527"/>
      <c r="T150" s="47"/>
      <c r="U150" s="48"/>
      <c r="V150" s="48"/>
      <c r="W150" s="48"/>
      <c r="X150" s="48"/>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row>
    <row r="151" spans="2:56">
      <c r="B151" s="1527"/>
      <c r="C151" s="1527"/>
      <c r="D151" s="1527"/>
      <c r="E151" s="1527"/>
      <c r="F151" s="1527"/>
      <c r="G151" s="1527"/>
      <c r="H151" s="1527"/>
      <c r="I151" s="1527"/>
      <c r="J151" s="1527"/>
      <c r="K151" s="1527"/>
      <c r="L151" s="1527"/>
      <c r="M151" s="1527"/>
      <c r="N151" s="1527"/>
      <c r="O151" s="1527"/>
      <c r="P151" s="1527"/>
      <c r="Q151" s="1527"/>
      <c r="R151" s="47"/>
      <c r="S151" s="1527"/>
      <c r="T151" s="47"/>
      <c r="U151" s="48"/>
      <c r="V151" s="48"/>
      <c r="W151" s="48"/>
      <c r="X151" s="48"/>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row>
    <row r="152" spans="2:56">
      <c r="B152" s="1527"/>
      <c r="C152" s="1527"/>
      <c r="D152" s="1527"/>
      <c r="E152" s="1527"/>
      <c r="F152" s="1527"/>
      <c r="G152" s="1527"/>
      <c r="H152" s="1527"/>
      <c r="I152" s="1527"/>
      <c r="J152" s="1527"/>
      <c r="K152" s="1527"/>
      <c r="L152" s="1527"/>
      <c r="M152" s="1527"/>
      <c r="N152" s="1527"/>
      <c r="O152" s="1527"/>
      <c r="P152" s="1527"/>
      <c r="Q152" s="1527"/>
      <c r="R152" s="47"/>
      <c r="S152" s="1527"/>
      <c r="T152" s="47"/>
      <c r="U152" s="48"/>
      <c r="V152" s="48"/>
      <c r="W152" s="48"/>
      <c r="X152" s="48"/>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row>
    <row r="153" spans="2:56">
      <c r="B153" s="1527"/>
      <c r="C153" s="1527"/>
      <c r="D153" s="1527"/>
      <c r="E153" s="1527"/>
      <c r="F153" s="1527"/>
      <c r="G153" s="1527"/>
      <c r="H153" s="1527"/>
      <c r="I153" s="1527"/>
      <c r="J153" s="1527"/>
      <c r="K153" s="1527"/>
      <c r="L153" s="1527"/>
      <c r="M153" s="1527"/>
      <c r="N153" s="1527"/>
      <c r="O153" s="1527"/>
      <c r="P153" s="1527"/>
      <c r="Q153" s="1527"/>
      <c r="R153" s="47"/>
      <c r="S153" s="1527"/>
      <c r="T153" s="47"/>
      <c r="U153" s="48"/>
      <c r="V153" s="48"/>
      <c r="W153" s="48"/>
      <c r="X153" s="48"/>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row>
    <row r="154" spans="2:56">
      <c r="B154" s="1527"/>
      <c r="C154" s="1527"/>
      <c r="D154" s="1527"/>
      <c r="E154" s="1527"/>
      <c r="F154" s="1527"/>
      <c r="G154" s="1527"/>
      <c r="H154" s="1527"/>
      <c r="I154" s="1527"/>
      <c r="J154" s="1527"/>
      <c r="K154" s="1527"/>
      <c r="L154" s="1527"/>
      <c r="M154" s="1527"/>
      <c r="N154" s="1527"/>
      <c r="O154" s="1527"/>
      <c r="P154" s="1527"/>
      <c r="Q154" s="1527"/>
      <c r="R154" s="47"/>
      <c r="S154" s="1527"/>
      <c r="T154" s="47"/>
      <c r="U154" s="48"/>
      <c r="V154" s="48"/>
      <c r="W154" s="48"/>
      <c r="X154" s="48"/>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row>
    <row r="155" spans="2:56">
      <c r="B155" s="1527"/>
      <c r="C155" s="1527"/>
      <c r="D155" s="1527"/>
      <c r="E155" s="1527"/>
      <c r="F155" s="1527"/>
      <c r="G155" s="1527"/>
      <c r="H155" s="1527"/>
      <c r="I155" s="1527"/>
      <c r="J155" s="1527"/>
      <c r="K155" s="1527"/>
      <c r="L155" s="1527"/>
      <c r="M155" s="1527"/>
      <c r="N155" s="1527"/>
      <c r="O155" s="1527"/>
      <c r="P155" s="1527"/>
      <c r="Q155" s="1527"/>
      <c r="R155" s="47"/>
      <c r="S155" s="1527"/>
      <c r="T155" s="47"/>
      <c r="U155" s="48"/>
      <c r="V155" s="48"/>
      <c r="W155" s="48"/>
      <c r="X155" s="48"/>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row>
    <row r="156" spans="2:56">
      <c r="B156" s="1527"/>
      <c r="C156" s="1527"/>
      <c r="D156" s="1527"/>
      <c r="E156" s="1527"/>
      <c r="F156" s="1527"/>
      <c r="G156" s="1527"/>
      <c r="H156" s="1527"/>
      <c r="I156" s="1527"/>
      <c r="J156" s="1527"/>
      <c r="K156" s="1527"/>
      <c r="L156" s="1527"/>
      <c r="M156" s="1527"/>
      <c r="N156" s="1527"/>
      <c r="O156" s="1527"/>
      <c r="P156" s="1527"/>
      <c r="Q156" s="1527"/>
      <c r="R156" s="47"/>
      <c r="S156" s="1527"/>
      <c r="T156" s="47"/>
      <c r="U156" s="48"/>
      <c r="V156" s="48"/>
      <c r="W156" s="48"/>
      <c r="X156" s="48"/>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row>
    <row r="157" spans="2:56">
      <c r="B157" s="1527"/>
      <c r="C157" s="1527"/>
      <c r="D157" s="1527"/>
      <c r="E157" s="1527"/>
      <c r="F157" s="1527"/>
      <c r="G157" s="1527"/>
      <c r="H157" s="1527"/>
      <c r="I157" s="1527"/>
      <c r="J157" s="1527"/>
      <c r="K157" s="1527"/>
      <c r="L157" s="1527"/>
      <c r="M157" s="1527"/>
      <c r="N157" s="1527"/>
      <c r="O157" s="1527"/>
      <c r="P157" s="1527"/>
      <c r="Q157" s="1527"/>
      <c r="R157" s="47"/>
      <c r="S157" s="1527"/>
      <c r="T157" s="47"/>
      <c r="U157" s="48"/>
      <c r="V157" s="48"/>
      <c r="W157" s="48"/>
      <c r="X157" s="48"/>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row>
    <row r="158" spans="2:56">
      <c r="B158" s="1527"/>
      <c r="C158" s="1527"/>
      <c r="D158" s="1527"/>
      <c r="E158" s="1527"/>
      <c r="F158" s="1527"/>
      <c r="G158" s="1527"/>
      <c r="H158" s="1527"/>
      <c r="I158" s="1527"/>
      <c r="J158" s="1527"/>
      <c r="K158" s="1527"/>
      <c r="L158" s="1527"/>
      <c r="M158" s="1527"/>
      <c r="N158" s="1527"/>
      <c r="O158" s="1527"/>
      <c r="P158" s="1527"/>
      <c r="Q158" s="1527"/>
      <c r="R158" s="47"/>
      <c r="S158" s="1527"/>
      <c r="T158" s="47"/>
      <c r="U158" s="48"/>
      <c r="V158" s="48"/>
      <c r="W158" s="48"/>
      <c r="X158" s="48"/>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row>
    <row r="159" spans="2:56">
      <c r="B159" s="1527"/>
      <c r="C159" s="1527"/>
      <c r="D159" s="1527"/>
      <c r="E159" s="1527"/>
      <c r="F159" s="1527"/>
      <c r="G159" s="1527"/>
      <c r="H159" s="1527"/>
      <c r="I159" s="1527"/>
      <c r="J159" s="1527"/>
      <c r="K159" s="1527"/>
      <c r="L159" s="1527"/>
      <c r="M159" s="1527"/>
      <c r="N159" s="1527"/>
      <c r="O159" s="1527"/>
      <c r="P159" s="1527"/>
      <c r="Q159" s="1527"/>
      <c r="R159" s="47"/>
      <c r="S159" s="1527"/>
      <c r="T159" s="47"/>
      <c r="U159" s="48"/>
      <c r="V159" s="48"/>
      <c r="W159" s="48"/>
      <c r="X159" s="48"/>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row>
    <row r="160" spans="2:56">
      <c r="B160" s="1527"/>
      <c r="C160" s="1527"/>
      <c r="D160" s="1527"/>
      <c r="E160" s="1527"/>
      <c r="F160" s="1527"/>
      <c r="G160" s="1527"/>
      <c r="H160" s="1527"/>
      <c r="I160" s="1527"/>
      <c r="J160" s="1527"/>
      <c r="K160" s="1527"/>
      <c r="L160" s="1527"/>
      <c r="M160" s="1527"/>
      <c r="N160" s="1527"/>
      <c r="O160" s="1527"/>
      <c r="P160" s="1527"/>
      <c r="Q160" s="1527"/>
      <c r="R160" s="47"/>
      <c r="S160" s="1527"/>
      <c r="T160" s="47"/>
      <c r="U160" s="48"/>
      <c r="V160" s="48"/>
      <c r="W160" s="48"/>
      <c r="X160" s="48"/>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row>
    <row r="161" spans="2:56">
      <c r="B161" s="1527"/>
      <c r="C161" s="1527"/>
      <c r="D161" s="1527"/>
      <c r="E161" s="1527"/>
      <c r="F161" s="1527"/>
      <c r="G161" s="1527"/>
      <c r="H161" s="1527"/>
      <c r="I161" s="1527"/>
      <c r="J161" s="1527"/>
      <c r="K161" s="1527"/>
      <c r="L161" s="1527"/>
      <c r="M161" s="1527"/>
      <c r="N161" s="1527"/>
      <c r="O161" s="1527"/>
      <c r="P161" s="1527"/>
      <c r="Q161" s="1527"/>
      <c r="R161" s="47"/>
      <c r="S161" s="1527"/>
      <c r="T161" s="47"/>
      <c r="U161" s="48"/>
      <c r="V161" s="48"/>
      <c r="W161" s="48"/>
      <c r="X161" s="48"/>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row>
    <row r="162" spans="2:56">
      <c r="B162" s="1527"/>
      <c r="C162" s="1527"/>
      <c r="D162" s="1527"/>
      <c r="E162" s="1527"/>
      <c r="F162" s="1527"/>
      <c r="G162" s="1527"/>
      <c r="H162" s="1527"/>
      <c r="I162" s="1527"/>
      <c r="J162" s="1527"/>
      <c r="K162" s="1527"/>
      <c r="L162" s="1527"/>
      <c r="M162" s="1527"/>
      <c r="N162" s="1527"/>
      <c r="O162" s="1527"/>
      <c r="P162" s="1527"/>
      <c r="Q162" s="1527"/>
      <c r="R162" s="47"/>
      <c r="S162" s="1527"/>
      <c r="T162" s="47"/>
      <c r="U162" s="48"/>
      <c r="V162" s="48"/>
      <c r="W162" s="48"/>
      <c r="X162" s="48"/>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row>
    <row r="163" spans="2:56">
      <c r="B163" s="1527"/>
      <c r="C163" s="1527"/>
      <c r="D163" s="1527"/>
      <c r="E163" s="1527"/>
      <c r="F163" s="1527"/>
      <c r="G163" s="1527"/>
      <c r="H163" s="1527"/>
      <c r="I163" s="1527"/>
      <c r="J163" s="1527"/>
      <c r="K163" s="1527"/>
      <c r="L163" s="1527"/>
      <c r="M163" s="1527"/>
      <c r="N163" s="1527"/>
      <c r="O163" s="1527"/>
      <c r="P163" s="1527"/>
      <c r="Q163" s="1527"/>
      <c r="R163" s="47"/>
      <c r="S163" s="1527"/>
      <c r="T163" s="47"/>
      <c r="U163" s="48"/>
      <c r="V163" s="48"/>
      <c r="W163" s="48"/>
      <c r="X163" s="48"/>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row>
    <row r="164" spans="2:56">
      <c r="B164" s="1527"/>
      <c r="C164" s="1527"/>
      <c r="D164" s="1527"/>
      <c r="E164" s="1527"/>
      <c r="F164" s="1527"/>
      <c r="G164" s="1527"/>
      <c r="H164" s="1527"/>
      <c r="I164" s="1527"/>
      <c r="J164" s="1527"/>
      <c r="K164" s="1527"/>
      <c r="L164" s="1527"/>
      <c r="M164" s="1527"/>
      <c r="N164" s="1527"/>
      <c r="O164" s="1527"/>
      <c r="P164" s="1527"/>
      <c r="Q164" s="1527"/>
      <c r="R164" s="47"/>
      <c r="S164" s="1527"/>
      <c r="T164" s="1527"/>
      <c r="U164" s="1539"/>
      <c r="V164" s="1539"/>
      <c r="W164" s="1527"/>
      <c r="X164" s="1527"/>
      <c r="Y164" s="152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row>
    <row r="165" spans="2:56">
      <c r="B165" s="1527"/>
      <c r="C165" s="1527"/>
      <c r="D165" s="1527"/>
      <c r="E165" s="1527"/>
      <c r="F165" s="1527"/>
      <c r="G165" s="1527"/>
      <c r="H165" s="1527"/>
      <c r="I165" s="1527"/>
      <c r="J165" s="1527"/>
      <c r="K165" s="1527"/>
      <c r="L165" s="1527"/>
      <c r="M165" s="1527"/>
      <c r="N165" s="1527"/>
      <c r="O165" s="1527"/>
      <c r="P165" s="1527"/>
      <c r="Q165" s="1527"/>
      <c r="R165" s="47"/>
      <c r="S165" s="1527"/>
      <c r="T165" s="1527"/>
      <c r="U165" s="1539"/>
      <c r="V165" s="1539"/>
      <c r="W165" s="1527"/>
      <c r="X165" s="1527"/>
      <c r="Y165" s="152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row>
    <row r="166" spans="2:56">
      <c r="B166" s="1527"/>
      <c r="C166" s="1527"/>
      <c r="D166" s="1527"/>
      <c r="E166" s="1527"/>
      <c r="F166" s="1527"/>
      <c r="G166" s="1527"/>
      <c r="H166" s="1527"/>
      <c r="I166" s="1527"/>
      <c r="J166" s="1527"/>
      <c r="K166" s="1527"/>
      <c r="L166" s="1527"/>
      <c r="M166" s="1527"/>
      <c r="N166" s="1527"/>
      <c r="O166" s="1527"/>
      <c r="P166" s="1527"/>
      <c r="Q166" s="1527"/>
      <c r="R166" s="47"/>
      <c r="S166" s="1527"/>
      <c r="T166" s="1527"/>
      <c r="U166" s="1539"/>
      <c r="V166" s="1539"/>
      <c r="W166" s="1527"/>
      <c r="X166" s="1527"/>
      <c r="Y166" s="152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row>
    <row r="167" spans="2:56">
      <c r="B167" s="1527"/>
      <c r="C167" s="1527"/>
      <c r="D167" s="1527"/>
      <c r="E167" s="1527"/>
      <c r="F167" s="1527"/>
      <c r="G167" s="1527"/>
      <c r="H167" s="1527"/>
      <c r="I167" s="1527"/>
      <c r="J167" s="1527"/>
      <c r="K167" s="1527"/>
      <c r="L167" s="1527"/>
      <c r="M167" s="1527"/>
      <c r="N167" s="1527"/>
      <c r="O167" s="1527"/>
      <c r="P167" s="1527"/>
      <c r="Q167" s="1527"/>
      <c r="R167" s="47"/>
      <c r="S167" s="1527"/>
      <c r="T167" s="1527"/>
      <c r="U167" s="1539"/>
      <c r="V167" s="1539"/>
      <c r="W167" s="1527"/>
      <c r="X167" s="1527"/>
      <c r="Y167" s="152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row>
    <row r="168" spans="2:56">
      <c r="B168" s="1527"/>
      <c r="C168" s="1527"/>
      <c r="D168" s="1527"/>
      <c r="E168" s="1527"/>
      <c r="F168" s="1527"/>
      <c r="G168" s="1527"/>
      <c r="H168" s="1527"/>
      <c r="I168" s="1527"/>
      <c r="J168" s="1527"/>
      <c r="K168" s="1527"/>
      <c r="L168" s="1527"/>
      <c r="M168" s="1527"/>
      <c r="N168" s="1527"/>
      <c r="O168" s="1527"/>
      <c r="P168" s="1527"/>
      <c r="Q168" s="1527"/>
      <c r="R168" s="47"/>
      <c r="S168" s="1527"/>
      <c r="T168" s="1527"/>
      <c r="U168" s="1539"/>
      <c r="V168" s="1539"/>
      <c r="W168" s="1527"/>
      <c r="X168" s="1527"/>
      <c r="Y168" s="152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row>
    <row r="169" spans="2:56">
      <c r="B169" s="1527"/>
      <c r="C169" s="1527"/>
      <c r="D169" s="1527"/>
      <c r="E169" s="1527"/>
      <c r="F169" s="1527"/>
      <c r="G169" s="1527"/>
      <c r="H169" s="1527"/>
      <c r="I169" s="1527"/>
      <c r="J169" s="1527"/>
      <c r="K169" s="1527"/>
      <c r="L169" s="1527"/>
      <c r="M169" s="1527"/>
      <c r="N169" s="1527"/>
      <c r="O169" s="1527"/>
      <c r="P169" s="1527"/>
      <c r="Q169" s="1527"/>
      <c r="R169" s="47"/>
      <c r="S169" s="1527"/>
      <c r="T169" s="1527"/>
      <c r="U169" s="1539"/>
      <c r="V169" s="1539"/>
      <c r="W169" s="1527"/>
      <c r="X169" s="1527"/>
      <c r="Y169" s="1527"/>
      <c r="Z169" s="47"/>
      <c r="AA169" s="47"/>
      <c r="AB169" s="47"/>
      <c r="AC169" s="47"/>
      <c r="AD169" s="47"/>
      <c r="AE169" s="47"/>
      <c r="AF169" s="47"/>
      <c r="AG169" s="47"/>
      <c r="AH169" s="47"/>
      <c r="AI169" s="47"/>
      <c r="AJ169" s="47"/>
      <c r="AK169" s="47"/>
      <c r="AL169" s="1527"/>
      <c r="AM169" s="1527"/>
      <c r="AN169" s="1527"/>
      <c r="AO169" s="1527"/>
      <c r="AP169" s="1527"/>
      <c r="AQ169" s="1527"/>
      <c r="AR169" s="1527"/>
      <c r="AS169" s="1527"/>
      <c r="AT169" s="1527"/>
      <c r="AU169" s="1527"/>
      <c r="AV169" s="1527"/>
      <c r="AW169" s="1527"/>
      <c r="AX169" s="1527"/>
      <c r="AY169" s="1527"/>
      <c r="AZ169" s="1527"/>
      <c r="BA169" s="1527"/>
      <c r="BB169" s="1527"/>
      <c r="BC169" s="1527"/>
      <c r="BD169" s="1527"/>
    </row>
    <row r="170" spans="2:56" ht="20.100000000000001" customHeight="1">
      <c r="B170" s="1527"/>
      <c r="C170" s="1527"/>
      <c r="D170" s="1527"/>
      <c r="E170" s="1527"/>
      <c r="F170" s="1527"/>
      <c r="G170" s="1527"/>
      <c r="H170" s="1527"/>
      <c r="I170" s="1527"/>
      <c r="J170" s="1527"/>
      <c r="K170" s="1527"/>
      <c r="L170" s="1527"/>
      <c r="M170" s="1527"/>
      <c r="N170" s="1527"/>
      <c r="O170" s="1527"/>
      <c r="P170" s="1527"/>
      <c r="Q170" s="1527"/>
      <c r="R170" s="47"/>
      <c r="S170" s="1527"/>
      <c r="T170" s="1527"/>
      <c r="U170" s="1539"/>
      <c r="V170" s="1539"/>
      <c r="W170" s="1527"/>
      <c r="X170" s="1527"/>
      <c r="Y170" s="1527"/>
      <c r="Z170" s="47"/>
      <c r="AA170" s="47"/>
      <c r="AB170" s="47"/>
      <c r="AC170" s="47"/>
      <c r="AD170" s="47"/>
      <c r="AE170" s="47"/>
      <c r="AF170" s="47"/>
      <c r="AG170" s="47"/>
      <c r="AH170" s="47"/>
      <c r="AI170" s="47"/>
      <c r="AJ170" s="47"/>
      <c r="AK170" s="47"/>
      <c r="AL170" s="1527"/>
      <c r="AM170" s="1527"/>
      <c r="AN170" s="1527"/>
      <c r="AO170" s="1527"/>
      <c r="AP170" s="1527"/>
      <c r="AQ170" s="1527"/>
      <c r="AR170" s="1527"/>
      <c r="AS170" s="1527"/>
      <c r="AT170" s="1527"/>
      <c r="AU170" s="1527"/>
      <c r="AV170" s="1527"/>
      <c r="AW170" s="1527"/>
      <c r="AX170" s="1527"/>
      <c r="AY170" s="1527"/>
      <c r="AZ170" s="1527"/>
      <c r="BA170" s="1527"/>
      <c r="BB170" s="1527"/>
      <c r="BC170" s="1527"/>
      <c r="BD170" s="1527"/>
    </row>
    <row r="171" spans="2:56">
      <c r="B171" s="1527"/>
      <c r="C171" s="1527"/>
      <c r="D171" s="1527"/>
      <c r="E171" s="1527"/>
      <c r="F171" s="1527"/>
      <c r="G171" s="1527"/>
      <c r="H171" s="1527"/>
      <c r="I171" s="1527"/>
      <c r="J171" s="1527"/>
      <c r="K171" s="1527"/>
      <c r="L171" s="1527"/>
      <c r="M171" s="1527"/>
      <c r="N171" s="1527"/>
      <c r="O171" s="1527"/>
      <c r="P171" s="1527"/>
      <c r="Q171" s="1527"/>
      <c r="R171" s="47"/>
      <c r="S171" s="1527"/>
      <c r="T171" s="1527"/>
      <c r="U171" s="1539"/>
      <c r="V171" s="1539"/>
      <c r="W171" s="1527"/>
      <c r="X171" s="1527"/>
      <c r="Y171" s="1527"/>
      <c r="Z171" s="47"/>
      <c r="AA171" s="47"/>
      <c r="AB171" s="47"/>
      <c r="AC171" s="47"/>
      <c r="AD171" s="47"/>
      <c r="AE171" s="47"/>
      <c r="AF171" s="47"/>
      <c r="AG171" s="47"/>
      <c r="AH171" s="47"/>
      <c r="AI171" s="47"/>
      <c r="AJ171" s="47"/>
      <c r="AK171" s="47"/>
      <c r="AL171" s="1527"/>
      <c r="AM171" s="1527"/>
      <c r="AN171" s="1527"/>
      <c r="AO171" s="1527"/>
      <c r="AP171" s="1527"/>
      <c r="AQ171" s="1527"/>
      <c r="AR171" s="1527"/>
      <c r="AS171" s="1527"/>
      <c r="AT171" s="1527"/>
      <c r="AU171" s="1527"/>
      <c r="AV171" s="1527"/>
      <c r="AW171" s="1527"/>
      <c r="AX171" s="1527"/>
      <c r="AY171" s="1527"/>
      <c r="AZ171" s="1527"/>
      <c r="BA171" s="1527"/>
      <c r="BB171" s="1527"/>
      <c r="BC171" s="1527"/>
      <c r="BD171" s="1527"/>
    </row>
    <row r="172" spans="2:56">
      <c r="B172" s="1527"/>
      <c r="C172" s="1527"/>
      <c r="D172" s="1527"/>
      <c r="E172" s="1527"/>
      <c r="F172" s="1527"/>
      <c r="G172" s="1527"/>
      <c r="H172" s="1527"/>
      <c r="I172" s="1527"/>
      <c r="J172" s="1527"/>
      <c r="K172" s="1527"/>
      <c r="L172" s="1527"/>
      <c r="M172" s="1527"/>
      <c r="N172" s="1527"/>
      <c r="O172" s="1527"/>
      <c r="P172" s="1527"/>
      <c r="Q172" s="1527"/>
      <c r="R172" s="47"/>
      <c r="S172" s="1527"/>
      <c r="T172" s="1527"/>
      <c r="U172" s="1539"/>
      <c r="V172" s="1539"/>
      <c r="W172" s="1527"/>
      <c r="X172" s="1527"/>
      <c r="Y172" s="1527"/>
      <c r="Z172" s="47"/>
      <c r="AA172" s="47"/>
      <c r="AB172" s="47"/>
      <c r="AC172" s="47"/>
      <c r="AD172" s="47"/>
      <c r="AE172" s="47"/>
      <c r="AF172" s="47"/>
      <c r="AG172" s="47"/>
      <c r="AH172" s="47"/>
      <c r="AI172" s="47"/>
      <c r="AJ172" s="47"/>
      <c r="AK172" s="47"/>
      <c r="AL172" s="1527"/>
      <c r="AM172" s="1527"/>
      <c r="AN172" s="1527"/>
      <c r="AO172" s="1527"/>
      <c r="AP172" s="1527"/>
      <c r="AQ172" s="1527"/>
      <c r="AR172" s="1527"/>
      <c r="AS172" s="1527"/>
      <c r="AT172" s="1527"/>
      <c r="AU172" s="1527"/>
      <c r="AV172" s="1527"/>
      <c r="AW172" s="1527"/>
      <c r="AX172" s="1527"/>
      <c r="AY172" s="1527"/>
      <c r="AZ172" s="1527"/>
      <c r="BA172" s="1527"/>
      <c r="BB172" s="1527"/>
      <c r="BC172" s="1527"/>
      <c r="BD172" s="1527"/>
    </row>
    <row r="173" spans="2:56" s="24" customFormat="1" ht="15.75">
      <c r="U173" s="28"/>
      <c r="V173" s="28"/>
    </row>
    <row r="174" spans="2:56" s="24" customFormat="1" ht="15.75">
      <c r="U174" s="28"/>
      <c r="V174" s="28"/>
    </row>
    <row r="175" spans="2:56" s="24" customFormat="1" ht="15.75">
      <c r="U175" s="28"/>
      <c r="V175" s="28"/>
    </row>
    <row r="176" spans="2:56" s="24" customFormat="1" ht="15.75">
      <c r="U176" s="28"/>
      <c r="V176" s="28"/>
    </row>
    <row r="177" spans="2:22" s="24" customFormat="1" ht="15.75">
      <c r="U177" s="28"/>
      <c r="V177" s="28"/>
    </row>
    <row r="178" spans="2:22" s="24" customFormat="1" ht="15.75">
      <c r="U178" s="28"/>
      <c r="V178" s="28"/>
    </row>
    <row r="179" spans="2:22" ht="20.100000000000001" customHeight="1">
      <c r="B179" s="1527"/>
      <c r="C179" s="1527"/>
      <c r="D179" s="1527"/>
      <c r="E179" s="1527"/>
      <c r="F179" s="1527"/>
      <c r="G179" s="1527"/>
      <c r="H179" s="1527"/>
      <c r="I179" s="1527"/>
      <c r="J179" s="1527"/>
      <c r="K179" s="1527"/>
      <c r="L179" s="1527"/>
      <c r="M179" s="1527"/>
      <c r="N179" s="1527"/>
      <c r="O179" s="1527"/>
      <c r="P179" s="1527"/>
      <c r="Q179" s="1527"/>
      <c r="R179" s="1527"/>
      <c r="S179" s="1527"/>
      <c r="T179" s="1527"/>
      <c r="U179" s="1539"/>
      <c r="V179" s="1539"/>
    </row>
    <row r="181" spans="2:22">
      <c r="C181" s="1527"/>
      <c r="D181" s="1539"/>
      <c r="E181" s="1539"/>
      <c r="F181" s="1539"/>
      <c r="G181" s="1539"/>
      <c r="H181" s="1539"/>
      <c r="I181" s="1527"/>
      <c r="J181" s="1527"/>
      <c r="K181" s="1527"/>
      <c r="L181" s="1527"/>
      <c r="M181" s="1527"/>
      <c r="N181" s="1527"/>
      <c r="O181" s="1527"/>
      <c r="P181" s="1527"/>
      <c r="Q181" s="1527"/>
      <c r="R181" s="1527"/>
      <c r="S181" s="1527"/>
      <c r="T181" s="1527"/>
      <c r="U181" s="1539"/>
      <c r="V181" s="1539"/>
    </row>
    <row r="183" spans="2:22">
      <c r="C183" s="1527"/>
      <c r="D183" s="1527"/>
      <c r="E183" s="1527"/>
      <c r="F183" s="1527"/>
      <c r="G183" s="1527"/>
      <c r="H183" s="1539"/>
      <c r="I183" s="1527"/>
      <c r="J183" s="1527"/>
      <c r="K183" s="1527"/>
      <c r="L183" s="1527"/>
      <c r="M183" s="1527"/>
      <c r="N183" s="1527"/>
      <c r="O183" s="1527"/>
      <c r="P183" s="1527"/>
      <c r="Q183" s="1527"/>
      <c r="R183" s="1527"/>
      <c r="S183" s="1527"/>
      <c r="T183" s="1527"/>
      <c r="U183" s="1539"/>
      <c r="V183" s="1539"/>
    </row>
    <row r="184" spans="2:22">
      <c r="C184" s="1527"/>
      <c r="D184" s="1527"/>
      <c r="E184" s="1527"/>
      <c r="F184" s="1527"/>
      <c r="G184" s="1527"/>
      <c r="H184" s="1539"/>
      <c r="I184" s="1527"/>
      <c r="J184" s="1527"/>
      <c r="K184" s="1527"/>
      <c r="L184" s="1527"/>
      <c r="M184" s="1527"/>
      <c r="N184" s="1527"/>
      <c r="O184" s="1527"/>
      <c r="P184" s="1527"/>
      <c r="Q184" s="1527"/>
      <c r="R184" s="1527"/>
      <c r="S184" s="1527"/>
      <c r="T184" s="1527"/>
      <c r="U184" s="1539"/>
      <c r="V184" s="1539"/>
    </row>
    <row r="185" spans="2:22">
      <c r="C185" s="1527"/>
      <c r="D185" s="1527"/>
      <c r="E185" s="1527"/>
      <c r="F185" s="1527"/>
      <c r="G185" s="1527"/>
      <c r="H185" s="1539"/>
      <c r="I185" s="1527"/>
      <c r="J185" s="1527"/>
      <c r="K185" s="1527"/>
      <c r="L185" s="1527"/>
      <c r="M185" s="1527"/>
      <c r="N185" s="1527"/>
      <c r="O185" s="1527"/>
      <c r="P185" s="1527"/>
      <c r="Q185" s="1527"/>
      <c r="R185" s="1527"/>
      <c r="S185" s="1527"/>
      <c r="T185" s="1527"/>
      <c r="U185" s="1539"/>
      <c r="V185" s="1539"/>
    </row>
    <row r="186" spans="2:22">
      <c r="C186" s="1527"/>
      <c r="D186" s="1527"/>
      <c r="E186" s="1527"/>
      <c r="F186" s="1527"/>
      <c r="G186" s="1527"/>
      <c r="H186" s="1539"/>
      <c r="I186" s="1527"/>
      <c r="J186" s="1527"/>
      <c r="K186" s="1527"/>
      <c r="L186" s="1527"/>
      <c r="M186" s="1527"/>
      <c r="N186" s="1527"/>
      <c r="O186" s="1527"/>
      <c r="P186" s="1527"/>
      <c r="Q186" s="1527"/>
      <c r="R186" s="1527"/>
      <c r="S186" s="1527"/>
      <c r="T186" s="1527"/>
      <c r="U186" s="1539"/>
      <c r="V186" s="1539"/>
    </row>
    <row r="187" spans="2:22">
      <c r="C187" s="1527"/>
      <c r="D187" s="1539"/>
      <c r="E187" s="1527"/>
      <c r="F187" s="1539"/>
      <c r="G187" s="1539"/>
      <c r="H187" s="1539"/>
      <c r="I187" s="1527"/>
      <c r="J187" s="1527"/>
      <c r="K187" s="47"/>
      <c r="L187" s="1527"/>
      <c r="M187" s="1527"/>
      <c r="N187" s="1527"/>
      <c r="O187" s="1527"/>
      <c r="P187" s="1527"/>
      <c r="Q187" s="1527"/>
      <c r="R187" s="1527"/>
      <c r="S187" s="1527"/>
      <c r="T187" s="1527"/>
      <c r="U187" s="1539"/>
      <c r="V187" s="1539"/>
    </row>
    <row r="188" spans="2:22">
      <c r="C188" s="1527"/>
      <c r="D188" s="1539"/>
      <c r="E188" s="1527"/>
      <c r="F188" s="1539"/>
      <c r="G188" s="1539"/>
      <c r="H188" s="1539"/>
      <c r="I188" s="1527"/>
      <c r="J188" s="1527"/>
      <c r="K188" s="47"/>
      <c r="L188" s="1527"/>
      <c r="M188" s="1527"/>
      <c r="N188" s="1527"/>
      <c r="O188" s="1527"/>
      <c r="P188" s="1527"/>
      <c r="Q188" s="1527"/>
      <c r="R188" s="1527"/>
      <c r="S188" s="1527"/>
      <c r="T188" s="1527"/>
      <c r="U188" s="1539"/>
      <c r="V188" s="1539"/>
    </row>
    <row r="189" spans="2:22">
      <c r="C189" s="1527"/>
      <c r="D189" s="1539"/>
      <c r="E189" s="1527"/>
      <c r="F189" s="1539"/>
      <c r="G189" s="1539"/>
      <c r="H189" s="1539"/>
      <c r="I189" s="1527"/>
      <c r="J189" s="1527"/>
      <c r="K189" s="47"/>
      <c r="L189" s="1527"/>
      <c r="M189" s="1527"/>
      <c r="N189" s="1527"/>
      <c r="O189" s="1527"/>
      <c r="P189" s="1527"/>
      <c r="Q189" s="1527"/>
      <c r="R189" s="1527"/>
      <c r="S189" s="1527"/>
      <c r="T189" s="1527"/>
      <c r="U189" s="1539"/>
      <c r="V189" s="1539"/>
    </row>
    <row r="190" spans="2:22">
      <c r="C190" s="1527"/>
      <c r="D190" s="1539"/>
      <c r="E190" s="1527"/>
      <c r="F190" s="1539"/>
      <c r="G190" s="1539"/>
      <c r="H190" s="1539"/>
      <c r="I190" s="1527"/>
      <c r="J190" s="1527"/>
      <c r="K190" s="23"/>
      <c r="L190" s="1527"/>
      <c r="M190" s="1527"/>
      <c r="N190" s="1527"/>
      <c r="O190" s="1527"/>
      <c r="P190" s="1527"/>
      <c r="Q190" s="1527"/>
      <c r="R190" s="1527"/>
      <c r="S190" s="1527"/>
      <c r="T190" s="1527"/>
      <c r="U190" s="1539"/>
      <c r="V190" s="1539"/>
    </row>
    <row r="191" spans="2:22">
      <c r="C191" s="1527"/>
      <c r="D191" s="1539"/>
      <c r="E191" s="1527"/>
      <c r="F191" s="1539"/>
      <c r="G191" s="1539"/>
      <c r="H191" s="1539"/>
      <c r="I191" s="1527"/>
      <c r="J191" s="1527"/>
      <c r="K191" s="23"/>
      <c r="L191" s="1527"/>
      <c r="M191" s="1527"/>
      <c r="N191" s="1527"/>
      <c r="O191" s="1527"/>
      <c r="P191" s="1527"/>
      <c r="Q191" s="1527"/>
      <c r="R191" s="1527"/>
      <c r="S191" s="1527"/>
      <c r="T191" s="1527"/>
      <c r="U191" s="1539"/>
      <c r="V191" s="1539"/>
    </row>
    <row r="192" spans="2:22">
      <c r="C192" s="1527"/>
      <c r="D192" s="1539"/>
      <c r="E192" s="1527"/>
      <c r="F192" s="1539"/>
      <c r="G192" s="1539"/>
      <c r="H192" s="1539"/>
      <c r="I192" s="1527"/>
      <c r="J192" s="1527"/>
      <c r="K192" s="23"/>
      <c r="L192" s="1527"/>
      <c r="M192" s="1527"/>
      <c r="N192" s="1527"/>
      <c r="O192" s="1527"/>
      <c r="P192" s="1527"/>
      <c r="Q192" s="1527"/>
      <c r="R192" s="1527"/>
      <c r="S192" s="1527"/>
      <c r="T192" s="1527"/>
      <c r="U192" s="1539"/>
      <c r="V192" s="1539"/>
    </row>
    <row r="193" spans="11:11">
      <c r="K193" s="23"/>
    </row>
    <row r="194" spans="11:11">
      <c r="K194" s="23"/>
    </row>
    <row r="195" spans="11:11">
      <c r="K195" s="23"/>
    </row>
    <row r="196" spans="11:11">
      <c r="K196" s="23"/>
    </row>
    <row r="197" spans="11:11">
      <c r="K197" s="23"/>
    </row>
    <row r="198" spans="11:11">
      <c r="K198" s="23"/>
    </row>
    <row r="199" spans="11:11">
      <c r="K199" s="23"/>
    </row>
    <row r="200" spans="11:11">
      <c r="K200" s="23"/>
    </row>
    <row r="201" spans="11:11">
      <c r="K201" s="23"/>
    </row>
    <row r="202" spans="11:11">
      <c r="K202" s="23"/>
    </row>
    <row r="203" spans="11:11">
      <c r="K203" s="23"/>
    </row>
    <row r="204" spans="11:11">
      <c r="K204" s="23"/>
    </row>
    <row r="205" spans="11:11">
      <c r="K205" s="23"/>
    </row>
    <row r="206" spans="11:11">
      <c r="K206" s="23"/>
    </row>
    <row r="207" spans="11:11">
      <c r="K207" s="23"/>
    </row>
    <row r="208" spans="11:11">
      <c r="K208" s="23"/>
    </row>
    <row r="209" spans="11:11">
      <c r="K209" s="23"/>
    </row>
    <row r="210" spans="11:11">
      <c r="K210" s="23"/>
    </row>
    <row r="211" spans="11:11">
      <c r="K211" s="23"/>
    </row>
    <row r="212" spans="11:11">
      <c r="K212" s="23"/>
    </row>
    <row r="213" spans="11:11">
      <c r="K213" s="23"/>
    </row>
    <row r="214" spans="11:11">
      <c r="K214" s="23"/>
    </row>
    <row r="215" spans="11:11">
      <c r="K215" s="23"/>
    </row>
    <row r="216" spans="11:11">
      <c r="K216" s="23"/>
    </row>
    <row r="217" spans="11:11">
      <c r="K217" s="23"/>
    </row>
    <row r="218" spans="11:11">
      <c r="K218" s="23"/>
    </row>
    <row r="219" spans="11:11">
      <c r="K219" s="23"/>
    </row>
    <row r="223" spans="11:11">
      <c r="K223" s="51"/>
    </row>
  </sheetData>
  <sheetProtection algorithmName="SHA-512" hashValue="DlJWgQL5aFm4HZDE8JHytO/XgBT31d9frKlQ2DtroVN4URHOM/i3DuhbtCdENNeMkdfVeEu4vPCGgUK7l5i6bQ==" saltValue="+UqJt60nGgHzbYKBqF/Qlw==" spinCount="100000" sheet="1" objects="1" scenarios="1"/>
  <mergeCells count="13">
    <mergeCell ref="D65:E65"/>
    <mergeCell ref="B2:I2"/>
    <mergeCell ref="E4:F4"/>
    <mergeCell ref="E5:F5"/>
    <mergeCell ref="E6:F6"/>
    <mergeCell ref="E7:F7"/>
    <mergeCell ref="E8:F8"/>
    <mergeCell ref="G12:G13"/>
    <mergeCell ref="D12:D13"/>
    <mergeCell ref="E12:E13"/>
    <mergeCell ref="F12:F13"/>
    <mergeCell ref="E9:F9"/>
    <mergeCell ref="E10:F10"/>
  </mergeCells>
  <conditionalFormatting sqref="G5:G10">
    <cfRule type="cellIs" dxfId="51" priority="4" operator="lessThan">
      <formula>0</formula>
    </cfRule>
  </conditionalFormatting>
  <conditionalFormatting sqref="G5:G10">
    <cfRule type="cellIs" dxfId="50" priority="3" operator="greaterThanOrEqual">
      <formula>0</formula>
    </cfRule>
  </conditionalFormatting>
  <conditionalFormatting sqref="G66">
    <cfRule type="cellIs" dxfId="49" priority="1" operator="greaterThanOrEqual">
      <formula>0</formula>
    </cfRule>
    <cfRule type="cellIs" dxfId="48" priority="2" operator="lessThan">
      <formula>0</formula>
    </cfRule>
  </conditionalFormatting>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8A7AB46E-E4C9-6C45-A895-07276297FD44}">
          <x14:formula1>
            <xm:f>'Library Volume 2'!$H$163:$H$195</xm:f>
          </x14:formula1>
          <xm:sqref>C15:C64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C7E5-0479-9F42-A313-AE1FDC8CEB85}">
  <sheetPr>
    <tabColor theme="9" tint="-0.249977111117893"/>
  </sheetPr>
  <dimension ref="B1:AY474"/>
  <sheetViews>
    <sheetView showGridLines="0" zoomScale="79" zoomScaleNormal="79" workbookViewId="0">
      <pane ySplit="4" topLeftCell="A5" activePane="bottomLeft" state="frozen"/>
      <selection pane="bottomLeft" activeCell="J14" sqref="J14"/>
    </sheetView>
  </sheetViews>
  <sheetFormatPr defaultColWidth="10.875" defaultRowHeight="18" customHeight="1"/>
  <cols>
    <col min="1" max="1" width="3.875" style="1" customWidth="1"/>
    <col min="2" max="3" width="14.375" style="27" customWidth="1"/>
    <col min="4" max="4" width="3.875" style="1" customWidth="1"/>
    <col min="5" max="5" width="30.5" style="5" customWidth="1"/>
    <col min="6" max="6" width="23.25" style="1" customWidth="1"/>
    <col min="7" max="7" width="35.625" style="1" customWidth="1"/>
    <col min="8" max="8" width="58.375" style="1" bestFit="1" customWidth="1"/>
    <col min="9" max="12" width="13.375" style="1" customWidth="1"/>
    <col min="13" max="13" width="19.875" style="1" customWidth="1"/>
    <col min="14" max="14" width="4" style="1" customWidth="1"/>
    <col min="15" max="15" width="10.875" style="1" customWidth="1"/>
    <col min="16" max="17" width="10.875" style="2"/>
    <col min="18" max="16384" width="10.875" style="1"/>
  </cols>
  <sheetData>
    <row r="1" spans="2:51" s="19" customFormat="1" ht="18.75" thickBot="1">
      <c r="B1" s="27"/>
      <c r="C1" s="27"/>
      <c r="D1" s="1527"/>
      <c r="E1" s="57"/>
      <c r="F1" s="1527"/>
      <c r="G1" s="1527"/>
      <c r="H1" s="1527"/>
      <c r="I1" s="1527"/>
      <c r="J1" s="1527"/>
      <c r="K1" s="1527"/>
      <c r="L1" s="1527"/>
      <c r="M1" s="1527"/>
      <c r="N1" s="1527"/>
      <c r="O1" s="1527"/>
      <c r="P1" s="1527"/>
      <c r="Q1" s="1539"/>
      <c r="R1" s="1539"/>
      <c r="S1" s="1527"/>
      <c r="T1" s="1527"/>
      <c r="U1" s="1527"/>
      <c r="V1" s="1527"/>
      <c r="W1" s="1527"/>
      <c r="X1" s="1527"/>
      <c r="Y1" s="1527"/>
      <c r="Z1" s="1527"/>
      <c r="AA1" s="1527"/>
      <c r="AB1" s="1527"/>
      <c r="AC1" s="1527"/>
      <c r="AD1" s="1527"/>
      <c r="AE1" s="1527"/>
      <c r="AF1" s="1527"/>
      <c r="AG1" s="1527"/>
      <c r="AH1" s="1527"/>
      <c r="AI1" s="1527"/>
      <c r="AJ1" s="1527"/>
      <c r="AK1" s="1527"/>
      <c r="AL1" s="1527"/>
      <c r="AM1" s="1527"/>
      <c r="AN1" s="1527"/>
      <c r="AO1" s="1527"/>
      <c r="AP1" s="1527"/>
      <c r="AQ1" s="1527"/>
      <c r="AR1" s="1527"/>
      <c r="AS1" s="1527"/>
      <c r="AT1" s="1527"/>
      <c r="AU1" s="1527"/>
      <c r="AV1" s="1527"/>
      <c r="AW1" s="1527"/>
      <c r="AX1" s="1527"/>
      <c r="AY1" s="1527"/>
    </row>
    <row r="2" spans="2:51" s="58" customFormat="1" ht="25.35" customHeight="1" thickBot="1">
      <c r="B2" s="459" t="s">
        <v>541</v>
      </c>
      <c r="C2" s="460"/>
      <c r="D2" s="460"/>
      <c r="E2" s="460"/>
      <c r="F2" s="1728"/>
      <c r="G2" s="1729"/>
      <c r="H2" s="1730"/>
      <c r="I2" s="333"/>
      <c r="J2" s="334"/>
      <c r="K2" s="334"/>
      <c r="L2" s="209" t="s">
        <v>331</v>
      </c>
      <c r="M2" s="351">
        <f>'Curriculum Data'!Y306</f>
        <v>0</v>
      </c>
      <c r="N2" s="1731"/>
      <c r="O2" s="1731"/>
      <c r="P2" s="1731"/>
      <c r="Q2" s="1732"/>
      <c r="R2" s="1732"/>
      <c r="S2" s="1731"/>
      <c r="T2" s="1731"/>
      <c r="U2" s="1731"/>
      <c r="V2" s="1731"/>
      <c r="W2" s="1731"/>
      <c r="X2" s="1731"/>
      <c r="Y2" s="1731"/>
      <c r="Z2" s="1731"/>
      <c r="AA2" s="1731"/>
      <c r="AB2" s="1731"/>
      <c r="AC2" s="1731"/>
      <c r="AD2" s="1731"/>
      <c r="AE2" s="1731"/>
      <c r="AF2" s="1731"/>
      <c r="AG2" s="1731"/>
      <c r="AH2" s="1731"/>
      <c r="AI2" s="1731"/>
      <c r="AJ2" s="1731"/>
      <c r="AK2" s="1731"/>
      <c r="AL2" s="1731"/>
      <c r="AM2" s="1731"/>
      <c r="AN2" s="1731"/>
      <c r="AO2" s="1731"/>
      <c r="AP2" s="1731"/>
      <c r="AQ2" s="1731"/>
      <c r="AR2" s="1731"/>
      <c r="AS2" s="1731"/>
      <c r="AT2" s="1731"/>
      <c r="AU2" s="1731"/>
      <c r="AV2" s="1731"/>
      <c r="AW2" s="1731"/>
      <c r="AX2" s="1731"/>
      <c r="AY2" s="1731"/>
    </row>
    <row r="3" spans="2:51" s="19" customFormat="1" ht="18" customHeight="1" thickBot="1">
      <c r="B3" s="27"/>
      <c r="C3" s="27"/>
      <c r="D3" s="1527"/>
      <c r="E3" s="31"/>
      <c r="F3" s="1527"/>
      <c r="G3" s="1527"/>
      <c r="H3" s="1527"/>
      <c r="I3" s="1527"/>
      <c r="J3" s="1527"/>
      <c r="K3" s="1527"/>
      <c r="L3" s="1527"/>
      <c r="M3" s="1527"/>
      <c r="N3" s="1527"/>
      <c r="O3" s="1527"/>
      <c r="P3" s="1527"/>
      <c r="Q3" s="1539"/>
      <c r="R3" s="1539"/>
      <c r="S3" s="1527"/>
      <c r="T3" s="1527"/>
      <c r="U3" s="1527"/>
      <c r="V3" s="1527"/>
      <c r="W3" s="1527"/>
      <c r="X3" s="1527"/>
      <c r="Y3" s="1527"/>
      <c r="Z3" s="1527"/>
      <c r="AA3" s="1527"/>
      <c r="AB3" s="1527"/>
      <c r="AC3" s="1527"/>
      <c r="AD3" s="1527"/>
      <c r="AE3" s="1527"/>
      <c r="AF3" s="1527"/>
      <c r="AG3" s="1527"/>
      <c r="AH3" s="1527"/>
      <c r="AI3" s="1527"/>
      <c r="AJ3" s="1527"/>
      <c r="AK3" s="1527"/>
      <c r="AL3" s="1527"/>
      <c r="AM3" s="1527"/>
      <c r="AN3" s="1527"/>
      <c r="AO3" s="1527"/>
      <c r="AP3" s="1527"/>
      <c r="AQ3" s="1527"/>
      <c r="AR3" s="1527"/>
      <c r="AS3" s="1527"/>
      <c r="AT3" s="1527"/>
      <c r="AU3" s="1527"/>
      <c r="AV3" s="1527"/>
      <c r="AW3" s="1527"/>
      <c r="AX3" s="1527"/>
      <c r="AY3" s="1527"/>
    </row>
    <row r="4" spans="2:51" s="122" customFormat="1" ht="54">
      <c r="B4" s="1912" t="s">
        <v>542</v>
      </c>
      <c r="C4" s="1913"/>
      <c r="E4" s="335" t="s">
        <v>334</v>
      </c>
      <c r="F4" s="336" t="s">
        <v>335</v>
      </c>
      <c r="G4" s="336" t="s">
        <v>543</v>
      </c>
      <c r="H4" s="336" t="s">
        <v>544</v>
      </c>
      <c r="I4" s="337" t="s">
        <v>545</v>
      </c>
      <c r="J4" s="337" t="s">
        <v>546</v>
      </c>
      <c r="K4" s="337" t="s">
        <v>507</v>
      </c>
      <c r="L4" s="337" t="s">
        <v>547</v>
      </c>
      <c r="M4" s="338" t="s">
        <v>548</v>
      </c>
      <c r="P4" s="123"/>
      <c r="Q4" s="123"/>
    </row>
    <row r="5" spans="2:51" s="59" customFormat="1" ht="30">
      <c r="B5" s="1452" t="s">
        <v>549</v>
      </c>
      <c r="C5" s="1453" t="s">
        <v>550</v>
      </c>
      <c r="E5" s="339"/>
      <c r="F5" s="120"/>
      <c r="G5" s="120"/>
      <c r="H5" s="120"/>
      <c r="I5" s="121"/>
      <c r="J5" s="124"/>
      <c r="K5" s="121"/>
      <c r="L5" s="121"/>
      <c r="M5" s="446"/>
      <c r="P5" s="60"/>
      <c r="Q5" s="60"/>
    </row>
    <row r="6" spans="2:51" s="19" customFormat="1" ht="18" customHeight="1">
      <c r="B6" s="447" t="str">
        <f>'Library Volume 2'!B7</f>
        <v>CLA02</v>
      </c>
      <c r="C6" s="452" t="str">
        <f>'Library Volume 2'!C7</f>
        <v>CLA02</v>
      </c>
      <c r="D6" s="1527"/>
      <c r="E6" s="340" t="s">
        <v>344</v>
      </c>
      <c r="F6" s="1733" t="str">
        <f>'Library Volume 2'!E6</f>
        <v>Flexible/Shared</v>
      </c>
      <c r="G6" s="1733" t="str">
        <f>'Library Volume 2'!F6</f>
        <v>Classrooms/ ICT-rich Classrooms</v>
      </c>
      <c r="H6" s="418" t="str">
        <f>'Library Volume 2'!H7</f>
        <v>Seminar rooms</v>
      </c>
      <c r="I6" s="419">
        <f>'Library Volume 2'!J7</f>
        <v>2.2000000000000002</v>
      </c>
      <c r="J6" s="1734" t="e">
        <f>M6/K6</f>
        <v>#DIV/0!</v>
      </c>
      <c r="K6" s="1735">
        <f>SUMIF('Teaching '!C$18:C$37,H6,'Teaching '!G$18:G$377)</f>
        <v>0</v>
      </c>
      <c r="L6" s="1736">
        <f>SUMIF('Teaching '!C$18:C$37,H6,'Teaching '!H$18:H$37)</f>
        <v>0</v>
      </c>
      <c r="M6" s="1737">
        <f>SUMIF('Teaching '!C$18:C$37,H6,'Teaching '!I$18:I$37)</f>
        <v>0</v>
      </c>
      <c r="N6" s="1527"/>
      <c r="O6" s="1527"/>
      <c r="P6" s="1539"/>
      <c r="Q6" s="1539"/>
      <c r="R6" s="1527"/>
      <c r="S6" s="1527"/>
      <c r="T6" s="1527"/>
      <c r="U6" s="1527"/>
      <c r="V6" s="1527"/>
      <c r="W6" s="1527"/>
      <c r="X6" s="1527"/>
      <c r="Y6" s="1527"/>
      <c r="Z6" s="1527"/>
      <c r="AA6" s="1527"/>
      <c r="AB6" s="1527"/>
      <c r="AC6" s="1527"/>
      <c r="AD6" s="1527"/>
      <c r="AE6" s="1527"/>
      <c r="AF6" s="1527"/>
      <c r="AG6" s="1527"/>
      <c r="AH6" s="1527"/>
      <c r="AI6" s="1527"/>
      <c r="AJ6" s="1527"/>
      <c r="AK6" s="1527"/>
      <c r="AL6" s="1527"/>
      <c r="AM6" s="1527"/>
      <c r="AN6" s="1527"/>
      <c r="AO6" s="1527"/>
      <c r="AP6" s="1527"/>
      <c r="AQ6" s="1527"/>
      <c r="AR6" s="1527"/>
      <c r="AS6" s="1527"/>
      <c r="AT6" s="1527"/>
      <c r="AU6" s="1527"/>
      <c r="AV6" s="1527"/>
      <c r="AW6" s="1527"/>
      <c r="AX6" s="1527"/>
      <c r="AY6" s="1527"/>
    </row>
    <row r="7" spans="2:51" s="19" customFormat="1" ht="18" customHeight="1">
      <c r="B7" s="447" t="str">
        <f>'Library Volume 2'!B8</f>
        <v>CLA12</v>
      </c>
      <c r="C7" s="452" t="str">
        <f>'Library Volume 2'!C8</f>
        <v>CLA12</v>
      </c>
      <c r="D7" s="1527"/>
      <c r="E7" s="622"/>
      <c r="F7" s="1738"/>
      <c r="G7" s="1738" t="str">
        <f>G6</f>
        <v>Classrooms/ ICT-rich Classrooms</v>
      </c>
      <c r="H7" s="420" t="str">
        <f>'Library Volume 2'!H8</f>
        <v>Classrooms (FE)</v>
      </c>
      <c r="I7" s="780">
        <f>'Library Volume 2'!J8</f>
        <v>2.1</v>
      </c>
      <c r="J7" s="1736" t="e">
        <f t="shared" ref="J7:J11" si="0">M7/K7</f>
        <v>#DIV/0!</v>
      </c>
      <c r="K7" s="1735">
        <f>SUMIF('Teaching '!C$18:C$37,H7,'Teaching '!G$18:G$377)</f>
        <v>0</v>
      </c>
      <c r="L7" s="1736">
        <f>SUMIF('Teaching '!C$18:C$37,H7,'Teaching '!H$18:H$37)</f>
        <v>0</v>
      </c>
      <c r="M7" s="1737">
        <f>SUMIF('Teaching '!C$18:C$37,H7,'Teaching '!I$18:I$37)</f>
        <v>0</v>
      </c>
      <c r="N7" s="1527"/>
      <c r="O7" s="1527"/>
      <c r="P7" s="1539"/>
      <c r="Q7" s="1539"/>
      <c r="R7" s="1527"/>
      <c r="S7" s="1527"/>
      <c r="T7" s="1527"/>
      <c r="U7" s="1527"/>
      <c r="V7" s="1527"/>
      <c r="W7" s="1527"/>
      <c r="X7" s="1527"/>
      <c r="Y7" s="1527"/>
      <c r="Z7" s="1527"/>
      <c r="AA7" s="1527"/>
      <c r="AB7" s="1527"/>
      <c r="AC7" s="1527"/>
      <c r="AD7" s="1527"/>
      <c r="AE7" s="1527"/>
      <c r="AF7" s="1527"/>
      <c r="AG7" s="1527"/>
      <c r="AH7" s="1527"/>
      <c r="AI7" s="1527"/>
      <c r="AJ7" s="1527"/>
      <c r="AK7" s="1527"/>
      <c r="AL7" s="1527"/>
      <c r="AM7" s="1527"/>
      <c r="AN7" s="1527"/>
      <c r="AO7" s="1527"/>
      <c r="AP7" s="1527"/>
      <c r="AQ7" s="1527"/>
      <c r="AR7" s="1527"/>
      <c r="AS7" s="1527"/>
      <c r="AT7" s="1527"/>
      <c r="AU7" s="1527"/>
      <c r="AV7" s="1527"/>
      <c r="AW7" s="1527"/>
      <c r="AX7" s="1527"/>
      <c r="AY7" s="1527"/>
    </row>
    <row r="8" spans="2:51" s="19" customFormat="1" ht="18" customHeight="1">
      <c r="B8" s="447" t="str">
        <f>'Library Volume 2'!B9</f>
        <v>CLA13</v>
      </c>
      <c r="C8" s="452" t="str">
        <f>'Library Volume 2'!C9</f>
        <v>CLA13</v>
      </c>
      <c r="D8" s="1527"/>
      <c r="E8" s="622"/>
      <c r="F8" s="1738"/>
      <c r="G8" s="1738" t="str">
        <f>G7</f>
        <v>Classrooms/ ICT-rich Classrooms</v>
      </c>
      <c r="H8" s="420" t="str">
        <f>'Library Volume 2'!H9</f>
        <v>Classrooms (extensive)</v>
      </c>
      <c r="I8" s="780">
        <f>'Library Volume 2'!J9</f>
        <v>2.2999999999999998</v>
      </c>
      <c r="J8" s="1736" t="e">
        <f t="shared" si="0"/>
        <v>#DIV/0!</v>
      </c>
      <c r="K8" s="1735">
        <f>SUMIF('Teaching '!C$18:C$37,H8,'Teaching '!G$18:G$377)</f>
        <v>0</v>
      </c>
      <c r="L8" s="1736">
        <f>SUMIF('Teaching '!C$18:C$37,H8,'Teaching '!H$18:H$37)</f>
        <v>0</v>
      </c>
      <c r="M8" s="1737">
        <f>SUMIF('Teaching '!C$18:C$37,H8,'Teaching '!I$18:I$37)</f>
        <v>0</v>
      </c>
      <c r="N8" s="1527"/>
      <c r="O8" s="1527"/>
      <c r="P8" s="1539"/>
      <c r="Q8" s="1539"/>
      <c r="R8" s="1527"/>
      <c r="S8" s="1527"/>
      <c r="T8" s="1527"/>
      <c r="U8" s="1527"/>
      <c r="V8" s="1527"/>
      <c r="W8" s="1527"/>
      <c r="X8" s="1527"/>
      <c r="Y8" s="1527"/>
      <c r="Z8" s="1527"/>
      <c r="AA8" s="1527"/>
      <c r="AB8" s="1527"/>
      <c r="AC8" s="1527"/>
      <c r="AD8" s="1527"/>
      <c r="AE8" s="1527"/>
      <c r="AF8" s="1527"/>
      <c r="AG8" s="1527"/>
      <c r="AH8" s="1527"/>
      <c r="AI8" s="1527"/>
      <c r="AJ8" s="1527"/>
      <c r="AK8" s="1527"/>
      <c r="AL8" s="1527"/>
      <c r="AM8" s="1527"/>
      <c r="AN8" s="1527"/>
      <c r="AO8" s="1527"/>
      <c r="AP8" s="1527"/>
      <c r="AQ8" s="1527"/>
      <c r="AR8" s="1527"/>
      <c r="AS8" s="1527"/>
      <c r="AT8" s="1527"/>
      <c r="AU8" s="1527"/>
      <c r="AV8" s="1527"/>
      <c r="AW8" s="1527"/>
      <c r="AX8" s="1527"/>
      <c r="AY8" s="1527"/>
    </row>
    <row r="9" spans="2:51" s="19" customFormat="1" ht="18" customHeight="1">
      <c r="B9" s="447" t="str">
        <f>'Library Volume 2'!B10</f>
        <v>ICT12</v>
      </c>
      <c r="C9" s="452" t="str">
        <f>'Library Volume 2'!C10</f>
        <v>ICT12</v>
      </c>
      <c r="D9" s="1527"/>
      <c r="E9" s="622"/>
      <c r="F9" s="1738"/>
      <c r="G9" s="1738" t="str">
        <f t="shared" ref="G9" si="1">G8</f>
        <v>Classrooms/ ICT-rich Classrooms</v>
      </c>
      <c r="H9" s="420" t="str">
        <f>'Library Volume 2'!H10</f>
        <v xml:space="preserve">ICT-rich classrooms </v>
      </c>
      <c r="I9" s="421">
        <f>'Library Volume 2'!J10</f>
        <v>2.2999999999999998</v>
      </c>
      <c r="J9" s="1736" t="e">
        <f t="shared" si="0"/>
        <v>#DIV/0!</v>
      </c>
      <c r="K9" s="1735">
        <f>SUMIF('Teaching '!C$18:C$37,H9,'Teaching '!G$18:G$377)</f>
        <v>0</v>
      </c>
      <c r="L9" s="1736">
        <f>SUMIF('Teaching '!C$18:C$37,H9,'Teaching '!H$18:H$37)</f>
        <v>0</v>
      </c>
      <c r="M9" s="1737">
        <f>SUMIF('Teaching '!C$18:C$37,H9,'Teaching '!I$18:I$37)</f>
        <v>0</v>
      </c>
      <c r="N9" s="1527"/>
      <c r="O9" s="1527"/>
      <c r="P9" s="1539"/>
      <c r="Q9" s="1539"/>
      <c r="R9" s="1527"/>
      <c r="S9" s="1527"/>
      <c r="T9" s="1527"/>
      <c r="U9" s="1527"/>
      <c r="V9" s="1527"/>
      <c r="W9" s="1527"/>
      <c r="X9" s="1527"/>
      <c r="Y9" s="1527"/>
      <c r="Z9" s="1527"/>
      <c r="AA9" s="1527"/>
      <c r="AB9" s="1527"/>
      <c r="AC9" s="1527"/>
      <c r="AD9" s="1527"/>
      <c r="AE9" s="1527"/>
      <c r="AF9" s="1527"/>
      <c r="AG9" s="1527"/>
      <c r="AH9" s="1527"/>
      <c r="AI9" s="1527"/>
      <c r="AJ9" s="1527"/>
      <c r="AK9" s="1527"/>
      <c r="AL9" s="1527"/>
      <c r="AM9" s="1527"/>
      <c r="AN9" s="1527"/>
      <c r="AO9" s="1527"/>
      <c r="AP9" s="1527"/>
      <c r="AQ9" s="1527"/>
      <c r="AR9" s="1527"/>
      <c r="AS9" s="1527"/>
      <c r="AT9" s="1527"/>
      <c r="AU9" s="1527"/>
      <c r="AV9" s="1527"/>
      <c r="AW9" s="1527"/>
      <c r="AX9" s="1527"/>
      <c r="AY9" s="1527"/>
    </row>
    <row r="10" spans="2:51" s="19" customFormat="1" ht="18" customHeight="1">
      <c r="B10" s="447" t="str">
        <f>'Library Volume 2'!B11</f>
        <v>RES20</v>
      </c>
      <c r="C10" s="452" t="str">
        <f>'Library Volume 2'!C11</f>
        <v>RES20</v>
      </c>
      <c r="D10" s="1527"/>
      <c r="E10" s="341"/>
      <c r="F10" s="1738"/>
      <c r="G10" s="1738" t="str">
        <f>G9</f>
        <v>Classrooms/ ICT-rich Classrooms</v>
      </c>
      <c r="H10" s="420" t="str">
        <f>'Library Volume 2'!H11</f>
        <v>Shared teaching areas, FE breakout</v>
      </c>
      <c r="I10" s="421">
        <f>'Library Volume 2'!J11</f>
        <v>2.2000000000000002</v>
      </c>
      <c r="J10" s="1736" t="e">
        <f t="shared" si="0"/>
        <v>#DIV/0!</v>
      </c>
      <c r="K10" s="1735">
        <f>SUMIF('Teaching '!C$18:C$37,H10,'Teaching '!G$18:G$377)</f>
        <v>0</v>
      </c>
      <c r="L10" s="1736">
        <f>SUMIF('Teaching '!C$18:C$37,H10,'Teaching '!H$18:H$37)</f>
        <v>0</v>
      </c>
      <c r="M10" s="1737">
        <f>SUMIF('Teaching '!C$18:C$37,H10,'Teaching '!I$18:I$37)</f>
        <v>0</v>
      </c>
      <c r="N10" s="1527"/>
      <c r="O10" s="1527"/>
      <c r="P10" s="1539"/>
      <c r="Q10" s="1539"/>
      <c r="R10" s="1527"/>
      <c r="S10" s="1527"/>
      <c r="T10" s="1527"/>
      <c r="U10" s="1527"/>
      <c r="V10" s="1527"/>
      <c r="W10" s="1527"/>
      <c r="X10" s="1527"/>
      <c r="Y10" s="1527"/>
      <c r="Z10" s="1527"/>
      <c r="AA10" s="1527"/>
      <c r="AB10" s="1527"/>
      <c r="AC10" s="1527"/>
      <c r="AD10" s="1527"/>
      <c r="AE10" s="1527"/>
      <c r="AF10" s="1527"/>
      <c r="AG10" s="1527"/>
      <c r="AH10" s="1527"/>
      <c r="AI10" s="1527"/>
      <c r="AJ10" s="1527"/>
      <c r="AK10" s="1527"/>
      <c r="AL10" s="1527"/>
      <c r="AM10" s="1527"/>
      <c r="AN10" s="1527"/>
      <c r="AO10" s="1527"/>
      <c r="AP10" s="1527"/>
      <c r="AQ10" s="1527"/>
      <c r="AR10" s="1527"/>
      <c r="AS10" s="1527"/>
      <c r="AT10" s="1527"/>
      <c r="AU10" s="1527"/>
      <c r="AV10" s="1527"/>
      <c r="AW10" s="1527"/>
      <c r="AX10" s="1527"/>
      <c r="AY10" s="1527"/>
    </row>
    <row r="11" spans="2:51" s="19" customFormat="1" ht="18" customHeight="1">
      <c r="B11" s="447" t="str">
        <f>'Library Volume 2'!B12</f>
        <v>RES25</v>
      </c>
      <c r="C11" s="452" t="str">
        <f>'Library Volume 2'!C12</f>
        <v>RES25</v>
      </c>
      <c r="D11" s="1527"/>
      <c r="E11" s="341"/>
      <c r="F11" s="1738"/>
      <c r="G11" s="1738" t="str">
        <f>G10</f>
        <v>Classrooms/ ICT-rich Classrooms</v>
      </c>
      <c r="H11" s="420" t="str">
        <f>'Library Volume 2'!H13</f>
        <v>Other Classroom space (2.2m2/wp): detail in notes</v>
      </c>
      <c r="I11" s="421">
        <f>'Library Volume 2'!J13</f>
        <v>2.2000000000000002</v>
      </c>
      <c r="J11" s="1736" t="e">
        <f t="shared" si="0"/>
        <v>#DIV/0!</v>
      </c>
      <c r="K11" s="1735">
        <f>SUMIF('Teaching '!C$18:C$37,H11,'Teaching '!G$18:G$377)</f>
        <v>0</v>
      </c>
      <c r="L11" s="1736">
        <f>SUMIF('Teaching '!C$18:C$37,H11,'Teaching '!H$18:H$37)</f>
        <v>0</v>
      </c>
      <c r="M11" s="1737">
        <f>SUMIF('Teaching '!C$18:C$37,H11,'Teaching '!I$18:I$37)</f>
        <v>0</v>
      </c>
      <c r="N11" s="1527"/>
      <c r="O11" s="1527"/>
      <c r="P11" s="1539"/>
      <c r="Q11" s="1539"/>
      <c r="R11" s="1527"/>
      <c r="S11" s="1527"/>
      <c r="T11" s="1527"/>
      <c r="U11" s="1527"/>
      <c r="V11" s="1527"/>
      <c r="W11" s="1527"/>
      <c r="X11" s="1527"/>
      <c r="Y11" s="1527"/>
      <c r="Z11" s="1527"/>
      <c r="AA11" s="1527"/>
      <c r="AB11" s="1527"/>
      <c r="AC11" s="1527"/>
      <c r="AD11" s="1527"/>
      <c r="AE11" s="1527"/>
      <c r="AF11" s="1527"/>
      <c r="AG11" s="1527"/>
      <c r="AH11" s="1527"/>
      <c r="AI11" s="1527"/>
      <c r="AJ11" s="1527"/>
      <c r="AK11" s="1527"/>
      <c r="AL11" s="1527"/>
      <c r="AM11" s="1527"/>
      <c r="AN11" s="1527"/>
      <c r="AO11" s="1527"/>
      <c r="AP11" s="1527"/>
      <c r="AQ11" s="1527"/>
      <c r="AR11" s="1527"/>
      <c r="AS11" s="1527"/>
      <c r="AT11" s="1527"/>
      <c r="AU11" s="1527"/>
      <c r="AV11" s="1527"/>
      <c r="AW11" s="1527"/>
      <c r="AX11" s="1527"/>
      <c r="AY11" s="1527"/>
    </row>
    <row r="12" spans="2:51" s="19" customFormat="1" ht="18" customHeight="1">
      <c r="B12" s="447">
        <f>'Library Volume 2'!B14</f>
        <v>0</v>
      </c>
      <c r="C12" s="452">
        <f>'Library Volume 2'!C14</f>
        <v>0</v>
      </c>
      <c r="D12" s="1527"/>
      <c r="E12" s="341"/>
      <c r="F12" s="1738"/>
      <c r="G12" s="1738"/>
      <c r="H12" s="420"/>
      <c r="I12" s="421"/>
      <c r="J12" s="422"/>
      <c r="K12" s="422"/>
      <c r="L12" s="423"/>
      <c r="M12" s="1737"/>
      <c r="N12" s="1527"/>
      <c r="O12" s="1527"/>
      <c r="P12" s="1539"/>
      <c r="Q12" s="1539"/>
      <c r="R12" s="1527"/>
      <c r="S12" s="1527"/>
      <c r="T12" s="1527"/>
      <c r="U12" s="1527"/>
      <c r="V12" s="1527"/>
      <c r="W12" s="1527"/>
      <c r="X12" s="1527"/>
      <c r="Y12" s="1527"/>
      <c r="Z12" s="1527"/>
      <c r="AA12" s="1527"/>
      <c r="AB12" s="1527"/>
      <c r="AC12" s="1527"/>
      <c r="AD12" s="1527"/>
      <c r="AE12" s="1527"/>
      <c r="AF12" s="1527"/>
      <c r="AG12" s="1527"/>
      <c r="AH12" s="1527"/>
      <c r="AI12" s="1527"/>
      <c r="AJ12" s="1527"/>
      <c r="AK12" s="1527"/>
      <c r="AL12" s="1527"/>
      <c r="AM12" s="1527"/>
      <c r="AN12" s="1527"/>
      <c r="AO12" s="1527"/>
      <c r="AP12" s="1527"/>
      <c r="AQ12" s="1527"/>
      <c r="AR12" s="1527"/>
      <c r="AS12" s="1527"/>
      <c r="AT12" s="1527"/>
      <c r="AU12" s="1527"/>
      <c r="AV12" s="1527"/>
      <c r="AW12" s="1527"/>
      <c r="AX12" s="1527"/>
      <c r="AY12" s="1527"/>
    </row>
    <row r="13" spans="2:51" s="19" customFormat="1" ht="18" customHeight="1">
      <c r="B13" s="447" t="str">
        <f>'Library Volume 2'!B16</f>
        <v>SCI30</v>
      </c>
      <c r="C13" s="452" t="str">
        <f>'Library Volume 2'!C16</f>
        <v>SCI30</v>
      </c>
      <c r="D13" s="1527"/>
      <c r="E13" s="341"/>
      <c r="F13" s="1738" t="str">
        <f>'Library Volume 2'!E15</f>
        <v>Specialist/Vocational</v>
      </c>
      <c r="G13" s="1738" t="str">
        <f>'Library Volume 2'!F15</f>
        <v>Small-Scale</v>
      </c>
      <c r="H13" s="420" t="str">
        <f>'Library Volume 2'!H16</f>
        <v>Animal care training rooms</v>
      </c>
      <c r="I13" s="421">
        <f>'Library Volume 2'!J16</f>
        <v>3.2</v>
      </c>
      <c r="J13" s="1735" t="e">
        <f>M13/K13</f>
        <v>#DIV/0!</v>
      </c>
      <c r="K13" s="1735">
        <f>SUMIF('Teaching '!C$49:C$542,H13,'Teaching '!G$49:G$542)</f>
        <v>0</v>
      </c>
      <c r="L13" s="1736">
        <f>SUMIF('Teaching '!C$49:C$542,H13,'Teaching '!H$49:H$542)</f>
        <v>0</v>
      </c>
      <c r="M13" s="1737">
        <f>SUMIF('Teaching '!C$49:C$542,H13,'Teaching '!I$49:I$542)</f>
        <v>0</v>
      </c>
      <c r="N13" s="1527"/>
      <c r="O13" s="1527"/>
      <c r="P13" s="1539"/>
      <c r="Q13" s="1539"/>
      <c r="R13" s="152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2:51" s="19" customFormat="1" ht="18" customHeight="1">
      <c r="B14" s="447" t="str">
        <f>'Library Volume 2'!B17</f>
        <v>DAT02</v>
      </c>
      <c r="C14" s="452" t="str">
        <f>'Library Volume 2'!C17</f>
        <v>DAT02</v>
      </c>
      <c r="D14" s="1527"/>
      <c r="E14" s="341"/>
      <c r="F14" s="1738"/>
      <c r="G14" s="1738" t="str">
        <f>G13</f>
        <v>Small-Scale</v>
      </c>
      <c r="H14" s="420" t="str">
        <f>'Library Volume 2'!H17</f>
        <v>Art rooms (general)</v>
      </c>
      <c r="I14" s="421">
        <f>'Library Volume 2'!J17</f>
        <v>3.2</v>
      </c>
      <c r="J14" s="1735" t="e">
        <f t="shared" ref="J14:J72" si="2">M14/K14</f>
        <v>#DIV/0!</v>
      </c>
      <c r="K14" s="1735">
        <f>SUMIF('Teaching '!C$49:C$542,H14,'Teaching '!G$49:G$542)</f>
        <v>0</v>
      </c>
      <c r="L14" s="1736">
        <f>SUMIF('Teaching '!C$49:C$542,H14,'Teaching '!H$49:H$542)</f>
        <v>0</v>
      </c>
      <c r="M14" s="1737">
        <f>SUMIF('Teaching '!C$49:C$542,H14,'Teaching '!I$49:I$542)</f>
        <v>0</v>
      </c>
      <c r="N14" s="1527"/>
      <c r="O14" s="1527"/>
      <c r="P14" s="1539"/>
      <c r="Q14" s="1539"/>
      <c r="R14" s="1527"/>
      <c r="S14" s="48"/>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2:51" s="31" customFormat="1" ht="18" customHeight="1">
      <c r="B15" s="447" t="str">
        <f>'Library Volume 2'!B18</f>
        <v>ICT32</v>
      </c>
      <c r="C15" s="452" t="str">
        <f>'Library Volume 2'!C18</f>
        <v>ICT31</v>
      </c>
      <c r="E15" s="341"/>
      <c r="F15" s="424"/>
      <c r="G15" s="1738" t="str">
        <f t="shared" ref="G15:G27" si="3">G14</f>
        <v>Small-Scale</v>
      </c>
      <c r="H15" s="420" t="str">
        <f>'Library Volume 2'!H18</f>
        <v>ICT-rich studios (edit suite)</v>
      </c>
      <c r="I15" s="421">
        <f>'Library Volume 2'!J18</f>
        <v>3.2</v>
      </c>
      <c r="J15" s="1735" t="e">
        <f t="shared" si="2"/>
        <v>#DIV/0!</v>
      </c>
      <c r="K15" s="1735">
        <f>SUMIF('Teaching '!C$49:C$542,H15,'Teaching '!G$49:G$542)</f>
        <v>0</v>
      </c>
      <c r="L15" s="1736">
        <f>SUMIF('Teaching '!C$49:C$542,H15,'Teaching '!H$49:H$542)</f>
        <v>0</v>
      </c>
      <c r="M15" s="1737">
        <f>SUMIF('Teaching '!C$49:C$542,H15,'Teaching '!I$49:I$542)</f>
        <v>0</v>
      </c>
      <c r="N15" s="1527"/>
      <c r="O15" s="1527"/>
      <c r="P15" s="1539"/>
      <c r="Q15" s="1539"/>
      <c r="R15" s="1527"/>
      <c r="S15" s="50"/>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row>
    <row r="16" spans="2:51" s="19" customFormat="1" ht="18" customHeight="1">
      <c r="B16" s="447" t="str">
        <f>'Library Volume 2'!B19</f>
        <v>ICT32</v>
      </c>
      <c r="C16" s="452" t="str">
        <f>'Library Volume 2'!C19</f>
        <v>ICT32</v>
      </c>
      <c r="D16" s="1527"/>
      <c r="E16" s="341"/>
      <c r="F16" s="1738"/>
      <c r="G16" s="1738" t="str">
        <f t="shared" si="3"/>
        <v>Small-Scale</v>
      </c>
      <c r="H16" s="420" t="str">
        <f>'Library Volume 2'!H19</f>
        <v>ICT-rich studios (games design)</v>
      </c>
      <c r="I16" s="421">
        <f>'Library Volume 2'!J19</f>
        <v>3.2</v>
      </c>
      <c r="J16" s="1735" t="e">
        <f t="shared" si="2"/>
        <v>#DIV/0!</v>
      </c>
      <c r="K16" s="1735">
        <f>SUMIF('Teaching '!C$49:C$542,H16,'Teaching '!G$49:G$542)</f>
        <v>0</v>
      </c>
      <c r="L16" s="1736">
        <f>SUMIF('Teaching '!C$49:C$542,H16,'Teaching '!H$49:H$542)</f>
        <v>0</v>
      </c>
      <c r="M16" s="1737">
        <f>SUMIF('Teaching '!C$49:C$542,H16,'Teaching '!I$49:I$542)</f>
        <v>0</v>
      </c>
      <c r="N16" s="1527"/>
      <c r="O16" s="1527"/>
      <c r="P16" s="1539"/>
      <c r="Q16" s="1539"/>
      <c r="R16" s="1527"/>
      <c r="S16" s="48"/>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2:51" s="19" customFormat="1" ht="18" customHeight="1">
      <c r="B17" s="447" t="str">
        <f>'Library Volume 2'!B20</f>
        <v>ICT32</v>
      </c>
      <c r="C17" s="452" t="str">
        <f>'Library Volume 2'!C20</f>
        <v>ICT33</v>
      </c>
      <c r="D17" s="1527"/>
      <c r="E17" s="341"/>
      <c r="F17" s="1738"/>
      <c r="G17" s="1738" t="str">
        <f t="shared" si="3"/>
        <v>Small-Scale</v>
      </c>
      <c r="H17" s="420" t="str">
        <f>'Library Volume 2'!H20</f>
        <v>ICT-rich studios (media)</v>
      </c>
      <c r="I17" s="421">
        <f>'Library Volume 2'!J20</f>
        <v>3.2</v>
      </c>
      <c r="J17" s="1735" t="e">
        <f t="shared" si="2"/>
        <v>#DIV/0!</v>
      </c>
      <c r="K17" s="1735">
        <f>SUMIF('Teaching '!C$49:C$542,H17,'Teaching '!G$49:G$542)</f>
        <v>0</v>
      </c>
      <c r="L17" s="1736">
        <f>SUMIF('Teaching '!C$49:C$542,H17,'Teaching '!H$49:H$542)</f>
        <v>0</v>
      </c>
      <c r="M17" s="1737">
        <f>SUMIF('Teaching '!C$49:C$542,H17,'Teaching '!I$49:I$542)</f>
        <v>0</v>
      </c>
      <c r="N17" s="1527"/>
      <c r="O17" s="1527"/>
      <c r="P17" s="1539"/>
      <c r="Q17" s="1539"/>
      <c r="R17" s="1527"/>
      <c r="S17" s="48"/>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2:51" s="19" customFormat="1" ht="18" customHeight="1">
      <c r="B18" s="447" t="str">
        <f>'Library Volume 2'!B21</f>
        <v>ICT32</v>
      </c>
      <c r="C18" s="452" t="str">
        <f>'Library Volume 2'!C21</f>
        <v>ICT34</v>
      </c>
      <c r="D18" s="1527"/>
      <c r="E18" s="341"/>
      <c r="F18" s="1738"/>
      <c r="G18" s="1738" t="str">
        <f t="shared" si="3"/>
        <v>Small-Scale</v>
      </c>
      <c r="H18" s="420" t="str">
        <f>'Library Volume 2'!H21</f>
        <v>ICT-rich studios (server/networking)</v>
      </c>
      <c r="I18" s="421">
        <f>'Library Volume 2'!J21</f>
        <v>3.2</v>
      </c>
      <c r="J18" s="1735" t="e">
        <f t="shared" si="2"/>
        <v>#DIV/0!</v>
      </c>
      <c r="K18" s="1735">
        <f>SUMIF('Teaching '!C$49:C$542,H18,'Teaching '!G$49:G$542)</f>
        <v>0</v>
      </c>
      <c r="L18" s="1736">
        <f>SUMIF('Teaching '!C$49:C$542,H18,'Teaching '!H$49:H$542)</f>
        <v>0</v>
      </c>
      <c r="M18" s="1737">
        <f>SUMIF('Teaching '!C$49:C$542,H18,'Teaching '!I$49:I$542)</f>
        <v>0</v>
      </c>
      <c r="N18" s="1527"/>
      <c r="O18" s="1527"/>
      <c r="P18" s="1539"/>
      <c r="Q18" s="1539"/>
      <c r="R18" s="1527"/>
      <c r="S18" s="48"/>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2:51" s="19" customFormat="1" ht="18" customHeight="1">
      <c r="B19" s="447" t="str">
        <f>'Library Volume 2'!B26</f>
        <v>RES12</v>
      </c>
      <c r="C19" s="452" t="str">
        <f>'Library Volume 2'!C26</f>
        <v>RES12</v>
      </c>
      <c r="D19" s="1527"/>
      <c r="E19" s="341"/>
      <c r="F19" s="1738"/>
      <c r="G19" s="1738" t="str">
        <f>G18</f>
        <v>Small-Scale</v>
      </c>
      <c r="H19" s="420" t="str">
        <f>'Library Volume 2'!H22</f>
        <v>Science laboratories (electronics)</v>
      </c>
      <c r="I19" s="421">
        <f>'Library Volume 2'!J26</f>
        <v>3.2</v>
      </c>
      <c r="J19" s="1735" t="e">
        <f t="shared" si="2"/>
        <v>#DIV/0!</v>
      </c>
      <c r="K19" s="1735">
        <f>SUMIF('Teaching '!C$49:C$542,H19,'Teaching '!G$49:G$542)</f>
        <v>0</v>
      </c>
      <c r="L19" s="1736">
        <f>SUMIF('Teaching '!C$49:C$542,H19,'Teaching '!H$49:H$542)</f>
        <v>0</v>
      </c>
      <c r="M19" s="1737">
        <f>SUMIF('Teaching '!C$49:C$542,H19,'Teaching '!I$49:I$542)</f>
        <v>0</v>
      </c>
      <c r="N19" s="1527"/>
      <c r="O19" s="1527"/>
      <c r="P19" s="1539"/>
      <c r="Q19" s="1539"/>
      <c r="R19" s="1527"/>
      <c r="S19" s="48"/>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2:51" s="19" customFormat="1">
      <c r="B20" s="447" t="str">
        <f>'Library Volume 2'!B27</f>
        <v>RES15</v>
      </c>
      <c r="C20" s="452" t="str">
        <f>'Library Volume 2'!C27</f>
        <v>RES15</v>
      </c>
      <c r="D20" s="1527"/>
      <c r="E20" s="341"/>
      <c r="F20" s="1738"/>
      <c r="G20" s="1738" t="str">
        <f t="shared" si="3"/>
        <v>Small-Scale</v>
      </c>
      <c r="H20" s="420" t="str">
        <f>'Library Volume 2'!H23</f>
        <v>Science laboratories (material testing)</v>
      </c>
      <c r="I20" s="421">
        <f>'Library Volume 2'!J27</f>
        <v>3.2</v>
      </c>
      <c r="J20" s="1735" t="e">
        <f t="shared" si="2"/>
        <v>#DIV/0!</v>
      </c>
      <c r="K20" s="1735">
        <f>SUMIF('Teaching '!C$49:C$542,H20,'Teaching '!G$49:G$542)</f>
        <v>0</v>
      </c>
      <c r="L20" s="1736">
        <f>SUMIF('Teaching '!C$49:C$542,H20,'Teaching '!H$49:H$542)</f>
        <v>0</v>
      </c>
      <c r="M20" s="1737">
        <f>SUMIF('Teaching '!C$49:C$542,H20,'Teaching '!I$49:I$542)</f>
        <v>0</v>
      </c>
      <c r="N20" s="1527"/>
      <c r="O20" s="1527"/>
      <c r="P20" s="1539"/>
      <c r="Q20" s="1539"/>
      <c r="R20" s="1527"/>
      <c r="S20" s="48"/>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2:51" s="19" customFormat="1">
      <c r="B21" s="447" t="str">
        <f>'Library Volume 2'!B28</f>
        <v>RES16</v>
      </c>
      <c r="C21" s="452" t="str">
        <f>'Library Volume 2'!C28</f>
        <v>RES16</v>
      </c>
      <c r="D21" s="1527"/>
      <c r="E21" s="341"/>
      <c r="F21" s="1738"/>
      <c r="G21" s="1738" t="str">
        <f t="shared" si="3"/>
        <v>Small-Scale</v>
      </c>
      <c r="H21" s="420" t="str">
        <f>'Library Volume 2'!H24</f>
        <v>Science laboratories (specialist)</v>
      </c>
      <c r="I21" s="421">
        <f>'Library Volume 2'!J28</f>
        <v>3.2</v>
      </c>
      <c r="J21" s="1735" t="e">
        <f t="shared" si="2"/>
        <v>#DIV/0!</v>
      </c>
      <c r="K21" s="1735">
        <f>SUMIF('Teaching '!C$49:C$542,H21,'Teaching '!G$49:G$542)</f>
        <v>0</v>
      </c>
      <c r="L21" s="1736">
        <f>SUMIF('Teaching '!C$49:C$542,H21,'Teaching '!H$49:H$542)</f>
        <v>0</v>
      </c>
      <c r="M21" s="1737">
        <f>SUMIF('Teaching '!C$49:C$542,H21,'Teaching '!I$49:I$542)</f>
        <v>0</v>
      </c>
      <c r="N21" s="1527"/>
      <c r="O21" s="1527"/>
      <c r="P21" s="1539"/>
      <c r="Q21" s="1539"/>
      <c r="R21" s="1527"/>
      <c r="S21" s="48"/>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2:51" s="19" customFormat="1">
      <c r="B22" s="447" t="str">
        <f>'Library Volume 2'!B29</f>
        <v>RES14</v>
      </c>
      <c r="C22" s="452" t="str">
        <f>'Library Volume 2'!C29</f>
        <v>RES14</v>
      </c>
      <c r="D22" s="1527"/>
      <c r="E22" s="341"/>
      <c r="F22" s="1738"/>
      <c r="G22" s="1738" t="str">
        <f t="shared" si="3"/>
        <v>Small-Scale</v>
      </c>
      <c r="H22" s="420" t="str">
        <f>'Library Volume 2'!H25</f>
        <v>Music rooms (fitted)</v>
      </c>
      <c r="I22" s="421">
        <f>'Library Volume 2'!J29</f>
        <v>3.2</v>
      </c>
      <c r="J22" s="1735" t="e">
        <f t="shared" ref="J22" si="4">M22/K22</f>
        <v>#DIV/0!</v>
      </c>
      <c r="K22" s="1735">
        <f>SUMIF('Teaching '!C$49:C$542,H22,'Teaching '!G$49:G$542)</f>
        <v>0</v>
      </c>
      <c r="L22" s="1736">
        <f>SUMIF('Teaching '!C$49:C$542,H22,'Teaching '!H$49:H$542)</f>
        <v>0</v>
      </c>
      <c r="M22" s="1737">
        <f>SUMIF('Teaching '!C$49:C$542,H22,'Teaching '!I$49:I$542)</f>
        <v>0</v>
      </c>
      <c r="N22" s="1527"/>
      <c r="O22" s="1527"/>
      <c r="P22" s="1539"/>
      <c r="Q22" s="1539"/>
      <c r="R22" s="1527"/>
      <c r="S22" s="48"/>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2:51" s="19" customFormat="1">
      <c r="B23" s="447" t="str">
        <f>'Library Volume 2'!B29</f>
        <v>RES14</v>
      </c>
      <c r="C23" s="452" t="str">
        <f>'Library Volume 2'!C29</f>
        <v>RES14</v>
      </c>
      <c r="D23" s="1527"/>
      <c r="E23" s="341"/>
      <c r="F23" s="1738"/>
      <c r="G23" s="1738" t="str">
        <f>G22</f>
        <v>Small-Scale</v>
      </c>
      <c r="H23" s="420" t="str">
        <f>'Library Volume 2'!H26</f>
        <v>Music practice rooms</v>
      </c>
      <c r="I23" s="421">
        <f>'Library Volume 2'!J29</f>
        <v>3.2</v>
      </c>
      <c r="J23" s="1735" t="e">
        <f t="shared" si="2"/>
        <v>#DIV/0!</v>
      </c>
      <c r="K23" s="1735">
        <f>SUMIF('Teaching '!C$49:C$542,H23,'Teaching '!G$49:G$542)</f>
        <v>0</v>
      </c>
      <c r="L23" s="1736">
        <f>SUMIF('Teaching '!C$49:C$542,H23,'Teaching '!H$49:H$542)</f>
        <v>0</v>
      </c>
      <c r="M23" s="1737">
        <f>SUMIF('Teaching '!C$49:C$542,H23,'Teaching '!I$49:I$542)</f>
        <v>0</v>
      </c>
      <c r="N23" s="1527"/>
      <c r="O23" s="1527"/>
      <c r="P23" s="1539"/>
      <c r="Q23" s="1539"/>
      <c r="R23" s="1527"/>
      <c r="S23" s="48"/>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2:51" s="19" customFormat="1">
      <c r="B24" s="447" t="str">
        <f>'Library Volume 2'!B22</f>
        <v>SCI05</v>
      </c>
      <c r="C24" s="452" t="str">
        <f>'Library Volume 2'!C22</f>
        <v>SCI15</v>
      </c>
      <c r="D24" s="1527"/>
      <c r="E24" s="341"/>
      <c r="F24" s="1738"/>
      <c r="G24" s="1738" t="str">
        <f t="shared" si="3"/>
        <v>Small-Scale</v>
      </c>
      <c r="H24" s="420" t="str">
        <f>'Library Volume 2'!H27</f>
        <v>Music practice rooms (recording)</v>
      </c>
      <c r="I24" s="421">
        <f>'Library Volume 2'!J22</f>
        <v>3.2</v>
      </c>
      <c r="J24" s="1735" t="e">
        <f t="shared" si="2"/>
        <v>#DIV/0!</v>
      </c>
      <c r="K24" s="1735">
        <f>SUMIF('Teaching '!C$49:C$542,H24,'Teaching '!G$49:G$542)</f>
        <v>0</v>
      </c>
      <c r="L24" s="1736">
        <f>SUMIF('Teaching '!C$49:C$542,H24,'Teaching '!H$49:H$542)</f>
        <v>0</v>
      </c>
      <c r="M24" s="1737">
        <f>SUMIF('Teaching '!C$49:C$542,H24,'Teaching '!I$49:I$542)</f>
        <v>0</v>
      </c>
      <c r="N24" s="1527"/>
      <c r="O24" s="1527"/>
      <c r="P24" s="1539"/>
      <c r="Q24" s="1539"/>
      <c r="R24" s="1527"/>
      <c r="S24" s="48"/>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2:51" s="19" customFormat="1">
      <c r="B25" s="447" t="str">
        <f>'Library Volume 2'!B23</f>
        <v>SCI05</v>
      </c>
      <c r="C25" s="452" t="str">
        <f>'Library Volume 2'!C23</f>
        <v>SCI16</v>
      </c>
      <c r="D25" s="1527"/>
      <c r="E25" s="341"/>
      <c r="F25" s="1738"/>
      <c r="G25" s="1738" t="str">
        <f t="shared" si="3"/>
        <v>Small-Scale</v>
      </c>
      <c r="H25" s="420" t="str">
        <f>'Library Volume 2'!H28</f>
        <v>Lighting and audio control spaces</v>
      </c>
      <c r="I25" s="421">
        <f>'Library Volume 2'!J23</f>
        <v>3.2</v>
      </c>
      <c r="J25" s="1735" t="e">
        <f t="shared" si="2"/>
        <v>#DIV/0!</v>
      </c>
      <c r="K25" s="1735">
        <f>SUMIF('Teaching '!C$49:C$542,H25,'Teaching '!G$49:G$542)</f>
        <v>0</v>
      </c>
      <c r="L25" s="1736">
        <f>SUMIF('Teaching '!C$49:C$542,H25,'Teaching '!H$49:H$542)</f>
        <v>0</v>
      </c>
      <c r="M25" s="1737">
        <f>SUMIF('Teaching '!C$49:C$542,H25,'Teaching '!I$49:I$542)</f>
        <v>0</v>
      </c>
      <c r="N25" s="1527"/>
      <c r="O25" s="1527"/>
      <c r="P25" s="1539"/>
      <c r="Q25" s="1539"/>
      <c r="R25" s="1527"/>
      <c r="S25" s="48"/>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2:51" s="19" customFormat="1">
      <c r="B26" s="447" t="str">
        <f>'Library Volume 2'!B24</f>
        <v>SCI05</v>
      </c>
      <c r="C26" s="452" t="str">
        <f>'Library Volume 2'!C24</f>
        <v>SCI11</v>
      </c>
      <c r="D26" s="1527"/>
      <c r="E26" s="341"/>
      <c r="F26" s="1738"/>
      <c r="G26" s="1738" t="str">
        <f t="shared" si="3"/>
        <v>Small-Scale</v>
      </c>
      <c r="H26" s="420" t="str">
        <f>'Library Volume 2'!H29</f>
        <v>Recording control spaces</v>
      </c>
      <c r="I26" s="421">
        <f>'Library Volume 2'!J24</f>
        <v>3.2</v>
      </c>
      <c r="J26" s="1735" t="e">
        <f t="shared" si="2"/>
        <v>#DIV/0!</v>
      </c>
      <c r="K26" s="1735">
        <f>SUMIF('Teaching '!C$49:C$542,H26,'Teaching '!G$49:G$542)</f>
        <v>0</v>
      </c>
      <c r="L26" s="1736">
        <f>SUMIF('Teaching '!C$49:C$542,H26,'Teaching '!H$49:H$542)</f>
        <v>0</v>
      </c>
      <c r="M26" s="1737">
        <f>SUMIF('Teaching '!C$49:C$542,H26,'Teaching '!I$49:I$542)</f>
        <v>0</v>
      </c>
      <c r="N26" s="1527"/>
      <c r="O26" s="1527"/>
      <c r="P26" s="1539"/>
      <c r="Q26" s="1539"/>
      <c r="R26" s="1527"/>
      <c r="S26" s="48"/>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2:51" s="19" customFormat="1">
      <c r="B27" s="447">
        <f>'Library Volume 2'!B30</f>
        <v>0</v>
      </c>
      <c r="C27" s="452">
        <f>'Library Volume 2'!C30</f>
        <v>0</v>
      </c>
      <c r="D27" s="1527"/>
      <c r="E27" s="341"/>
      <c r="F27" s="1738"/>
      <c r="G27" s="1738" t="str">
        <f t="shared" si="3"/>
        <v>Small-Scale</v>
      </c>
      <c r="H27" s="420" t="str">
        <f>'Library Volume 2'!H30</f>
        <v>Small-scale vocational space (3.2m2/wp): detail in notes</v>
      </c>
      <c r="I27" s="421">
        <f>'Library Volume 2'!J30</f>
        <v>3.2</v>
      </c>
      <c r="J27" s="1735" t="e">
        <f>M27/K27</f>
        <v>#DIV/0!</v>
      </c>
      <c r="K27" s="1735">
        <f>SUMIF('Teaching '!C$49:C$542,H27,'Teaching '!G$49:G$542)</f>
        <v>0</v>
      </c>
      <c r="L27" s="1736">
        <f>SUMIF('Teaching '!C$49:C$542,H27,'Teaching '!H$49:H$542)</f>
        <v>0</v>
      </c>
      <c r="M27" s="1737">
        <f>SUMIF('Teaching '!C$49:C$542,H27,'Teaching '!I$49:I$542)</f>
        <v>0</v>
      </c>
      <c r="N27" s="1527"/>
      <c r="O27" s="1527"/>
      <c r="P27" s="1539"/>
      <c r="Q27" s="1539"/>
      <c r="R27" s="1527"/>
      <c r="S27" s="48"/>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2:51" s="19" customFormat="1" ht="18" customHeight="1">
      <c r="B28" s="447"/>
      <c r="C28" s="452"/>
      <c r="D28" s="1527"/>
      <c r="E28" s="341"/>
      <c r="F28" s="1738"/>
      <c r="G28" s="1738"/>
      <c r="H28" s="420"/>
      <c r="I28" s="421"/>
      <c r="J28" s="422"/>
      <c r="K28" s="422"/>
      <c r="L28" s="423"/>
      <c r="M28" s="425"/>
      <c r="N28" s="1527"/>
      <c r="O28" s="1527"/>
      <c r="P28" s="1539"/>
      <c r="Q28" s="1539"/>
      <c r="R28" s="1527"/>
      <c r="S28" s="48"/>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2:51" s="19" customFormat="1" ht="18" customHeight="1">
      <c r="B29" s="447" t="str">
        <f>'Library Volume 2'!B33</f>
        <v>DAT00</v>
      </c>
      <c r="C29" s="452" t="str">
        <f>'Library Volume 2'!C33</f>
        <v>DAT04</v>
      </c>
      <c r="D29" s="1527"/>
      <c r="E29" s="341"/>
      <c r="F29" s="1738"/>
      <c r="G29" s="1738" t="str">
        <f>'Library Volume 2'!F32</f>
        <v>Medium-Scale</v>
      </c>
      <c r="H29" s="420" t="str">
        <f>'Library Volume 2'!H33</f>
        <v>Art rooms (ceramics)</v>
      </c>
      <c r="I29" s="421">
        <f>'Library Volume 2'!J33</f>
        <v>4.9000000000000004</v>
      </c>
      <c r="J29" s="1735" t="e">
        <f t="shared" si="2"/>
        <v>#DIV/0!</v>
      </c>
      <c r="K29" s="1735">
        <f>SUMIF('Teaching '!C$49:C$542,H29,'Teaching '!G$49:G$542)</f>
        <v>0</v>
      </c>
      <c r="L29" s="1736">
        <f>SUMIF('Teaching '!C$49:C$542,H29,'Teaching '!H$49:H$542)</f>
        <v>0</v>
      </c>
      <c r="M29" s="1737">
        <f>SUMIF('Teaching '!C$49:C$542,H29,'Teaching '!I$49:I$542)</f>
        <v>0</v>
      </c>
      <c r="N29" s="1527"/>
      <c r="O29" s="1527"/>
      <c r="P29" s="1539"/>
      <c r="Q29" s="1539"/>
      <c r="R29" s="1527"/>
      <c r="S29" s="48"/>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2:51" s="19" customFormat="1" ht="18" customHeight="1">
      <c r="B30" s="447" t="str">
        <f>'Library Volume 2'!B34</f>
        <v>DAT00</v>
      </c>
      <c r="C30" s="452" t="str">
        <f>'Library Volume 2'!C34</f>
        <v>DAT07</v>
      </c>
      <c r="D30" s="1527"/>
      <c r="E30" s="341"/>
      <c r="F30" s="1738"/>
      <c r="G30" s="1738" t="str">
        <f>G29</f>
        <v>Medium-Scale</v>
      </c>
      <c r="H30" s="420" t="str">
        <f>'Library Volume 2'!H34</f>
        <v>Art rooms (painting/installation)</v>
      </c>
      <c r="I30" s="421">
        <f>'Library Volume 2'!J34</f>
        <v>4.9000000000000004</v>
      </c>
      <c r="J30" s="1735" t="e">
        <f t="shared" si="2"/>
        <v>#DIV/0!</v>
      </c>
      <c r="K30" s="1735">
        <f>SUMIF('Teaching '!C$49:C$542,H30,'Teaching '!G$49:G$542)</f>
        <v>0</v>
      </c>
      <c r="L30" s="1736">
        <f>SUMIF('Teaching '!C$49:C$542,H30,'Teaching '!H$49:H$542)</f>
        <v>0</v>
      </c>
      <c r="M30" s="1737">
        <f>SUMIF('Teaching '!C$49:C$542,H30,'Teaching '!I$49:I$542)</f>
        <v>0</v>
      </c>
      <c r="N30" s="1527"/>
      <c r="O30" s="1527"/>
      <c r="P30" s="1539"/>
      <c r="Q30" s="1539"/>
      <c r="R30" s="1527"/>
      <c r="S30" s="48"/>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2:51" s="19" customFormat="1" ht="18" customHeight="1">
      <c r="B31" s="447" t="str">
        <f>'Library Volume 2'!B35</f>
        <v>DAT00</v>
      </c>
      <c r="C31" s="452" t="str">
        <f>'Library Volume 2'!C35</f>
        <v>DAT08</v>
      </c>
      <c r="D31" s="1527"/>
      <c r="E31" s="341"/>
      <c r="F31" s="1738"/>
      <c r="G31" s="1738" t="str">
        <f t="shared" ref="G31:G45" si="5">G30</f>
        <v>Medium-Scale</v>
      </c>
      <c r="H31" s="420" t="str">
        <f>'Library Volume 2'!H35</f>
        <v>Art rooms (print)</v>
      </c>
      <c r="I31" s="421">
        <f>'Library Volume 2'!J35</f>
        <v>4.9000000000000004</v>
      </c>
      <c r="J31" s="1735" t="e">
        <f t="shared" si="2"/>
        <v>#DIV/0!</v>
      </c>
      <c r="K31" s="1735">
        <f>SUMIF('Teaching '!C$49:C$542,H31,'Teaching '!G$49:G$542)</f>
        <v>0</v>
      </c>
      <c r="L31" s="1736">
        <f>SUMIF('Teaching '!C$49:C$542,H31,'Teaching '!H$49:H$542)</f>
        <v>0</v>
      </c>
      <c r="M31" s="1737">
        <f>SUMIF('Teaching '!C$49:C$542,H31,'Teaching '!I$49:I$542)</f>
        <v>0</v>
      </c>
      <c r="N31" s="1527"/>
      <c r="O31" s="1527"/>
      <c r="P31" s="1539"/>
      <c r="Q31" s="1539"/>
      <c r="R31" s="1527"/>
      <c r="S31" s="48"/>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2:51" s="19" customFormat="1" ht="18" customHeight="1">
      <c r="B32" s="447" t="str">
        <f>'Library Volume 2'!B36</f>
        <v>DAT00</v>
      </c>
      <c r="C32" s="452" t="str">
        <f>'Library Volume 2'!C36</f>
        <v>DAT09</v>
      </c>
      <c r="D32" s="1527"/>
      <c r="E32" s="341"/>
      <c r="F32" s="1738"/>
      <c r="G32" s="1738" t="str">
        <f t="shared" si="5"/>
        <v>Medium-Scale</v>
      </c>
      <c r="H32" s="420" t="str">
        <f>'Library Volume 2'!H36</f>
        <v>Art rooms (textiles/fashion)</v>
      </c>
      <c r="I32" s="421">
        <f>'Library Volume 2'!J36</f>
        <v>4.9000000000000004</v>
      </c>
      <c r="J32" s="1735" t="e">
        <f t="shared" si="2"/>
        <v>#DIV/0!</v>
      </c>
      <c r="K32" s="1735">
        <f>SUMIF('Teaching '!C$49:C$542,H32,'Teaching '!G$49:G$542)</f>
        <v>0</v>
      </c>
      <c r="L32" s="1736">
        <f>SUMIF('Teaching '!C$49:C$542,H32,'Teaching '!H$49:H$542)</f>
        <v>0</v>
      </c>
      <c r="M32" s="1737">
        <f>SUMIF('Teaching '!C$49:C$542,H32,'Teaching '!I$49:I$542)</f>
        <v>0</v>
      </c>
      <c r="N32" s="1527"/>
      <c r="O32" s="47"/>
      <c r="P32" s="48"/>
      <c r="Q32" s="48"/>
      <c r="R32" s="48"/>
      <c r="S32" s="48"/>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2:51" s="19" customFormat="1" ht="18" customHeight="1">
      <c r="B33" s="447" t="str">
        <f>'Library Volume 2'!B37</f>
        <v>DAT00</v>
      </c>
      <c r="C33" s="452">
        <f>'Library Volume 2'!C37</f>
        <v>0</v>
      </c>
      <c r="D33" s="1527"/>
      <c r="E33" s="341"/>
      <c r="F33" s="1738"/>
      <c r="G33" s="1738" t="str">
        <f t="shared" si="5"/>
        <v>Medium-Scale</v>
      </c>
      <c r="H33" s="420" t="str">
        <f>'Library Volume 2'!H37</f>
        <v>Art rooms (textiles/machines)</v>
      </c>
      <c r="I33" s="421">
        <f>'Library Volume 2'!J37</f>
        <v>4.9000000000000004</v>
      </c>
      <c r="J33" s="1735" t="e">
        <f t="shared" si="2"/>
        <v>#DIV/0!</v>
      </c>
      <c r="K33" s="1735">
        <f>SUMIF('Teaching '!C$49:C$542,H33,'Teaching '!G$49:G$542)</f>
        <v>0</v>
      </c>
      <c r="L33" s="1736">
        <f>SUMIF('Teaching '!C$49:C$542,H33,'Teaching '!H$49:H$542)</f>
        <v>0</v>
      </c>
      <c r="M33" s="1737">
        <f>SUMIF('Teaching '!C$49:C$542,H33,'Teaching '!I$49:I$542)</f>
        <v>0</v>
      </c>
      <c r="N33" s="1527"/>
      <c r="O33" s="47"/>
      <c r="P33" s="48"/>
      <c r="Q33" s="48"/>
      <c r="R33" s="48"/>
      <c r="S33" s="48"/>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2:51" s="19" customFormat="1" ht="18" customHeight="1">
      <c r="B34" s="447" t="str">
        <f>'Library Volume 2'!B38</f>
        <v>DAT12</v>
      </c>
      <c r="C34" s="452" t="str">
        <f>'Library Volume 2'!C38</f>
        <v>DAT13</v>
      </c>
      <c r="D34" s="1527"/>
      <c r="E34" s="341"/>
      <c r="F34" s="1738"/>
      <c r="G34" s="1738" t="str">
        <f t="shared" si="5"/>
        <v>Medium-Scale</v>
      </c>
      <c r="H34" s="420" t="str">
        <f>'Library Volume 2'!H38</f>
        <v>Hair and beauty training salons (hair)</v>
      </c>
      <c r="I34" s="421">
        <f>'Library Volume 2'!J48</f>
        <v>4.9000000000000004</v>
      </c>
      <c r="J34" s="1735" t="e">
        <f t="shared" si="2"/>
        <v>#DIV/0!</v>
      </c>
      <c r="K34" s="1735">
        <f>SUMIF('Teaching '!C$49:C$542,H34,'Teaching '!G$49:G$542)</f>
        <v>0</v>
      </c>
      <c r="L34" s="1736">
        <f>SUMIF('Teaching '!C$49:C$542,H34,'Teaching '!H$49:H$542)</f>
        <v>0</v>
      </c>
      <c r="M34" s="1737">
        <f>SUMIF('Teaching '!C$49:C$542,H34,'Teaching '!I$49:I$542)</f>
        <v>0</v>
      </c>
      <c r="N34" s="1527"/>
      <c r="O34" s="1527"/>
      <c r="P34" s="1539"/>
      <c r="Q34" s="1539"/>
      <c r="R34" s="1527"/>
      <c r="S34" s="1527"/>
      <c r="T34" s="152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2:51" s="19" customFormat="1" ht="18" customHeight="1">
      <c r="B35" s="447" t="str">
        <f>'Library Volume 2'!B39</f>
        <v>DAT12</v>
      </c>
      <c r="C35" s="452" t="str">
        <f>'Library Volume 2'!C39</f>
        <v>DAT16</v>
      </c>
      <c r="D35" s="1527"/>
      <c r="E35" s="341"/>
      <c r="F35" s="1738"/>
      <c r="G35" s="1738" t="str">
        <f t="shared" si="5"/>
        <v>Medium-Scale</v>
      </c>
      <c r="H35" s="420" t="str">
        <f>'Library Volume 2'!H39</f>
        <v>Hair and beauty training salons (media make up)</v>
      </c>
      <c r="I35" s="421">
        <f>'Library Volume 2'!J45</f>
        <v>4.9000000000000004</v>
      </c>
      <c r="J35" s="1735" t="e">
        <f t="shared" si="2"/>
        <v>#DIV/0!</v>
      </c>
      <c r="K35" s="1735">
        <f>SUMIF('Teaching '!C$49:C$542,H35,'Teaching '!G$49:G$542)</f>
        <v>0</v>
      </c>
      <c r="L35" s="1736">
        <f>SUMIF('Teaching '!C$49:C$542,H35,'Teaching '!H$49:H$542)</f>
        <v>0</v>
      </c>
      <c r="M35" s="1737">
        <f>SUMIF('Teaching '!C$49:C$542,H35,'Teaching '!I$49:I$542)</f>
        <v>0</v>
      </c>
      <c r="N35" s="1527"/>
      <c r="O35" s="1527"/>
      <c r="P35" s="1539"/>
      <c r="Q35" s="1539"/>
      <c r="R35" s="1527"/>
      <c r="S35" s="1527"/>
      <c r="T35" s="152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2:51" s="19" customFormat="1" ht="18" customHeight="1">
      <c r="B36" s="447" t="str">
        <f>'Library Volume 2'!B40</f>
        <v>DAT12</v>
      </c>
      <c r="C36" s="452" t="str">
        <f>'Library Volume 2'!C40</f>
        <v>DAT14</v>
      </c>
      <c r="D36" s="1527"/>
      <c r="E36" s="341"/>
      <c r="F36" s="1738"/>
      <c r="G36" s="1738" t="str">
        <f t="shared" si="5"/>
        <v>Medium-Scale</v>
      </c>
      <c r="H36" s="420" t="str">
        <f>'Library Volume 2'!H40</f>
        <v>Hair and beauty training salons (seated beauty)</v>
      </c>
      <c r="I36" s="421">
        <f>'Library Volume 2'!J46</f>
        <v>4.9000000000000004</v>
      </c>
      <c r="J36" s="1735" t="e">
        <f t="shared" si="2"/>
        <v>#DIV/0!</v>
      </c>
      <c r="K36" s="1735">
        <f>SUMIF('Teaching '!C$49:C$542,H36,'Teaching '!G$49:G$542)</f>
        <v>0</v>
      </c>
      <c r="L36" s="1736">
        <f>SUMIF('Teaching '!C$49:C$542,H36,'Teaching '!H$49:H$542)</f>
        <v>0</v>
      </c>
      <c r="M36" s="1737">
        <f>SUMIF('Teaching '!C$49:C$542,H36,'Teaching '!I$49:I$542)</f>
        <v>0</v>
      </c>
      <c r="N36" s="1527"/>
      <c r="O36" s="1527"/>
      <c r="P36" s="1539"/>
      <c r="Q36" s="1539"/>
      <c r="R36" s="1527"/>
      <c r="S36" s="1527"/>
      <c r="T36" s="152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2:51" s="19" customFormat="1" ht="18" customHeight="1">
      <c r="B37" s="447" t="str">
        <f>'Library Volume 2'!B41</f>
        <v>DAT12</v>
      </c>
      <c r="C37" s="452" t="str">
        <f>'Library Volume 2'!C41</f>
        <v>DAT17</v>
      </c>
      <c r="D37" s="1527"/>
      <c r="E37" s="341"/>
      <c r="F37" s="1738"/>
      <c r="G37" s="1738" t="str">
        <f t="shared" si="5"/>
        <v>Medium-Scale</v>
      </c>
      <c r="H37" s="420" t="str">
        <f>'Library Volume 2'!H41</f>
        <v>Hair and beauty training salons (special effects)</v>
      </c>
      <c r="I37" s="421">
        <f>'Library Volume 2'!J38</f>
        <v>4.9000000000000004</v>
      </c>
      <c r="J37" s="1735" t="e">
        <f t="shared" si="2"/>
        <v>#DIV/0!</v>
      </c>
      <c r="K37" s="1735">
        <f>SUMIF('Teaching '!C$49:C$542,H37,'Teaching '!G$49:G$542)</f>
        <v>0</v>
      </c>
      <c r="L37" s="1736">
        <f>SUMIF('Teaching '!C$49:C$542,H37,'Teaching '!H$49:H$542)</f>
        <v>0</v>
      </c>
      <c r="M37" s="1737">
        <f>SUMIF('Teaching '!C$49:C$542,H37,'Teaching '!I$49:I$542)</f>
        <v>0</v>
      </c>
      <c r="N37" s="1527"/>
      <c r="O37" s="1527"/>
      <c r="P37" s="1539"/>
      <c r="Q37" s="1539"/>
      <c r="R37" s="1527"/>
      <c r="S37" s="1527"/>
      <c r="T37" s="152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2:51" s="19" customFormat="1" ht="18" customHeight="1">
      <c r="B38" s="447" t="str">
        <f>'Library Volume 2'!B42</f>
        <v>DAT12</v>
      </c>
      <c r="C38" s="452" t="str">
        <f>'Library Volume 2'!C42</f>
        <v>DAT15</v>
      </c>
      <c r="D38" s="1527"/>
      <c r="E38" s="341"/>
      <c r="F38" s="1738"/>
      <c r="G38" s="1738" t="str">
        <f t="shared" si="5"/>
        <v>Medium-Scale</v>
      </c>
      <c r="H38" s="420" t="str">
        <f>'Library Volume 2'!H42</f>
        <v>Photography studios</v>
      </c>
      <c r="I38" s="421">
        <f>'Library Volume 2'!J39</f>
        <v>4.9000000000000004</v>
      </c>
      <c r="J38" s="1735" t="e">
        <f t="shared" ref="J38:J44" si="6">M38/K38</f>
        <v>#DIV/0!</v>
      </c>
      <c r="K38" s="1735">
        <f>SUMIF('Teaching '!C$49:C$542,H38,'Teaching '!G$49:G$542)</f>
        <v>0</v>
      </c>
      <c r="L38" s="1736">
        <f>SUMIF('Teaching '!C$49:C$542,H38,'Teaching '!H$49:H$542)</f>
        <v>0</v>
      </c>
      <c r="M38" s="1737">
        <f>SUMIF('Teaching '!C$49:C$542,H38,'Teaching '!I$49:I$542)</f>
        <v>0</v>
      </c>
      <c r="N38" s="1527"/>
      <c r="O38" s="1527"/>
      <c r="P38" s="1539"/>
      <c r="Q38" s="1539"/>
      <c r="R38" s="1527"/>
      <c r="S38" s="1527"/>
      <c r="T38" s="152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2:51" s="19" customFormat="1" ht="18" customHeight="1">
      <c r="B39" s="447" t="str">
        <f>'Library Volume 2'!B43</f>
        <v>HPC02</v>
      </c>
      <c r="C39" s="452" t="str">
        <f>'Library Volume 2'!C43</f>
        <v>HPC02</v>
      </c>
      <c r="D39" s="1527"/>
      <c r="E39" s="341"/>
      <c r="F39" s="1738"/>
      <c r="G39" s="1738" t="str">
        <f t="shared" si="5"/>
        <v>Medium-Scale</v>
      </c>
      <c r="H39" s="420" t="str">
        <f>'Library Volume 2'!H43</f>
        <v>Food rooms (demonstration)</v>
      </c>
      <c r="I39" s="421">
        <f>'Library Volume 2'!J40</f>
        <v>4.9000000000000004</v>
      </c>
      <c r="J39" s="1735" t="e">
        <f t="shared" ref="J39" si="7">M39/K39</f>
        <v>#DIV/0!</v>
      </c>
      <c r="K39" s="1735">
        <f>SUMIF('Teaching '!C$49:C$542,H39,'Teaching '!G$49:G$542)</f>
        <v>0</v>
      </c>
      <c r="L39" s="1736">
        <f>SUMIF('Teaching '!C$49:C$542,H39,'Teaching '!H$49:H$542)</f>
        <v>0</v>
      </c>
      <c r="M39" s="1737">
        <f>SUMIF('Teaching '!C$49:C$542,H39,'Teaching '!I$49:I$542)</f>
        <v>0</v>
      </c>
      <c r="N39" s="1527"/>
      <c r="O39" s="1527"/>
      <c r="P39" s="1539"/>
      <c r="Q39" s="1539"/>
      <c r="R39" s="1527"/>
      <c r="S39" s="1527"/>
      <c r="T39" s="152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2:51" s="19" customFormat="1" ht="18" customHeight="1">
      <c r="B40" s="447" t="str">
        <f>'Library Volume 2'!B44</f>
        <v>HPC10</v>
      </c>
      <c r="C40" s="452" t="str">
        <f>'Library Volume 2'!C44</f>
        <v>HPC12</v>
      </c>
      <c r="D40" s="1527"/>
      <c r="E40" s="341"/>
      <c r="F40" s="1738"/>
      <c r="G40" s="1738" t="str">
        <f>G37</f>
        <v>Medium-Scale</v>
      </c>
      <c r="H40" s="420" t="str">
        <f>'Library Volume 2'!H44</f>
        <v>Food Rooms</v>
      </c>
      <c r="I40" s="421">
        <f>'Library Volume 2'!J39</f>
        <v>4.9000000000000004</v>
      </c>
      <c r="J40" s="1735" t="e">
        <f t="shared" ref="J40" si="8">M40/K40</f>
        <v>#DIV/0!</v>
      </c>
      <c r="K40" s="1735">
        <f>SUMIF('Teaching '!C$49:C$542,H40,'Teaching '!G$49:G$542)</f>
        <v>0</v>
      </c>
      <c r="L40" s="1736">
        <f>SUMIF('Teaching '!C$49:C$542,H40,'Teaching '!H$49:H$542)</f>
        <v>0</v>
      </c>
      <c r="M40" s="1737">
        <f>SUMIF('Teaching '!C$49:C$542,H40,'Teaching '!I$49:I$542)</f>
        <v>0</v>
      </c>
      <c r="N40" s="1527"/>
      <c r="O40" s="1527"/>
      <c r="P40" s="1539"/>
      <c r="Q40" s="1539"/>
      <c r="R40" s="1527"/>
      <c r="S40" s="1527"/>
      <c r="T40" s="152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2:51" s="19" customFormat="1" ht="18" customHeight="1">
      <c r="B41" s="447" t="str">
        <f>'Library Volume 2'!B45</f>
        <v>HPW02</v>
      </c>
      <c r="C41" s="452" t="str">
        <f>'Library Volume 2'!C45</f>
        <v>HPW06</v>
      </c>
      <c r="D41" s="1527"/>
      <c r="E41" s="341"/>
      <c r="F41" s="1738"/>
      <c r="G41" s="1738" t="str">
        <f>G38</f>
        <v>Medium-Scale</v>
      </c>
      <c r="H41" s="420" t="str">
        <f>'Library Volume 2'!H45</f>
        <v>DT workshops (bench-based)</v>
      </c>
      <c r="I41" s="421">
        <f>'Library Volume 2'!J40</f>
        <v>4.9000000000000004</v>
      </c>
      <c r="J41" s="1735" t="e">
        <f t="shared" si="6"/>
        <v>#DIV/0!</v>
      </c>
      <c r="K41" s="1735">
        <f>SUMIF('Teaching '!C$49:C$542,H41,'Teaching '!G$49:G$542)</f>
        <v>0</v>
      </c>
      <c r="L41" s="1736">
        <f>SUMIF('Teaching '!C$49:C$542,H41,'Teaching '!H$49:H$542)</f>
        <v>0</v>
      </c>
      <c r="M41" s="1737">
        <f>SUMIF('Teaching '!C$49:C$542,H41,'Teaching '!I$49:I$542)</f>
        <v>0</v>
      </c>
      <c r="N41" s="1527"/>
      <c r="O41" s="1527"/>
      <c r="P41" s="1539"/>
      <c r="Q41" s="1539"/>
      <c r="R41" s="1527"/>
      <c r="S41" s="1527"/>
      <c r="T41" s="152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2:51" s="19" customFormat="1" ht="18" customHeight="1">
      <c r="B42" s="447" t="str">
        <f>'Library Volume 2'!B46</f>
        <v>HPW02</v>
      </c>
      <c r="C42" s="452" t="str">
        <f>'Library Volume 2'!C46</f>
        <v>HPW07</v>
      </c>
      <c r="D42" s="1527"/>
      <c r="E42" s="341"/>
      <c r="F42" s="1738"/>
      <c r="G42" s="1738" t="str">
        <f t="shared" si="5"/>
        <v>Medium-Scale</v>
      </c>
      <c r="H42" s="420" t="str">
        <f>'Library Volume 2'!H46</f>
        <v>DT workshops (visual arts)</v>
      </c>
      <c r="I42" s="421">
        <f>'Library Volume 2'!J41</f>
        <v>4.9000000000000004</v>
      </c>
      <c r="J42" s="1735" t="e">
        <f t="shared" si="6"/>
        <v>#DIV/0!</v>
      </c>
      <c r="K42" s="1735">
        <f>SUMIF('Teaching '!C$49:C$542,H42,'Teaching '!G$49:G$542)</f>
        <v>0</v>
      </c>
      <c r="L42" s="1736">
        <f>SUMIF('Teaching '!C$49:C$542,H42,'Teaching '!H$49:H$542)</f>
        <v>0</v>
      </c>
      <c r="M42" s="1737">
        <f>SUMIF('Teaching '!C$49:C$542,H42,'Teaching '!I$49:I$542)</f>
        <v>0</v>
      </c>
      <c r="N42" s="1527"/>
      <c r="O42" s="1527"/>
      <c r="P42" s="1539"/>
      <c r="Q42" s="1539"/>
      <c r="R42" s="1527"/>
      <c r="S42" s="1527"/>
      <c r="T42" s="152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2:51" s="19" customFormat="1" ht="18" customHeight="1">
      <c r="B43" s="447" t="str">
        <f>'Library Volume 2'!B47</f>
        <v>PER15</v>
      </c>
      <c r="C43" s="452" t="str">
        <f>'Library Volume 2'!C47</f>
        <v>PER31</v>
      </c>
      <c r="D43" s="1527"/>
      <c r="E43" s="341"/>
      <c r="F43" s="1738"/>
      <c r="G43" s="1738" t="str">
        <f t="shared" si="5"/>
        <v>Medium-Scale</v>
      </c>
      <c r="H43" s="420" t="str">
        <f>'Library Volume 2'!H47</f>
        <v>Media studios (TV)</v>
      </c>
      <c r="I43" s="421">
        <f>'Library Volume 2'!J47</f>
        <v>4.9000000000000004</v>
      </c>
      <c r="J43" s="1735" t="e">
        <f t="shared" si="6"/>
        <v>#DIV/0!</v>
      </c>
      <c r="K43" s="1735">
        <f>SUMIF('Teaching '!C$49:C$542,H43,'Teaching '!G$49:G$542)</f>
        <v>0</v>
      </c>
      <c r="L43" s="1736">
        <f>SUMIF('Teaching '!C$49:C$542,H43,'Teaching '!H$49:H$542)</f>
        <v>0</v>
      </c>
      <c r="M43" s="1737">
        <f>SUMIF('Teaching '!C$49:C$542,H43,'Teaching '!I$49:I$542)</f>
        <v>0</v>
      </c>
      <c r="N43" s="1527"/>
      <c r="O43" s="1527"/>
      <c r="P43" s="1539"/>
      <c r="Q43" s="1539"/>
      <c r="R43" s="1527"/>
      <c r="S43" s="1527"/>
      <c r="T43" s="152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2:51" s="19" customFormat="1" ht="18" customHeight="1">
      <c r="B44" s="447" t="str">
        <f>'Library Volume 2'!B48</f>
        <v>RES42</v>
      </c>
      <c r="C44" s="452" t="str">
        <f>'Library Volume 2'!C48</f>
        <v>RES42</v>
      </c>
      <c r="D44" s="1527"/>
      <c r="E44" s="341"/>
      <c r="F44" s="1738"/>
      <c r="G44" s="1738" t="str">
        <f t="shared" si="5"/>
        <v>Medium-Scale</v>
      </c>
      <c r="H44" s="420" t="str">
        <f>'Library Volume 2'!H48</f>
        <v>Darkrooms</v>
      </c>
      <c r="I44" s="421">
        <f>'Library Volume 2'!J42</f>
        <v>4.9000000000000004</v>
      </c>
      <c r="J44" s="1735" t="e">
        <f t="shared" si="6"/>
        <v>#DIV/0!</v>
      </c>
      <c r="K44" s="1735">
        <f>SUMIF('Teaching '!C$49:C$542,H44,'Teaching '!G$49:G$542)</f>
        <v>0</v>
      </c>
      <c r="L44" s="1736">
        <f>SUMIF('Teaching '!C$49:C$542,H44,'Teaching '!H$49:H$542)</f>
        <v>0</v>
      </c>
      <c r="M44" s="1737">
        <f>SUMIF('Teaching '!C$49:C$542,H44,'Teaching '!I$49:I$542)</f>
        <v>0</v>
      </c>
      <c r="N44" s="1527"/>
      <c r="O44" s="1527"/>
      <c r="P44" s="1539"/>
      <c r="Q44" s="1539"/>
      <c r="R44" s="1527"/>
      <c r="S44" s="1527"/>
      <c r="T44" s="152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2:51" s="19" customFormat="1" ht="18" customHeight="1">
      <c r="B45" s="447" t="str">
        <f>'Library Volume 2'!B49</f>
        <v>RES23</v>
      </c>
      <c r="C45" s="452" t="str">
        <f>'Library Volume 2'!C49</f>
        <v>RES23</v>
      </c>
      <c r="D45" s="1527"/>
      <c r="E45" s="341"/>
      <c r="F45" s="1738"/>
      <c r="G45" s="1738" t="str">
        <f t="shared" si="5"/>
        <v>Medium-Scale</v>
      </c>
      <c r="H45" s="420" t="str">
        <f>'Library Volume 2'!H49</f>
        <v>Art and design resource spaces</v>
      </c>
      <c r="I45" s="421">
        <f>'Library Volume 2'!J45</f>
        <v>4.9000000000000004</v>
      </c>
      <c r="J45" s="1735" t="e">
        <f t="shared" ref="J45" si="9">M45/K45</f>
        <v>#DIV/0!</v>
      </c>
      <c r="K45" s="1735">
        <f>SUMIF('Teaching '!C$49:C$542,H45,'Teaching '!G$49:G$542)</f>
        <v>0</v>
      </c>
      <c r="L45" s="1736">
        <f>SUMIF('Teaching '!C$49:C$542,H45,'Teaching '!H$49:H$542)</f>
        <v>0</v>
      </c>
      <c r="M45" s="1737">
        <f>SUMIF('Teaching '!C$49:C$542,H45,'Teaching '!I$49:I$542)</f>
        <v>0</v>
      </c>
      <c r="N45" s="1527"/>
      <c r="O45" s="1527"/>
      <c r="P45" s="1539"/>
      <c r="Q45" s="1539"/>
      <c r="R45" s="1527"/>
      <c r="S45" s="1527"/>
      <c r="T45" s="152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2:51" s="19" customFormat="1" ht="18" customHeight="1">
      <c r="B46" s="447">
        <f>'Library Volume 2'!B50</f>
        <v>0</v>
      </c>
      <c r="C46" s="452">
        <f>'Library Volume 2'!C50</f>
        <v>0</v>
      </c>
      <c r="D46" s="1527"/>
      <c r="E46" s="341"/>
      <c r="F46" s="1738"/>
      <c r="G46" s="1738" t="str">
        <f>G44</f>
        <v>Medium-Scale</v>
      </c>
      <c r="H46" s="420" t="str">
        <f>'Library Volume 2'!H50</f>
        <v>Medium-scale vocational space (4.9m2/wp): detail in notes</v>
      </c>
      <c r="I46" s="421">
        <f>'Library Volume 2'!J50</f>
        <v>4.9000000000000004</v>
      </c>
      <c r="J46" s="1735" t="e">
        <f t="shared" si="2"/>
        <v>#DIV/0!</v>
      </c>
      <c r="K46" s="1735">
        <f>SUMIF('Teaching '!C$49:C$542,H46,'Teaching '!G$49:G$542)</f>
        <v>0</v>
      </c>
      <c r="L46" s="1736">
        <f>SUMIF('Teaching '!C$49:C$542,H46,'Teaching '!H$49:H$542)</f>
        <v>0</v>
      </c>
      <c r="M46" s="1737">
        <f>SUMIF('Teaching '!C$49:C$542,H46,'Teaching '!I$49:I$542)</f>
        <v>0</v>
      </c>
      <c r="N46" s="1527"/>
      <c r="O46" s="1527"/>
      <c r="P46" s="1539"/>
      <c r="Q46" s="1539"/>
      <c r="R46" s="1527"/>
      <c r="S46" s="1527"/>
      <c r="T46" s="152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2:51" s="19" customFormat="1" ht="18" customHeight="1">
      <c r="B47" s="447"/>
      <c r="C47" s="452"/>
      <c r="D47" s="1527"/>
      <c r="E47" s="341"/>
      <c r="F47" s="1738"/>
      <c r="G47" s="1738"/>
      <c r="H47" s="420"/>
      <c r="I47" s="421"/>
      <c r="J47" s="422"/>
      <c r="K47" s="422"/>
      <c r="L47" s="423"/>
      <c r="M47" s="425"/>
      <c r="N47" s="1527"/>
      <c r="O47" s="1527"/>
      <c r="P47" s="1539"/>
      <c r="Q47" s="1539"/>
      <c r="R47" s="1527"/>
      <c r="S47" s="1527"/>
      <c r="T47" s="152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2:51" s="19" customFormat="1" ht="18" customHeight="1">
      <c r="B48" s="447" t="str">
        <f>'Library Volume 2'!B53</f>
        <v>HPC30</v>
      </c>
      <c r="C48" s="452" t="str">
        <f>'Library Volume 2'!C53</f>
        <v>HPC31</v>
      </c>
      <c r="D48" s="1527"/>
      <c r="E48" s="341"/>
      <c r="F48" s="1738"/>
      <c r="G48" s="1738" t="str">
        <f>'Library Volume 2'!F52</f>
        <v>Large-Scale</v>
      </c>
      <c r="H48" s="420" t="str">
        <f>'Library Volume 2'!H53</f>
        <v>Catering training kitchens (bakery)</v>
      </c>
      <c r="I48" s="421">
        <f>'Library Volume 2'!J53</f>
        <v>6.5</v>
      </c>
      <c r="J48" s="1735" t="e">
        <f t="shared" si="2"/>
        <v>#DIV/0!</v>
      </c>
      <c r="K48" s="1735">
        <f>SUMIF('Teaching '!C$49:C$542,H48,'Teaching '!G$49:G$542)</f>
        <v>0</v>
      </c>
      <c r="L48" s="1736">
        <f>SUMIF('Teaching '!C$49:C$542,H48,'Teaching '!H$49:H$542)</f>
        <v>0</v>
      </c>
      <c r="M48" s="1737">
        <f>SUMIF('Teaching '!C$49:C$542,H48,'Teaching '!I$49:I$542)</f>
        <v>0</v>
      </c>
      <c r="N48" s="1527"/>
      <c r="O48" s="1527"/>
      <c r="P48" s="1539"/>
      <c r="Q48" s="1539"/>
      <c r="R48" s="1527"/>
      <c r="S48" s="1527"/>
      <c r="T48" s="152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2:51" s="19" customFormat="1" ht="18" customHeight="1">
      <c r="B49" s="447" t="str">
        <f>'Library Volume 2'!B54</f>
        <v>HPC30</v>
      </c>
      <c r="C49" s="452" t="str">
        <f>'Library Volume 2'!C54</f>
        <v>HPC32</v>
      </c>
      <c r="D49" s="1527"/>
      <c r="E49" s="341"/>
      <c r="F49" s="1738"/>
      <c r="G49" s="1738" t="str">
        <f>G48</f>
        <v>Large-Scale</v>
      </c>
      <c r="H49" s="420" t="str">
        <f>'Library Volume 2'!H54</f>
        <v>Catering training kitchens (prep)</v>
      </c>
      <c r="I49" s="421">
        <f>'Library Volume 2'!J54</f>
        <v>6.5</v>
      </c>
      <c r="J49" s="1735" t="e">
        <f t="shared" si="2"/>
        <v>#DIV/0!</v>
      </c>
      <c r="K49" s="1735">
        <f>SUMIF('Teaching '!C$49:C$542,H49,'Teaching '!G$49:G$542)</f>
        <v>0</v>
      </c>
      <c r="L49" s="1736">
        <f>SUMIF('Teaching '!C$49:C$542,H49,'Teaching '!H$49:H$542)</f>
        <v>0</v>
      </c>
      <c r="M49" s="1737">
        <f>SUMIF('Teaching '!C$49:C$542,H49,'Teaching '!I$49:I$542)</f>
        <v>0</v>
      </c>
      <c r="N49" s="1527"/>
      <c r="O49" s="1527"/>
      <c r="P49" s="1539"/>
      <c r="Q49" s="1539"/>
      <c r="R49" s="1527"/>
      <c r="S49" s="1527"/>
      <c r="T49" s="1527"/>
      <c r="U49" s="47"/>
      <c r="V49" s="47"/>
      <c r="W49" s="47"/>
      <c r="X49" s="47"/>
      <c r="Y49" s="47"/>
      <c r="Z49" s="47"/>
      <c r="AA49" s="47"/>
      <c r="AB49" s="47"/>
      <c r="AC49" s="47"/>
      <c r="AD49" s="47"/>
      <c r="AE49" s="47"/>
      <c r="AF49" s="47"/>
      <c r="AG49" s="1527"/>
      <c r="AH49" s="1527"/>
      <c r="AI49" s="1527"/>
      <c r="AJ49" s="1527"/>
      <c r="AK49" s="1527"/>
      <c r="AL49" s="1527"/>
      <c r="AM49" s="1527"/>
      <c r="AN49" s="1527"/>
      <c r="AO49" s="1527"/>
      <c r="AP49" s="1527"/>
      <c r="AQ49" s="1527"/>
      <c r="AR49" s="1527"/>
      <c r="AS49" s="1527"/>
      <c r="AT49" s="1527"/>
      <c r="AU49" s="1527"/>
      <c r="AV49" s="1527"/>
      <c r="AW49" s="1527"/>
      <c r="AX49" s="1527"/>
      <c r="AY49" s="1527"/>
    </row>
    <row r="50" spans="2:51" s="19" customFormat="1" ht="18" customHeight="1">
      <c r="B50" s="447" t="str">
        <f>'Library Volume 2'!B55</f>
        <v>HPC30</v>
      </c>
      <c r="C50" s="452" t="str">
        <f>'Library Volume 2'!C55</f>
        <v>HPC33</v>
      </c>
      <c r="D50" s="1527"/>
      <c r="E50" s="341"/>
      <c r="F50" s="1738"/>
      <c r="G50" s="1738" t="str">
        <f t="shared" ref="G50:G60" si="10">G49</f>
        <v>Large-Scale</v>
      </c>
      <c r="H50" s="420" t="str">
        <f>'Library Volume 2'!H55</f>
        <v>Catering training kitchens (production kitchens)</v>
      </c>
      <c r="I50" s="421">
        <f>'Library Volume 2'!J55</f>
        <v>6.5</v>
      </c>
      <c r="J50" s="1735" t="e">
        <f>M50/K50</f>
        <v>#DIV/0!</v>
      </c>
      <c r="K50" s="1735">
        <f>SUMIF('Teaching '!C$49:C$542,H50,'Teaching '!G$49:G$542)</f>
        <v>0</v>
      </c>
      <c r="L50" s="1736">
        <f>SUMIF('Teaching '!C$49:C$542,H50,'Teaching '!H$49:H$542)</f>
        <v>0</v>
      </c>
      <c r="M50" s="1737">
        <f>SUMIF('Teaching '!C$49:C$542,H50,'Teaching '!I$49:I$542)</f>
        <v>0</v>
      </c>
      <c r="N50" s="1527"/>
      <c r="O50" s="1527"/>
      <c r="P50" s="1539"/>
      <c r="Q50" s="1539"/>
      <c r="R50" s="1527"/>
      <c r="S50" s="1527"/>
      <c r="T50" s="1527"/>
      <c r="U50" s="47"/>
      <c r="V50" s="47"/>
      <c r="W50" s="47"/>
      <c r="X50" s="47"/>
      <c r="Y50" s="47"/>
      <c r="Z50" s="47"/>
      <c r="AA50" s="47"/>
      <c r="AB50" s="47"/>
      <c r="AC50" s="47"/>
      <c r="AD50" s="47"/>
      <c r="AE50" s="47"/>
      <c r="AF50" s="47"/>
      <c r="AG50" s="1527"/>
      <c r="AH50" s="1527"/>
      <c r="AI50" s="1527"/>
      <c r="AJ50" s="1527"/>
      <c r="AK50" s="1527"/>
      <c r="AL50" s="1527"/>
      <c r="AM50" s="1527"/>
      <c r="AN50" s="1527"/>
      <c r="AO50" s="1527"/>
      <c r="AP50" s="1527"/>
      <c r="AQ50" s="1527"/>
      <c r="AR50" s="1527"/>
      <c r="AS50" s="1527"/>
      <c r="AT50" s="1527"/>
      <c r="AU50" s="1527"/>
      <c r="AV50" s="1527"/>
      <c r="AW50" s="1527"/>
      <c r="AX50" s="1527"/>
      <c r="AY50" s="1527"/>
    </row>
    <row r="51" spans="2:51" s="19" customFormat="1" ht="18" customHeight="1">
      <c r="B51" s="447" t="str">
        <f>'Library Volume 2'!B56</f>
        <v>HPC30</v>
      </c>
      <c r="C51" s="452" t="str">
        <f>'Library Volume 2'!C56</f>
        <v>HPC40</v>
      </c>
      <c r="D51" s="1527"/>
      <c r="E51" s="341"/>
      <c r="F51" s="1738"/>
      <c r="G51" s="1738" t="str">
        <f t="shared" si="10"/>
        <v>Large-Scale</v>
      </c>
      <c r="H51" s="420" t="str">
        <f>'Library Volume 2'!H56</f>
        <v>Training restaurants</v>
      </c>
      <c r="I51" s="421">
        <f>'Library Volume 2'!J61</f>
        <v>6.5</v>
      </c>
      <c r="J51" s="1735" t="e">
        <f t="shared" si="2"/>
        <v>#DIV/0!</v>
      </c>
      <c r="K51" s="1735">
        <f>SUMIF('Teaching '!C$49:C$542,H51,'Teaching '!G$49:G$542)</f>
        <v>0</v>
      </c>
      <c r="L51" s="1736">
        <f>SUMIF('Teaching '!C$49:C$542,H51,'Teaching '!H$49:H$542)</f>
        <v>0</v>
      </c>
      <c r="M51" s="1737">
        <f>SUMIF('Teaching '!C$49:C$542,H51,'Teaching '!I$49:I$542)</f>
        <v>0</v>
      </c>
      <c r="N51" s="1527"/>
      <c r="O51" s="1527"/>
      <c r="P51" s="1539"/>
      <c r="Q51" s="1539"/>
      <c r="R51" s="1527"/>
      <c r="S51" s="1527"/>
      <c r="T51" s="1527"/>
      <c r="U51" s="47"/>
      <c r="V51" s="47"/>
      <c r="W51" s="47"/>
      <c r="X51" s="47"/>
      <c r="Y51" s="47"/>
      <c r="Z51" s="47"/>
      <c r="AA51" s="47"/>
      <c r="AB51" s="47"/>
      <c r="AC51" s="47"/>
      <c r="AD51" s="47"/>
      <c r="AE51" s="47"/>
      <c r="AF51" s="47"/>
      <c r="AG51" s="1527"/>
      <c r="AH51" s="1527"/>
      <c r="AI51" s="1527"/>
      <c r="AJ51" s="1527"/>
      <c r="AK51" s="1527"/>
      <c r="AL51" s="1527"/>
      <c r="AM51" s="1527"/>
      <c r="AN51" s="1527"/>
      <c r="AO51" s="1527"/>
      <c r="AP51" s="1527"/>
      <c r="AQ51" s="1527"/>
      <c r="AR51" s="1527"/>
      <c r="AS51" s="1527"/>
      <c r="AT51" s="1527"/>
      <c r="AU51" s="1527"/>
      <c r="AV51" s="1527"/>
      <c r="AW51" s="1527"/>
      <c r="AX51" s="1527"/>
      <c r="AY51" s="1527"/>
    </row>
    <row r="52" spans="2:51" s="31" customFormat="1" ht="18" customHeight="1">
      <c r="B52" s="447" t="str">
        <f>'Library Volume 2'!B57</f>
        <v>HPW02</v>
      </c>
      <c r="C52" s="452" t="str">
        <f>'Library Volume 2'!C57</f>
        <v>HPW08</v>
      </c>
      <c r="E52" s="341"/>
      <c r="F52" s="424"/>
      <c r="G52" s="1738" t="str">
        <f t="shared" si="10"/>
        <v>Large-Scale</v>
      </c>
      <c r="H52" s="420" t="str">
        <f>'Library Volume 2'!H57</f>
        <v>DT workshops (set design)</v>
      </c>
      <c r="I52" s="421">
        <f>'Library Volume 2'!J56</f>
        <v>6.5</v>
      </c>
      <c r="J52" s="1735" t="e">
        <f t="shared" si="2"/>
        <v>#DIV/0!</v>
      </c>
      <c r="K52" s="1735">
        <f>SUMIF('Teaching '!C$49:C$542,H52,'Teaching '!G$49:G$542)</f>
        <v>0</v>
      </c>
      <c r="L52" s="1736">
        <f>SUMIF('Teaching '!C$49:C$542,H52,'Teaching '!H$49:H$542)</f>
        <v>0</v>
      </c>
      <c r="M52" s="1737">
        <f>SUMIF('Teaching '!C$49:C$542,H52,'Teaching '!I$49:I$542)</f>
        <v>0</v>
      </c>
      <c r="N52" s="1527"/>
      <c r="P52" s="39"/>
      <c r="Q52" s="39"/>
      <c r="U52" s="49"/>
      <c r="V52" s="49"/>
      <c r="W52" s="49"/>
      <c r="X52" s="49"/>
      <c r="Y52" s="49"/>
      <c r="Z52" s="49"/>
      <c r="AA52" s="49"/>
      <c r="AB52" s="49"/>
      <c r="AC52" s="49"/>
      <c r="AD52" s="49"/>
      <c r="AE52" s="49"/>
      <c r="AF52" s="49"/>
    </row>
    <row r="53" spans="2:51" s="31" customFormat="1" ht="18" customHeight="1">
      <c r="B53" s="447" t="str">
        <f>'Library Volume 2'!B58</f>
        <v>ACT22</v>
      </c>
      <c r="C53" s="452" t="str">
        <f>'Library Volume 2'!C58</f>
        <v>ACT23</v>
      </c>
      <c r="E53" s="341"/>
      <c r="F53" s="424"/>
      <c r="G53" s="1738" t="str">
        <f t="shared" si="10"/>
        <v>Large-Scale</v>
      </c>
      <c r="H53" s="420" t="str">
        <f>'Library Volume 2'!H58</f>
        <v>Fitness rooms (testing)</v>
      </c>
      <c r="I53" s="421">
        <f>'Library Volume 2'!J62</f>
        <v>6.5</v>
      </c>
      <c r="J53" s="1735" t="e">
        <f t="shared" si="2"/>
        <v>#DIV/0!</v>
      </c>
      <c r="K53" s="1735">
        <f>SUMIF('Teaching '!C$49:C$542,H53,'Teaching '!G$49:G$542)</f>
        <v>0</v>
      </c>
      <c r="L53" s="1736">
        <f>SUMIF('Teaching '!C$49:C$542,H53,'Teaching '!H$49:H$542)</f>
        <v>0</v>
      </c>
      <c r="M53" s="1737">
        <f>SUMIF('Teaching '!C$49:C$542,H53,'Teaching '!I$49:I$542)</f>
        <v>0</v>
      </c>
      <c r="N53" s="1527"/>
      <c r="P53" s="39"/>
      <c r="Q53" s="39"/>
      <c r="U53" s="49"/>
      <c r="V53" s="49"/>
      <c r="W53" s="49"/>
      <c r="X53" s="49"/>
      <c r="Y53" s="49"/>
      <c r="Z53" s="49"/>
      <c r="AA53" s="49"/>
      <c r="AB53" s="49"/>
      <c r="AC53" s="49"/>
      <c r="AD53" s="49"/>
      <c r="AE53" s="49"/>
      <c r="AF53" s="49"/>
    </row>
    <row r="54" spans="2:51" s="31" customFormat="1" ht="18" customHeight="1">
      <c r="B54" s="447" t="str">
        <f>'Library Volume 2'!B59</f>
        <v>HPC20</v>
      </c>
      <c r="C54" s="452" t="str">
        <f>'Library Volume 2'!C59</f>
        <v>HPC21</v>
      </c>
      <c r="E54" s="341"/>
      <c r="F54" s="424"/>
      <c r="G54" s="1738" t="str">
        <f t="shared" si="10"/>
        <v>Large-Scale</v>
      </c>
      <c r="H54" s="420" t="str">
        <f>'Library Volume 2'!H59</f>
        <v>Health and clinical training rooms (beauty/massage)</v>
      </c>
      <c r="I54" s="421">
        <f>'Library Volume 2'!J57</f>
        <v>6.5</v>
      </c>
      <c r="J54" s="1735" t="e">
        <f t="shared" si="2"/>
        <v>#DIV/0!</v>
      </c>
      <c r="K54" s="1735">
        <f>SUMIF('Teaching '!C$49:C$542,H54,'Teaching '!G$49:G$542)</f>
        <v>0</v>
      </c>
      <c r="L54" s="1736">
        <f>SUMIF('Teaching '!C$49:C$542,H54,'Teaching '!H$49:H$542)</f>
        <v>0</v>
      </c>
      <c r="M54" s="1737">
        <f>SUMIF('Teaching '!C$49:C$542,H54,'Teaching '!I$49:I$542)</f>
        <v>0</v>
      </c>
      <c r="N54" s="1527"/>
      <c r="P54" s="39"/>
      <c r="Q54" s="39"/>
      <c r="U54" s="49"/>
      <c r="V54" s="49"/>
      <c r="W54" s="49"/>
      <c r="X54" s="49"/>
      <c r="Y54" s="49"/>
      <c r="Z54" s="49"/>
      <c r="AA54" s="49"/>
      <c r="AB54" s="49"/>
      <c r="AC54" s="49"/>
      <c r="AD54" s="49"/>
      <c r="AE54" s="49"/>
      <c r="AF54" s="49"/>
    </row>
    <row r="55" spans="2:51" s="19" customFormat="1" ht="18" customHeight="1">
      <c r="B55" s="447" t="str">
        <f>'Library Volume 2'!B60</f>
        <v>HPC20</v>
      </c>
      <c r="C55" s="452" t="str">
        <f>'Library Volume 2'!C60</f>
        <v>HPC25</v>
      </c>
      <c r="D55" s="1527"/>
      <c r="E55" s="341"/>
      <c r="F55" s="1738"/>
      <c r="G55" s="1738" t="str">
        <f t="shared" si="10"/>
        <v>Large-Scale</v>
      </c>
      <c r="H55" s="420" t="str">
        <f>'Library Volume 2'!H60</f>
        <v>Health and clinical training rooms (ward)</v>
      </c>
      <c r="I55" s="421">
        <f>'Library Volume 2'!J58</f>
        <v>6.5</v>
      </c>
      <c r="J55" s="1735" t="e">
        <f t="shared" si="2"/>
        <v>#DIV/0!</v>
      </c>
      <c r="K55" s="1735">
        <f>SUMIF('Teaching '!C$49:C$542,H55,'Teaching '!G$49:G$542)</f>
        <v>0</v>
      </c>
      <c r="L55" s="1736">
        <f>SUMIF('Teaching '!C$49:C$542,H55,'Teaching '!H$49:H$542)</f>
        <v>0</v>
      </c>
      <c r="M55" s="1737">
        <f>SUMIF('Teaching '!C$49:C$542,H55,'Teaching '!I$49:I$542)</f>
        <v>0</v>
      </c>
      <c r="N55" s="1527"/>
      <c r="O55" s="1527"/>
      <c r="P55" s="1539"/>
      <c r="Q55" s="1539"/>
      <c r="R55" s="1527"/>
      <c r="S55" s="1527"/>
      <c r="T55" s="1527"/>
      <c r="U55" s="1527"/>
      <c r="V55" s="1527"/>
      <c r="W55" s="1527"/>
      <c r="X55" s="1527"/>
      <c r="Y55" s="1527"/>
      <c r="Z55" s="1527"/>
      <c r="AA55" s="1527"/>
      <c r="AB55" s="1527"/>
      <c r="AC55" s="1527"/>
      <c r="AD55" s="1527"/>
      <c r="AE55" s="1527"/>
      <c r="AF55" s="1527"/>
      <c r="AG55" s="1527"/>
      <c r="AH55" s="1527"/>
      <c r="AI55" s="1527"/>
      <c r="AJ55" s="1527"/>
      <c r="AK55" s="1527"/>
      <c r="AL55" s="1527"/>
      <c r="AM55" s="1527"/>
      <c r="AN55" s="1527"/>
      <c r="AO55" s="1527"/>
      <c r="AP55" s="1527"/>
      <c r="AQ55" s="1527"/>
      <c r="AR55" s="1527"/>
      <c r="AS55" s="1527"/>
      <c r="AT55" s="1527"/>
      <c r="AU55" s="1527"/>
      <c r="AV55" s="1527"/>
      <c r="AW55" s="1527"/>
      <c r="AX55" s="1527"/>
      <c r="AY55" s="1527"/>
    </row>
    <row r="56" spans="2:51" s="19" customFormat="1" ht="18" customHeight="1">
      <c r="B56" s="447" t="str">
        <f>'Library Volume 2'!B61</f>
        <v>ACT01</v>
      </c>
      <c r="C56" s="452" t="str">
        <f>'Library Volume 2'!C61</f>
        <v>ACT01</v>
      </c>
      <c r="D56" s="1527"/>
      <c r="E56" s="341"/>
      <c r="F56" s="1738"/>
      <c r="G56" s="1738" t="str">
        <f t="shared" si="10"/>
        <v>Large-Scale</v>
      </c>
      <c r="H56" s="420" t="str">
        <f>'Library Volume 2'!H61</f>
        <v>Dance studios</v>
      </c>
      <c r="I56" s="421">
        <f>'Library Volume 2'!J59</f>
        <v>6.5</v>
      </c>
      <c r="J56" s="1735" t="e">
        <f t="shared" si="2"/>
        <v>#DIV/0!</v>
      </c>
      <c r="K56" s="1735">
        <f>SUMIF('Teaching '!C$49:C$542,H56,'Teaching '!G$49:G$542)</f>
        <v>0</v>
      </c>
      <c r="L56" s="1736">
        <f>SUMIF('Teaching '!C$49:C$542,H56,'Teaching '!H$49:H$542)</f>
        <v>0</v>
      </c>
      <c r="M56" s="1737">
        <f>SUMIF('Teaching '!C$49:C$542,H56,'Teaching '!I$49:I$542)</f>
        <v>0</v>
      </c>
      <c r="N56" s="1527"/>
      <c r="O56" s="1527"/>
      <c r="P56" s="1539"/>
      <c r="Q56" s="1539"/>
      <c r="R56" s="1527"/>
      <c r="S56" s="1527"/>
      <c r="T56" s="1527"/>
      <c r="U56" s="1527"/>
      <c r="V56" s="1527"/>
      <c r="W56" s="1527"/>
      <c r="X56" s="1527"/>
      <c r="Y56" s="1527"/>
      <c r="Z56" s="1527"/>
      <c r="AA56" s="1527"/>
      <c r="AB56" s="1527"/>
      <c r="AC56" s="1527"/>
      <c r="AD56" s="1527"/>
      <c r="AE56" s="1527"/>
      <c r="AF56" s="1527"/>
      <c r="AG56" s="1527"/>
      <c r="AH56" s="1527"/>
      <c r="AI56" s="1527"/>
      <c r="AJ56" s="1527"/>
      <c r="AK56" s="1527"/>
      <c r="AL56" s="1527"/>
      <c r="AM56" s="1527"/>
      <c r="AN56" s="1527"/>
      <c r="AO56" s="1527"/>
      <c r="AP56" s="1527"/>
      <c r="AQ56" s="1527"/>
      <c r="AR56" s="1527"/>
      <c r="AS56" s="1527"/>
      <c r="AT56" s="1527"/>
      <c r="AU56" s="1527"/>
      <c r="AV56" s="1527"/>
      <c r="AW56" s="1527"/>
      <c r="AX56" s="1527"/>
      <c r="AY56" s="1527"/>
    </row>
    <row r="57" spans="2:51" s="19" customFormat="1" ht="18" customHeight="1">
      <c r="B57" s="447" t="str">
        <f>'Library Volume 2'!B62</f>
        <v>PER15</v>
      </c>
      <c r="C57" s="452" t="str">
        <f>'Library Volume 2'!C62</f>
        <v>PER20</v>
      </c>
      <c r="D57" s="1527"/>
      <c r="E57" s="341"/>
      <c r="F57" s="1738"/>
      <c r="G57" s="1738" t="str">
        <f t="shared" si="10"/>
        <v>Large-Scale</v>
      </c>
      <c r="H57" s="420" t="str">
        <f>'Library Volume 2'!H62</f>
        <v>Drama studios</v>
      </c>
      <c r="I57" s="421">
        <f>'Library Volume 2'!J60</f>
        <v>6.5</v>
      </c>
      <c r="J57" s="1735" t="e">
        <f t="shared" si="2"/>
        <v>#DIV/0!</v>
      </c>
      <c r="K57" s="1735">
        <f>SUMIF('Teaching '!C$49:C$542,H57,'Teaching '!G$49:G$542)</f>
        <v>0</v>
      </c>
      <c r="L57" s="1736">
        <f>SUMIF('Teaching '!C$49:C$542,H57,'Teaching '!H$49:H$542)</f>
        <v>0</v>
      </c>
      <c r="M57" s="1737">
        <f>SUMIF('Teaching '!C$49:C$542,H57,'Teaching '!I$49:I$542)</f>
        <v>0</v>
      </c>
      <c r="N57" s="1527"/>
      <c r="O57" s="1527"/>
      <c r="P57" s="1539"/>
      <c r="Q57" s="1539"/>
      <c r="R57" s="1527"/>
      <c r="S57" s="1527"/>
      <c r="T57" s="1527"/>
      <c r="U57" s="1527"/>
      <c r="V57" s="1527"/>
      <c r="W57" s="1527"/>
      <c r="X57" s="1527"/>
      <c r="Y57" s="1527"/>
      <c r="Z57" s="1527"/>
      <c r="AA57" s="1527"/>
      <c r="AB57" s="1527"/>
      <c r="AC57" s="1527"/>
      <c r="AD57" s="1527"/>
      <c r="AE57" s="1527"/>
      <c r="AF57" s="1527"/>
      <c r="AG57" s="1527"/>
      <c r="AH57" s="1527"/>
      <c r="AI57" s="1527"/>
      <c r="AJ57" s="1527"/>
      <c r="AK57" s="1527"/>
      <c r="AL57" s="1527"/>
      <c r="AM57" s="1527"/>
      <c r="AN57" s="1527"/>
      <c r="AO57" s="1527"/>
      <c r="AP57" s="1527"/>
      <c r="AQ57" s="1527"/>
      <c r="AR57" s="1527"/>
      <c r="AS57" s="1527"/>
      <c r="AT57" s="1527"/>
      <c r="AU57" s="1527"/>
      <c r="AV57" s="1527"/>
      <c r="AW57" s="1527"/>
      <c r="AX57" s="1527"/>
      <c r="AY57" s="1527"/>
    </row>
    <row r="58" spans="2:51" s="19" customFormat="1" ht="18" customHeight="1">
      <c r="B58" s="447" t="str">
        <f>'Library Volume 2'!B63</f>
        <v>PER15</v>
      </c>
      <c r="C58" s="452" t="str">
        <f>'Library Volume 2'!C63</f>
        <v>PER32</v>
      </c>
      <c r="D58" s="1527"/>
      <c r="E58" s="341"/>
      <c r="F58" s="1738"/>
      <c r="G58" s="1738" t="str">
        <f t="shared" si="10"/>
        <v>Large-Scale</v>
      </c>
      <c r="H58" s="420" t="str">
        <f>'Library Volume 2'!H63</f>
        <v>Media studios (film)</v>
      </c>
      <c r="I58" s="421">
        <f>'Library Volume 2'!J64</f>
        <v>6.5</v>
      </c>
      <c r="J58" s="1735" t="e">
        <f t="shared" ref="J58:J60" si="11">M58/K58</f>
        <v>#DIV/0!</v>
      </c>
      <c r="K58" s="1735">
        <f>SUMIF('Teaching '!C$49:C$542,H58,'Teaching '!G$49:G$542)</f>
        <v>0</v>
      </c>
      <c r="L58" s="1736">
        <f>SUMIF('Teaching '!C$49:C$542,H58,'Teaching '!H$49:H$542)</f>
        <v>0</v>
      </c>
      <c r="M58" s="1737">
        <f>SUMIF('Teaching '!C$49:C$542,H58,'Teaching '!I$49:I$542)</f>
        <v>0</v>
      </c>
      <c r="N58" s="1527"/>
      <c r="O58" s="1527"/>
      <c r="P58" s="1539"/>
      <c r="Q58" s="1539"/>
      <c r="R58" s="1527"/>
      <c r="S58" s="1527"/>
      <c r="T58" s="1527"/>
      <c r="U58" s="1527"/>
      <c r="V58" s="1527"/>
      <c r="W58" s="1527"/>
      <c r="X58" s="1527"/>
      <c r="Y58" s="1527"/>
      <c r="Z58" s="1527"/>
      <c r="AA58" s="1527"/>
      <c r="AB58" s="1527"/>
      <c r="AC58" s="1527"/>
      <c r="AD58" s="1527"/>
      <c r="AE58" s="1527"/>
      <c r="AF58" s="1527"/>
      <c r="AG58" s="1527"/>
      <c r="AH58" s="1527"/>
      <c r="AI58" s="1527"/>
      <c r="AJ58" s="1527"/>
      <c r="AK58" s="1527"/>
      <c r="AL58" s="1527"/>
      <c r="AM58" s="1527"/>
      <c r="AN58" s="1527"/>
      <c r="AO58" s="1527"/>
      <c r="AP58" s="1527"/>
      <c r="AQ58" s="1527"/>
      <c r="AR58" s="1527"/>
      <c r="AS58" s="1527"/>
      <c r="AT58" s="1527"/>
      <c r="AU58" s="1527"/>
      <c r="AV58" s="1527"/>
      <c r="AW58" s="1527"/>
      <c r="AX58" s="1527"/>
      <c r="AY58" s="1527"/>
    </row>
    <row r="59" spans="2:51" s="19" customFormat="1" ht="18" customHeight="1">
      <c r="B59" s="447" t="str">
        <f>'Library Volume 2'!B64</f>
        <v>RES65</v>
      </c>
      <c r="C59" s="452" t="str">
        <f>'Library Volume 2'!C64</f>
        <v>RES67</v>
      </c>
      <c r="D59" s="1527"/>
      <c r="E59" s="341"/>
      <c r="F59" s="1738"/>
      <c r="G59" s="1738" t="str">
        <f t="shared" si="10"/>
        <v>Large-Scale</v>
      </c>
      <c r="H59" s="420" t="str">
        <f>'Library Volume 2'!H64</f>
        <v>Independent life skills rooms (ALS)</v>
      </c>
      <c r="I59" s="421">
        <f>'Library Volume 2'!J63</f>
        <v>6.5</v>
      </c>
      <c r="J59" s="1735" t="e">
        <f t="shared" si="11"/>
        <v>#DIV/0!</v>
      </c>
      <c r="K59" s="1735">
        <f>SUMIF('Teaching '!C$49:C$542,H59,'Teaching '!G$49:G$542)</f>
        <v>0</v>
      </c>
      <c r="L59" s="1736">
        <f>SUMIF('Teaching '!C$49:C$542,H59,'Teaching '!H$49:H$542)</f>
        <v>0</v>
      </c>
      <c r="M59" s="1737">
        <f>SUMIF('Teaching '!C$49:C$542,H59,'Teaching '!I$49:I$542)</f>
        <v>0</v>
      </c>
      <c r="N59" s="1527"/>
      <c r="O59" s="1527"/>
      <c r="P59" s="1539"/>
      <c r="Q59" s="1539"/>
      <c r="R59" s="1527"/>
      <c r="S59" s="1527"/>
      <c r="T59" s="1527"/>
      <c r="U59" s="1527"/>
      <c r="V59" s="1527"/>
      <c r="W59" s="1527"/>
      <c r="X59" s="1527"/>
      <c r="Y59" s="1527"/>
      <c r="Z59" s="1527"/>
      <c r="AA59" s="1527"/>
      <c r="AB59" s="1527"/>
      <c r="AC59" s="1527"/>
      <c r="AD59" s="1527"/>
      <c r="AE59" s="1527"/>
      <c r="AF59" s="1527"/>
      <c r="AG59" s="1527"/>
      <c r="AH59" s="1527"/>
      <c r="AI59" s="1527"/>
      <c r="AJ59" s="1527"/>
      <c r="AK59" s="1527"/>
      <c r="AL59" s="1527"/>
      <c r="AM59" s="1527"/>
      <c r="AN59" s="1527"/>
      <c r="AO59" s="1527"/>
      <c r="AP59" s="1527"/>
      <c r="AQ59" s="1527"/>
      <c r="AR59" s="1527"/>
      <c r="AS59" s="1527"/>
      <c r="AT59" s="1527"/>
      <c r="AU59" s="1527"/>
      <c r="AV59" s="1527"/>
      <c r="AW59" s="1527"/>
      <c r="AX59" s="1527"/>
      <c r="AY59" s="1527"/>
    </row>
    <row r="60" spans="2:51" s="19" customFormat="1" ht="18" customHeight="1">
      <c r="B60" s="447">
        <f>'Library Volume 2'!B65</f>
        <v>0</v>
      </c>
      <c r="C60" s="452">
        <f>'Library Volume 2'!C65</f>
        <v>0</v>
      </c>
      <c r="D60" s="1527"/>
      <c r="E60" s="341"/>
      <c r="F60" s="1738"/>
      <c r="G60" s="1738" t="str">
        <f t="shared" si="10"/>
        <v>Large-Scale</v>
      </c>
      <c r="H60" s="420" t="str">
        <f>'Library Volume 2'!H65</f>
        <v>Large-scale vocational space (6.5m2/wp): detail in notes</v>
      </c>
      <c r="I60" s="421">
        <f>'Library Volume 2'!J65</f>
        <v>6.5</v>
      </c>
      <c r="J60" s="1735" t="e">
        <f t="shared" si="11"/>
        <v>#DIV/0!</v>
      </c>
      <c r="K60" s="1735">
        <f>SUMIF('Teaching '!C$49:C$542,H60,'Teaching '!G$49:G$542)</f>
        <v>0</v>
      </c>
      <c r="L60" s="1736">
        <f>SUMIF('Teaching '!C$49:C$542,H60,'Teaching '!H$49:H$542)</f>
        <v>0</v>
      </c>
      <c r="M60" s="1737">
        <f>SUMIF('Teaching '!C$49:C$542,H60,'Teaching '!I$49:I$542)</f>
        <v>0</v>
      </c>
      <c r="N60" s="1527"/>
      <c r="O60" s="1527"/>
      <c r="P60" s="1539"/>
      <c r="Q60" s="1539"/>
      <c r="R60" s="1527"/>
      <c r="S60" s="1527"/>
      <c r="T60" s="1527"/>
      <c r="U60" s="1527"/>
      <c r="V60" s="1527"/>
      <c r="W60" s="1527"/>
      <c r="X60" s="1527"/>
      <c r="Y60" s="1527"/>
      <c r="Z60" s="1527"/>
      <c r="AA60" s="1527"/>
      <c r="AB60" s="1527"/>
      <c r="AC60" s="1527"/>
      <c r="AD60" s="1527"/>
      <c r="AE60" s="1527"/>
      <c r="AF60" s="1527"/>
      <c r="AG60" s="1527"/>
      <c r="AH60" s="1527"/>
      <c r="AI60" s="1527"/>
      <c r="AJ60" s="1527"/>
      <c r="AK60" s="1527"/>
      <c r="AL60" s="1527"/>
      <c r="AM60" s="1527"/>
      <c r="AN60" s="1527"/>
      <c r="AO60" s="1527"/>
      <c r="AP60" s="1527"/>
      <c r="AQ60" s="1527"/>
      <c r="AR60" s="1527"/>
      <c r="AS60" s="1527"/>
      <c r="AT60" s="1527"/>
      <c r="AU60" s="1527"/>
      <c r="AV60" s="1527"/>
      <c r="AW60" s="1527"/>
      <c r="AX60" s="1527"/>
      <c r="AY60" s="1527"/>
    </row>
    <row r="61" spans="2:51" s="19" customFormat="1" ht="18" customHeight="1">
      <c r="B61" s="447"/>
      <c r="C61" s="452"/>
      <c r="D61" s="1527"/>
      <c r="E61" s="341"/>
      <c r="F61" s="1738"/>
      <c r="G61" s="1738"/>
      <c r="H61" s="420"/>
      <c r="I61" s="421"/>
      <c r="J61" s="422"/>
      <c r="K61" s="422"/>
      <c r="L61" s="423"/>
      <c r="M61" s="425"/>
      <c r="N61" s="1527"/>
      <c r="O61" s="1527"/>
      <c r="P61" s="1539"/>
      <c r="Q61" s="1539"/>
      <c r="R61" s="1527"/>
      <c r="S61" s="1527"/>
      <c r="T61" s="1527"/>
      <c r="U61" s="1527"/>
      <c r="V61" s="1527"/>
      <c r="W61" s="1527"/>
      <c r="X61" s="1527"/>
      <c r="Y61" s="1527"/>
      <c r="Z61" s="1527"/>
      <c r="AA61" s="1527"/>
      <c r="AB61" s="1527"/>
      <c r="AC61" s="1527"/>
      <c r="AD61" s="1527"/>
      <c r="AE61" s="1527"/>
      <c r="AF61" s="1527"/>
      <c r="AG61" s="1527"/>
      <c r="AH61" s="1527"/>
      <c r="AI61" s="1527"/>
      <c r="AJ61" s="1527"/>
      <c r="AK61" s="1527"/>
      <c r="AL61" s="1527"/>
      <c r="AM61" s="1527"/>
      <c r="AN61" s="1527"/>
      <c r="AO61" s="1527"/>
      <c r="AP61" s="1527"/>
      <c r="AQ61" s="1527"/>
      <c r="AR61" s="1527"/>
      <c r="AS61" s="1527"/>
      <c r="AT61" s="1527"/>
      <c r="AU61" s="1527"/>
      <c r="AV61" s="1527"/>
      <c r="AW61" s="1527"/>
      <c r="AX61" s="1527"/>
      <c r="AY61" s="1527"/>
    </row>
    <row r="62" spans="2:51" s="19" customFormat="1">
      <c r="B62" s="447" t="str">
        <f>'Library Volume 2'!B68</f>
        <v>HPW20</v>
      </c>
      <c r="C62" s="452" t="str">
        <f>'Library Volume 2'!C68</f>
        <v>HPW24</v>
      </c>
      <c r="D62" s="1527"/>
      <c r="E62" s="341"/>
      <c r="F62" s="1738"/>
      <c r="G62" s="1738" t="str">
        <f>'Library Volume 2'!F67</f>
        <v>Extra-Large-Scale</v>
      </c>
      <c r="H62" s="420" t="str">
        <f>'Library Volume 2'!H68</f>
        <v>Construction workshops (brickwork)</v>
      </c>
      <c r="I62" s="421">
        <f>'Library Volume 2'!J68</f>
        <v>7.5</v>
      </c>
      <c r="J62" s="1735" t="e">
        <f t="shared" si="2"/>
        <v>#DIV/0!</v>
      </c>
      <c r="K62" s="1735">
        <f>SUMIF('Teaching '!C$49:C$542,H62,'Teaching '!G$49:G$542)</f>
        <v>0</v>
      </c>
      <c r="L62" s="1736">
        <f>SUMIF('Teaching '!C$49:C$542,H62,'Teaching '!H$49:H$542)</f>
        <v>0</v>
      </c>
      <c r="M62" s="1737">
        <f>SUMIF('Teaching '!C$49:C$542,H62,'Teaching '!I$49:I$542)</f>
        <v>0</v>
      </c>
      <c r="N62" s="1527"/>
      <c r="O62" s="1527"/>
      <c r="P62" s="1539"/>
      <c r="Q62" s="1539"/>
      <c r="R62" s="1527"/>
      <c r="S62" s="1527"/>
      <c r="T62" s="1527"/>
      <c r="U62" s="1527"/>
      <c r="V62" s="1527"/>
      <c r="W62" s="1527"/>
      <c r="X62" s="1527"/>
      <c r="Y62" s="1527"/>
      <c r="Z62" s="1527"/>
      <c r="AA62" s="1527"/>
      <c r="AB62" s="1527"/>
      <c r="AC62" s="1527"/>
      <c r="AD62" s="1527"/>
      <c r="AE62" s="1527"/>
      <c r="AF62" s="1527"/>
      <c r="AG62" s="1527"/>
      <c r="AH62" s="1527"/>
      <c r="AI62" s="1527"/>
      <c r="AJ62" s="1527"/>
      <c r="AK62" s="1527"/>
      <c r="AL62" s="1527"/>
      <c r="AM62" s="1527"/>
      <c r="AN62" s="1527"/>
      <c r="AO62" s="1527"/>
      <c r="AP62" s="1527"/>
      <c r="AQ62" s="1527"/>
      <c r="AR62" s="1527"/>
      <c r="AS62" s="1527"/>
      <c r="AT62" s="1527"/>
      <c r="AU62" s="1527"/>
      <c r="AV62" s="1527"/>
      <c r="AW62" s="1527"/>
      <c r="AX62" s="1527"/>
      <c r="AY62" s="1527"/>
    </row>
    <row r="63" spans="2:51" s="19" customFormat="1" ht="18" customHeight="1">
      <c r="B63" s="447" t="str">
        <f>'Library Volume 2'!B69</f>
        <v>HPW20</v>
      </c>
      <c r="C63" s="452" t="str">
        <f>'Library Volume 2'!C69</f>
        <v>HPW33</v>
      </c>
      <c r="D63" s="1527"/>
      <c r="E63" s="341"/>
      <c r="F63" s="1738"/>
      <c r="G63" s="1738" t="str">
        <f>G62</f>
        <v>Extra-Large-Scale</v>
      </c>
      <c r="H63" s="420" t="str">
        <f>'Library Volume 2'!H69</f>
        <v>Construction workshops (electrical)</v>
      </c>
      <c r="I63" s="421">
        <f>'Library Volume 2'!J69</f>
        <v>7.5</v>
      </c>
      <c r="J63" s="1735" t="e">
        <f t="shared" si="2"/>
        <v>#DIV/0!</v>
      </c>
      <c r="K63" s="1735">
        <f>SUMIF('Teaching '!C$49:C$542,H63,'Teaching '!G$49:G$542)</f>
        <v>0</v>
      </c>
      <c r="L63" s="1736">
        <f>SUMIF('Teaching '!C$49:C$542,H63,'Teaching '!H$49:H$542)</f>
        <v>0</v>
      </c>
      <c r="M63" s="1737">
        <f>SUMIF('Teaching '!C$49:C$542,H63,'Teaching '!I$49:I$542)</f>
        <v>0</v>
      </c>
      <c r="N63" s="1527"/>
      <c r="O63" s="47"/>
      <c r="P63" s="48"/>
      <c r="Q63" s="48"/>
      <c r="R63" s="48"/>
      <c r="S63" s="48"/>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2:51" s="19" customFormat="1" ht="18" customHeight="1">
      <c r="B64" s="447" t="str">
        <f>'Library Volume 2'!B70</f>
        <v>HPW20</v>
      </c>
      <c r="C64" s="452" t="str">
        <f>'Library Volume 2'!C70</f>
        <v>HPW29</v>
      </c>
      <c r="D64" s="1527"/>
      <c r="E64" s="341"/>
      <c r="F64" s="1738"/>
      <c r="G64" s="1738" t="str">
        <f t="shared" ref="G64:G80" si="12">G63</f>
        <v>Extra-Large-Scale</v>
      </c>
      <c r="H64" s="420" t="str">
        <f>'Library Volume 2'!H70</f>
        <v>Construction workshops (gas testing)</v>
      </c>
      <c r="I64" s="421">
        <f>'Library Volume 2'!J70</f>
        <v>7.5</v>
      </c>
      <c r="J64" s="1735" t="e">
        <f t="shared" si="2"/>
        <v>#DIV/0!</v>
      </c>
      <c r="K64" s="1735">
        <f>SUMIF('Teaching '!C$49:C$542,H64,'Teaching '!G$49:G$542)</f>
        <v>0</v>
      </c>
      <c r="L64" s="1736">
        <f>SUMIF('Teaching '!C$49:C$542,H64,'Teaching '!H$49:H$542)</f>
        <v>0</v>
      </c>
      <c r="M64" s="1737">
        <f>SUMIF('Teaching '!C$49:C$542,H64,'Teaching '!I$49:I$542)</f>
        <v>0</v>
      </c>
      <c r="N64" s="1527"/>
      <c r="O64" s="47"/>
      <c r="P64" s="48"/>
      <c r="Q64" s="48"/>
      <c r="R64" s="48"/>
      <c r="S64" s="48"/>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2:51" s="19" customFormat="1" ht="18" customHeight="1">
      <c r="B65" s="447" t="str">
        <f>'Library Volume 2'!B71</f>
        <v>HPW20</v>
      </c>
      <c r="C65" s="452" t="str">
        <f>'Library Volume 2'!C71</f>
        <v>HPW28</v>
      </c>
      <c r="D65" s="1527"/>
      <c r="E65" s="341"/>
      <c r="F65" s="1738"/>
      <c r="G65" s="1738" t="str">
        <f t="shared" si="12"/>
        <v>Extra-Large-Scale</v>
      </c>
      <c r="H65" s="420" t="str">
        <f>'Library Volume 2'!H71</f>
        <v>Construction workshops (gas)</v>
      </c>
      <c r="I65" s="421">
        <f>'Library Volume 2'!J71</f>
        <v>7.5</v>
      </c>
      <c r="J65" s="1735" t="e">
        <f t="shared" si="2"/>
        <v>#DIV/0!</v>
      </c>
      <c r="K65" s="1735">
        <f>SUMIF('Teaching '!C$49:C$542,H65,'Teaching '!G$49:G$542)</f>
        <v>0</v>
      </c>
      <c r="L65" s="1736">
        <f>SUMIF('Teaching '!C$49:C$542,H65,'Teaching '!H$49:H$542)</f>
        <v>0</v>
      </c>
      <c r="M65" s="1737">
        <f>SUMIF('Teaching '!C$49:C$542,H65,'Teaching '!I$49:I$542)</f>
        <v>0</v>
      </c>
      <c r="N65" s="1527"/>
      <c r="O65" s="47"/>
      <c r="P65" s="48"/>
      <c r="Q65" s="48"/>
      <c r="R65" s="48"/>
      <c r="S65" s="48"/>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2:51" s="19" customFormat="1" ht="18" customHeight="1">
      <c r="B66" s="447" t="str">
        <f>'Library Volume 2'!B72</f>
        <v>HPW20</v>
      </c>
      <c r="C66" s="452" t="str">
        <f>'Library Volume 2'!C72</f>
        <v>HPW27</v>
      </c>
      <c r="D66" s="1527"/>
      <c r="E66" s="341"/>
      <c r="F66" s="1738"/>
      <c r="G66" s="1738" t="str">
        <f t="shared" si="12"/>
        <v>Extra-Large-Scale</v>
      </c>
      <c r="H66" s="420" t="str">
        <f>'Library Volume 2'!H72</f>
        <v>Construction workshops (heating/ventilation)</v>
      </c>
      <c r="I66" s="421">
        <f>'Library Volume 2'!J72</f>
        <v>7.5</v>
      </c>
      <c r="J66" s="1735" t="e">
        <f t="shared" si="2"/>
        <v>#DIV/0!</v>
      </c>
      <c r="K66" s="1735">
        <f>SUMIF('Teaching '!C$49:C$542,H66,'Teaching '!G$49:G$542)</f>
        <v>0</v>
      </c>
      <c r="L66" s="1736">
        <f>SUMIF('Teaching '!C$49:C$542,H66,'Teaching '!H$49:H$542)</f>
        <v>0</v>
      </c>
      <c r="M66" s="1737">
        <f>SUMIF('Teaching '!C$49:C$542,H66,'Teaching '!I$49:I$542)</f>
        <v>0</v>
      </c>
      <c r="N66" s="1527"/>
      <c r="O66" s="47"/>
      <c r="P66" s="48"/>
      <c r="Q66" s="48"/>
      <c r="R66" s="48"/>
      <c r="S66" s="48"/>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2:51" s="19" customFormat="1" ht="18" customHeight="1">
      <c r="B67" s="447" t="str">
        <f>'Library Volume 2'!B73</f>
        <v>HPW20</v>
      </c>
      <c r="C67" s="452" t="str">
        <f>'Library Volume 2'!C73</f>
        <v>HPW23</v>
      </c>
      <c r="D67" s="1527"/>
      <c r="E67" s="341"/>
      <c r="F67" s="1738"/>
      <c r="G67" s="1738" t="str">
        <f t="shared" si="12"/>
        <v>Extra-Large-Scale</v>
      </c>
      <c r="H67" s="420" t="str">
        <f>'Library Volume 2'!H73</f>
        <v>Construction workshops (joinery)</v>
      </c>
      <c r="I67" s="421">
        <f>'Library Volume 2'!J73</f>
        <v>7.5</v>
      </c>
      <c r="J67" s="1735" t="e">
        <f t="shared" si="2"/>
        <v>#DIV/0!</v>
      </c>
      <c r="K67" s="1735">
        <f>SUMIF('Teaching '!C$49:C$542,H67,'Teaching '!G$49:G$542)</f>
        <v>0</v>
      </c>
      <c r="L67" s="1736">
        <f>SUMIF('Teaching '!C$49:C$542,H67,'Teaching '!H$49:H$542)</f>
        <v>0</v>
      </c>
      <c r="M67" s="1737">
        <f>SUMIF('Teaching '!C$49:C$542,H67,'Teaching '!I$49:I$542)</f>
        <v>0</v>
      </c>
      <c r="N67" s="1527"/>
      <c r="O67" s="47"/>
      <c r="P67" s="48"/>
      <c r="Q67" s="48"/>
      <c r="R67" s="48"/>
      <c r="S67" s="48"/>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2:51" s="19" customFormat="1" ht="18" customHeight="1">
      <c r="B68" s="447" t="str">
        <f>'Library Volume 2'!B74</f>
        <v>HPW20</v>
      </c>
      <c r="C68" s="452" t="str">
        <f>'Library Volume 2'!C74</f>
        <v>HPW25</v>
      </c>
      <c r="D68" s="1527"/>
      <c r="E68" s="341"/>
      <c r="F68" s="1738"/>
      <c r="G68" s="1738" t="str">
        <f t="shared" si="12"/>
        <v>Extra-Large-Scale</v>
      </c>
      <c r="H68" s="420" t="str">
        <f>'Library Volume 2'!H74</f>
        <v>Construction workshops (masonry)</v>
      </c>
      <c r="I68" s="421">
        <f>'Library Volume 2'!J74</f>
        <v>7.5</v>
      </c>
      <c r="J68" s="1735" t="e">
        <f t="shared" si="2"/>
        <v>#DIV/0!</v>
      </c>
      <c r="K68" s="1735">
        <f>SUMIF('Teaching '!C$49:C$542,H68,'Teaching '!G$49:G$542)</f>
        <v>0</v>
      </c>
      <c r="L68" s="1736">
        <f>SUMIF('Teaching '!C$49:C$542,H68,'Teaching '!H$49:H$542)</f>
        <v>0</v>
      </c>
      <c r="M68" s="1737">
        <f>SUMIF('Teaching '!C$49:C$542,H68,'Teaching '!I$49:I$542)</f>
        <v>0</v>
      </c>
      <c r="N68" s="1527"/>
      <c r="O68" s="47"/>
      <c r="P68" s="48"/>
      <c r="Q68" s="48"/>
      <c r="R68" s="48"/>
      <c r="S68" s="48"/>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2:51" s="19" customFormat="1" ht="18" customHeight="1">
      <c r="B69" s="447" t="str">
        <f>'Library Volume 2'!B75</f>
        <v>HPW20</v>
      </c>
      <c r="C69" s="452" t="str">
        <f>'Library Volume 2'!C75</f>
        <v>HPW22</v>
      </c>
      <c r="D69" s="1527"/>
      <c r="E69" s="341"/>
      <c r="F69" s="1738"/>
      <c r="G69" s="1738" t="str">
        <f t="shared" si="12"/>
        <v>Extra-Large-Scale</v>
      </c>
      <c r="H69" s="420" t="str">
        <f>'Library Volume 2'!H75</f>
        <v>Construction workshops (painting/decorating)</v>
      </c>
      <c r="I69" s="421">
        <f>'Library Volume 2'!J75</f>
        <v>7.5</v>
      </c>
      <c r="J69" s="1735" t="e">
        <f t="shared" si="2"/>
        <v>#DIV/0!</v>
      </c>
      <c r="K69" s="1735">
        <f>SUMIF('Teaching '!C$49:C$542,H69,'Teaching '!G$49:G$542)</f>
        <v>0</v>
      </c>
      <c r="L69" s="1736">
        <f>SUMIF('Teaching '!C$49:C$542,H69,'Teaching '!H$49:H$542)</f>
        <v>0</v>
      </c>
      <c r="M69" s="1737">
        <f>SUMIF('Teaching '!C$49:C$542,H69,'Teaching '!I$49:I$542)</f>
        <v>0</v>
      </c>
      <c r="N69" s="1527"/>
      <c r="O69" s="47"/>
      <c r="P69" s="48"/>
      <c r="Q69" s="48"/>
      <c r="R69" s="48"/>
      <c r="S69" s="48"/>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2:51" s="19" customFormat="1" ht="18" customHeight="1">
      <c r="B70" s="447" t="str">
        <f>'Library Volume 2'!B76</f>
        <v>HPW20</v>
      </c>
      <c r="C70" s="452" t="str">
        <f>'Library Volume 2'!C76</f>
        <v>HPW31</v>
      </c>
      <c r="D70" s="1527"/>
      <c r="E70" s="341"/>
      <c r="F70" s="1738"/>
      <c r="G70" s="1738" t="str">
        <f t="shared" si="12"/>
        <v>Extra-Large-Scale</v>
      </c>
      <c r="H70" s="420" t="str">
        <f>'Library Volume 2'!H76</f>
        <v>Construction workshops (plaster)</v>
      </c>
      <c r="I70" s="421">
        <f>'Library Volume 2'!J76</f>
        <v>7.5</v>
      </c>
      <c r="J70" s="1735" t="e">
        <f t="shared" si="2"/>
        <v>#DIV/0!</v>
      </c>
      <c r="K70" s="1735">
        <f>SUMIF('Teaching '!C$49:C$542,H70,'Teaching '!G$49:G$542)</f>
        <v>0</v>
      </c>
      <c r="L70" s="1736">
        <f>SUMIF('Teaching '!C$49:C$542,H70,'Teaching '!H$49:H$542)</f>
        <v>0</v>
      </c>
      <c r="M70" s="1737">
        <f>SUMIF('Teaching '!C$49:C$542,H70,'Teaching '!I$49:I$542)</f>
        <v>0</v>
      </c>
      <c r="N70" s="1527"/>
      <c r="O70" s="47"/>
      <c r="P70" s="48"/>
      <c r="Q70" s="48"/>
      <c r="R70" s="48"/>
      <c r="S70" s="48"/>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2:51" s="19" customFormat="1" ht="18" customHeight="1">
      <c r="B71" s="447" t="str">
        <f>'Library Volume 2'!B77</f>
        <v>HPW20</v>
      </c>
      <c r="C71" s="452" t="str">
        <f>'Library Volume 2'!C77</f>
        <v>HPW21</v>
      </c>
      <c r="D71" s="1527"/>
      <c r="E71" s="341"/>
      <c r="F71" s="1738"/>
      <c r="G71" s="1738" t="str">
        <f t="shared" si="12"/>
        <v>Extra-Large-Scale</v>
      </c>
      <c r="H71" s="420" t="str">
        <f>'Library Volume 2'!H77</f>
        <v>Construction workshops (plumbing)</v>
      </c>
      <c r="I71" s="421">
        <f>'Library Volume 2'!J77</f>
        <v>7.5</v>
      </c>
      <c r="J71" s="1735" t="e">
        <f t="shared" si="2"/>
        <v>#DIV/0!</v>
      </c>
      <c r="K71" s="1735">
        <f>SUMIF('Teaching '!C$49:C$542,H71,'Teaching '!G$49:G$542)</f>
        <v>0</v>
      </c>
      <c r="L71" s="1736">
        <f>SUMIF('Teaching '!C$49:C$542,H71,'Teaching '!H$49:H$542)</f>
        <v>0</v>
      </c>
      <c r="M71" s="1737">
        <f>SUMIF('Teaching '!C$49:C$542,H71,'Teaching '!I$49:I$542)</f>
        <v>0</v>
      </c>
      <c r="N71" s="1527"/>
      <c r="O71" s="1527"/>
      <c r="P71" s="1539"/>
      <c r="Q71" s="1539"/>
      <c r="R71" s="1527"/>
      <c r="S71" s="1527"/>
      <c r="T71" s="152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2:51" s="19" customFormat="1" ht="18" customHeight="1">
      <c r="B72" s="447" t="str">
        <f>'Library Volume 2'!B78</f>
        <v>HPW20</v>
      </c>
      <c r="C72" s="452" t="str">
        <f>'Library Volume 2'!C78</f>
        <v>HPW26</v>
      </c>
      <c r="D72" s="1527"/>
      <c r="E72" s="341"/>
      <c r="F72" s="1738"/>
      <c r="G72" s="1738" t="str">
        <f t="shared" si="12"/>
        <v>Extra-Large-Scale</v>
      </c>
      <c r="H72" s="420" t="str">
        <f>'Library Volume 2'!H78</f>
        <v>Construction workshops (scaffolding)</v>
      </c>
      <c r="I72" s="421">
        <f>'Library Volume 2'!J78</f>
        <v>7.5</v>
      </c>
      <c r="J72" s="1735" t="e">
        <f t="shared" si="2"/>
        <v>#DIV/0!</v>
      </c>
      <c r="K72" s="1735">
        <f>SUMIF('Teaching '!C$49:C$542,H72,'Teaching '!G$49:G$542)</f>
        <v>0</v>
      </c>
      <c r="L72" s="1736">
        <f>SUMIF('Teaching '!C$49:C$542,H72,'Teaching '!H$49:H$542)</f>
        <v>0</v>
      </c>
      <c r="M72" s="1737">
        <f>SUMIF('Teaching '!C$49:C$542,H72,'Teaching '!I$49:I$542)</f>
        <v>0</v>
      </c>
      <c r="N72" s="1527"/>
      <c r="O72" s="1527"/>
      <c r="P72" s="1539"/>
      <c r="Q72" s="1539"/>
      <c r="R72" s="1527"/>
      <c r="S72" s="1527"/>
      <c r="T72" s="152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2:51" s="19" customFormat="1" ht="18" customHeight="1">
      <c r="B73" s="447" t="str">
        <f>'Library Volume 2'!B79</f>
        <v>HPW20</v>
      </c>
      <c r="C73" s="452" t="str">
        <f>'Library Volume 2'!C79</f>
        <v>HPW32</v>
      </c>
      <c r="D73" s="1527"/>
      <c r="E73" s="341"/>
      <c r="F73" s="1738"/>
      <c r="G73" s="1738" t="str">
        <f t="shared" si="12"/>
        <v>Extra-Large-Scale</v>
      </c>
      <c r="H73" s="420" t="str">
        <f>'Library Volume 2'!H79</f>
        <v>Construction workshops (tiling)</v>
      </c>
      <c r="I73" s="421">
        <f>'Library Volume 2'!J79</f>
        <v>7.5</v>
      </c>
      <c r="J73" s="1735" t="e">
        <f t="shared" ref="J73:J80" si="13">M73/K73</f>
        <v>#DIV/0!</v>
      </c>
      <c r="K73" s="1735">
        <f>SUMIF('Teaching '!C$49:C$542,H73,'Teaching '!G$49:G$542)</f>
        <v>0</v>
      </c>
      <c r="L73" s="1736">
        <f>SUMIF('Teaching '!C$49:C$542,H73,'Teaching '!H$49:H$542)</f>
        <v>0</v>
      </c>
      <c r="M73" s="1737">
        <f>SUMIF('Teaching '!C$49:C$542,H73,'Teaching '!I$49:I$542)</f>
        <v>0</v>
      </c>
      <c r="N73" s="1527"/>
      <c r="O73" s="1527"/>
      <c r="P73" s="1539"/>
      <c r="Q73" s="1539"/>
      <c r="R73" s="1527"/>
      <c r="S73" s="1527"/>
      <c r="T73" s="152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2:51" s="19" customFormat="1" ht="18" customHeight="1">
      <c r="B74" s="447" t="str">
        <f>'Library Volume 2'!B80</f>
        <v>HPW12</v>
      </c>
      <c r="C74" s="452" t="str">
        <f>'Library Volume 2'!C80</f>
        <v>HPW15</v>
      </c>
      <c r="D74" s="1527"/>
      <c r="E74" s="341"/>
      <c r="F74" s="1738"/>
      <c r="G74" s="1738" t="str">
        <f t="shared" si="12"/>
        <v>Extra-Large-Scale</v>
      </c>
      <c r="H74" s="420" t="str">
        <f>'Library Volume 2'!H80</f>
        <v>Engineering workshops (machine shop)</v>
      </c>
      <c r="I74" s="421">
        <f>'Library Volume 2'!J80</f>
        <v>7.5</v>
      </c>
      <c r="J74" s="1735" t="e">
        <f t="shared" si="13"/>
        <v>#DIV/0!</v>
      </c>
      <c r="K74" s="1735">
        <f>SUMIF('Teaching '!C$49:C$542,H74,'Teaching '!G$49:G$542)</f>
        <v>0</v>
      </c>
      <c r="L74" s="1736">
        <f>SUMIF('Teaching '!C$49:C$542,H74,'Teaching '!H$49:H$542)</f>
        <v>0</v>
      </c>
      <c r="M74" s="1737">
        <f>SUMIF('Teaching '!C$49:C$542,H74,'Teaching '!I$49:I$542)</f>
        <v>0</v>
      </c>
      <c r="N74" s="1527"/>
      <c r="O74" s="1527"/>
      <c r="P74" s="1539"/>
      <c r="Q74" s="1539"/>
      <c r="R74" s="1527"/>
      <c r="S74" s="1527"/>
      <c r="T74" s="152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2:51" s="19" customFormat="1" ht="18" customHeight="1">
      <c r="B75" s="447" t="str">
        <f>'Library Volume 2'!B81</f>
        <v>HPW12</v>
      </c>
      <c r="C75" s="452" t="str">
        <f>'Library Volume 2'!C81</f>
        <v>HPW16</v>
      </c>
      <c r="D75" s="1527"/>
      <c r="E75" s="341"/>
      <c r="F75" s="1738"/>
      <c r="G75" s="1738" t="str">
        <f t="shared" si="12"/>
        <v>Extra-Large-Scale</v>
      </c>
      <c r="H75" s="420" t="str">
        <f>'Library Volume 2'!H81</f>
        <v>Engineering workshops (process/manufacturing)</v>
      </c>
      <c r="I75" s="421">
        <f>'Library Volume 2'!J81</f>
        <v>7.5</v>
      </c>
      <c r="J75" s="1735" t="e">
        <f t="shared" si="13"/>
        <v>#DIV/0!</v>
      </c>
      <c r="K75" s="1735">
        <f>SUMIF('Teaching '!C$49:C$542,H75,'Teaching '!G$49:G$542)</f>
        <v>0</v>
      </c>
      <c r="L75" s="1736">
        <f>SUMIF('Teaching '!C$49:C$542,H75,'Teaching '!H$49:H$542)</f>
        <v>0</v>
      </c>
      <c r="M75" s="1737">
        <f>SUMIF('Teaching '!C$49:C$542,H75,'Teaching '!I$49:I$542)</f>
        <v>0</v>
      </c>
      <c r="N75" s="1527"/>
      <c r="O75" s="1527"/>
      <c r="P75" s="1539"/>
      <c r="Q75" s="1539"/>
      <c r="R75" s="1527"/>
      <c r="S75" s="1527"/>
      <c r="T75" s="152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2:51" s="19" customFormat="1" ht="18" customHeight="1">
      <c r="B76" s="447" t="str">
        <f>'Library Volume 2'!B82</f>
        <v>HPW12</v>
      </c>
      <c r="C76" s="452" t="str">
        <f>'Library Volume 2'!C82</f>
        <v>HPW17</v>
      </c>
      <c r="D76" s="1527"/>
      <c r="E76" s="341"/>
      <c r="F76" s="1738"/>
      <c r="G76" s="1738" t="str">
        <f t="shared" si="12"/>
        <v>Extra-Large-Scale</v>
      </c>
      <c r="H76" s="420" t="str">
        <f>'Library Volume 2'!H82</f>
        <v>Engineering workshops (welding)</v>
      </c>
      <c r="I76" s="421">
        <f>'Library Volume 2'!J82</f>
        <v>7.5</v>
      </c>
      <c r="J76" s="1735" t="e">
        <f t="shared" si="13"/>
        <v>#DIV/0!</v>
      </c>
      <c r="K76" s="1735">
        <f>SUMIF('Teaching '!C$49:C$542,H76,'Teaching '!G$49:G$542)</f>
        <v>0</v>
      </c>
      <c r="L76" s="1736">
        <f>SUMIF('Teaching '!C$49:C$542,H76,'Teaching '!H$49:H$542)</f>
        <v>0</v>
      </c>
      <c r="M76" s="1737">
        <f>SUMIF('Teaching '!C$49:C$542,H76,'Teaching '!I$49:I$542)</f>
        <v>0</v>
      </c>
      <c r="N76" s="1527"/>
      <c r="O76" s="1527"/>
      <c r="P76" s="1539"/>
      <c r="Q76" s="1539"/>
      <c r="R76" s="1527"/>
      <c r="S76" s="1527"/>
      <c r="T76" s="152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2:51" s="19" customFormat="1" ht="18" customHeight="1">
      <c r="B77" s="447" t="str">
        <f>'Library Volume 2'!B83</f>
        <v>HPW40</v>
      </c>
      <c r="C77" s="452" t="str">
        <f>'Library Volume 2'!C83</f>
        <v>HPW42</v>
      </c>
      <c r="D77" s="1527"/>
      <c r="E77" s="341"/>
      <c r="F77" s="1738"/>
      <c r="G77" s="1738" t="str">
        <f t="shared" si="12"/>
        <v>Extra-Large-Scale</v>
      </c>
      <c r="H77" s="420" t="str">
        <f>'Library Volume 2'!H83</f>
        <v>Vehicle workshops (body shop)</v>
      </c>
      <c r="I77" s="421">
        <f>'Library Volume 2'!J83</f>
        <v>7.5</v>
      </c>
      <c r="J77" s="1735" t="e">
        <f t="shared" si="13"/>
        <v>#DIV/0!</v>
      </c>
      <c r="K77" s="1735">
        <f>SUMIF('Teaching '!C$49:C$542,H77,'Teaching '!G$49:G$542)</f>
        <v>0</v>
      </c>
      <c r="L77" s="1736">
        <f>SUMIF('Teaching '!C$49:C$542,H77,'Teaching '!H$49:H$542)</f>
        <v>0</v>
      </c>
      <c r="M77" s="1737">
        <f>SUMIF('Teaching '!C$49:C$542,H77,'Teaching '!I$49:I$542)</f>
        <v>0</v>
      </c>
      <c r="N77" s="1527"/>
      <c r="O77" s="1527"/>
      <c r="P77" s="1539"/>
      <c r="Q77" s="1539"/>
      <c r="R77" s="1527"/>
      <c r="S77" s="1527"/>
      <c r="T77" s="152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2:51" s="19" customFormat="1" ht="18" customHeight="1">
      <c r="B78" s="447" t="str">
        <f>'Library Volume 2'!B84</f>
        <v>HPW40</v>
      </c>
      <c r="C78" s="452" t="str">
        <f>'Library Volume 2'!C84</f>
        <v>HPW43</v>
      </c>
      <c r="D78" s="1527"/>
      <c r="E78" s="341"/>
      <c r="F78" s="1738"/>
      <c r="G78" s="1738" t="str">
        <f t="shared" si="12"/>
        <v>Extra-Large-Scale</v>
      </c>
      <c r="H78" s="420" t="str">
        <f>'Library Volume 2'!H84</f>
        <v>Vehicle workshops (HGV)</v>
      </c>
      <c r="I78" s="421">
        <f>'Library Volume 2'!J84</f>
        <v>7.5</v>
      </c>
      <c r="J78" s="1735" t="e">
        <f t="shared" si="13"/>
        <v>#DIV/0!</v>
      </c>
      <c r="K78" s="1735">
        <f>SUMIF('Teaching '!C$49:C$542,H78,'Teaching '!G$49:G$542)</f>
        <v>0</v>
      </c>
      <c r="L78" s="1736">
        <f>SUMIF('Teaching '!C$49:C$542,H78,'Teaching '!H$49:H$542)</f>
        <v>0</v>
      </c>
      <c r="M78" s="1737">
        <f>SUMIF('Teaching '!C$49:C$542,H78,'Teaching '!I$49:I$542)</f>
        <v>0</v>
      </c>
      <c r="N78" s="1527"/>
      <c r="O78" s="1527"/>
      <c r="P78" s="1539"/>
      <c r="Q78" s="1539"/>
      <c r="R78" s="1527"/>
      <c r="S78" s="1527"/>
      <c r="T78" s="152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2:51" s="19" customFormat="1" ht="18" customHeight="1">
      <c r="B79" s="447" t="str">
        <f>'Library Volume 2'!B85</f>
        <v>HPW40</v>
      </c>
      <c r="C79" s="452" t="str">
        <f>'Library Volume 2'!C85</f>
        <v>HPW41</v>
      </c>
      <c r="D79" s="1527"/>
      <c r="E79" s="341"/>
      <c r="F79" s="1738"/>
      <c r="G79" s="1738" t="str">
        <f t="shared" si="12"/>
        <v>Extra-Large-Scale</v>
      </c>
      <c r="H79" s="420" t="str">
        <f>'Library Volume 2'!H85</f>
        <v>Vehicle workshops (mechanics)</v>
      </c>
      <c r="I79" s="421">
        <f>'Library Volume 2'!J85</f>
        <v>7.5</v>
      </c>
      <c r="J79" s="1735" t="e">
        <f t="shared" si="13"/>
        <v>#DIV/0!</v>
      </c>
      <c r="K79" s="1735">
        <f>SUMIF('Teaching '!C$49:C$542,H79,'Teaching '!G$49:G$542)</f>
        <v>0</v>
      </c>
      <c r="L79" s="1736">
        <f>SUMIF('Teaching '!C$49:C$542,H79,'Teaching '!H$49:H$542)</f>
        <v>0</v>
      </c>
      <c r="M79" s="1737">
        <f>SUMIF('Teaching '!C$49:C$542,H79,'Teaching '!I$49:I$542)</f>
        <v>0</v>
      </c>
      <c r="N79" s="1527"/>
      <c r="O79" s="1527"/>
      <c r="P79" s="1539"/>
      <c r="Q79" s="1539"/>
      <c r="R79" s="1527"/>
      <c r="S79" s="1527"/>
      <c r="T79" s="152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2:51" s="19" customFormat="1" ht="18" customHeight="1">
      <c r="B80" s="447">
        <f>'Library Volume 2'!B86</f>
        <v>0</v>
      </c>
      <c r="C80" s="452">
        <f>'Library Volume 2'!C86</f>
        <v>0</v>
      </c>
      <c r="D80" s="1527"/>
      <c r="E80" s="341"/>
      <c r="F80" s="1738"/>
      <c r="G80" s="1738" t="str">
        <f t="shared" si="12"/>
        <v>Extra-Large-Scale</v>
      </c>
      <c r="H80" s="420" t="str">
        <f>'Library Volume 2'!H86</f>
        <v>Extra-large-scale vocational space (7.5m2/wp): detail in notes</v>
      </c>
      <c r="I80" s="421">
        <f>'Library Volume 2'!J86</f>
        <v>7.5</v>
      </c>
      <c r="J80" s="1735" t="e">
        <f t="shared" si="13"/>
        <v>#DIV/0!</v>
      </c>
      <c r="K80" s="1735">
        <f>SUMIF('Teaching '!C$49:C$542,H80,'Teaching '!G$49:G$542)</f>
        <v>0</v>
      </c>
      <c r="L80" s="1736">
        <f>SUMIF('Teaching '!C$49:C$542,H80,'Teaching '!H$49:H$542)</f>
        <v>0</v>
      </c>
      <c r="M80" s="1737">
        <f>SUMIF('Teaching '!C$49:C$542,H80,'Teaching '!I$49:I$542)</f>
        <v>0</v>
      </c>
      <c r="N80" s="1527"/>
      <c r="O80" s="1527"/>
      <c r="P80" s="1539"/>
      <c r="Q80" s="1539"/>
      <c r="R80" s="1527"/>
      <c r="S80" s="1527"/>
      <c r="T80" s="152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2:51" s="19" customFormat="1" ht="18" customHeight="1">
      <c r="B81" s="447"/>
      <c r="C81" s="452"/>
      <c r="D81" s="1527"/>
      <c r="E81" s="341"/>
      <c r="F81" s="1739"/>
      <c r="G81" s="1739"/>
      <c r="H81" s="426"/>
      <c r="I81" s="427"/>
      <c r="J81" s="428"/>
      <c r="K81" s="428"/>
      <c r="L81" s="429"/>
      <c r="M81" s="430"/>
      <c r="N81" s="1527"/>
      <c r="O81" s="1527"/>
      <c r="P81" s="1539"/>
      <c r="Q81" s="1539"/>
      <c r="R81" s="1527"/>
      <c r="S81" s="1527"/>
      <c r="T81" s="152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2:51" s="31" customFormat="1" ht="25.35" customHeight="1">
      <c r="B82" s="454"/>
      <c r="C82" s="193"/>
      <c r="E82" s="1449" t="s">
        <v>346</v>
      </c>
      <c r="F82" s="127"/>
      <c r="G82" s="126"/>
      <c r="H82" s="128"/>
      <c r="I82" s="1450">
        <f>IF(M82,M82/L82,0)</f>
        <v>0</v>
      </c>
      <c r="J82" s="352"/>
      <c r="K82" s="1438">
        <f>SUM(K6:K80)</f>
        <v>0</v>
      </c>
      <c r="L82" s="1438">
        <f>SUM(L6:L80)</f>
        <v>0</v>
      </c>
      <c r="M82" s="1451">
        <f>SUM(M6:M80)</f>
        <v>0</v>
      </c>
      <c r="N82" s="1527"/>
      <c r="P82" s="39"/>
      <c r="Q82" s="3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row>
    <row r="83" spans="2:51" s="19" customFormat="1" ht="18" customHeight="1">
      <c r="B83" s="455"/>
      <c r="C83" s="456"/>
      <c r="D83" s="1527"/>
      <c r="E83" s="342"/>
      <c r="F83" s="1716"/>
      <c r="G83" s="1740"/>
      <c r="H83" s="1664"/>
      <c r="I83" s="1740"/>
      <c r="J83" s="1718"/>
      <c r="K83" s="1718"/>
      <c r="L83" s="1718"/>
      <c r="M83" s="1741"/>
      <c r="N83" s="1527"/>
      <c r="O83" s="1527"/>
      <c r="P83" s="1539"/>
      <c r="Q83" s="1539"/>
      <c r="R83" s="1527"/>
      <c r="S83" s="1527"/>
      <c r="T83" s="152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2:51" s="19" customFormat="1" ht="18" customHeight="1">
      <c r="B84" s="623" t="str">
        <f>'Library Volume 2'!B93</f>
        <v>HAL01</v>
      </c>
      <c r="C84" s="452" t="str">
        <f>'Library Volume 2'!C93</f>
        <v>HAL05</v>
      </c>
      <c r="D84" s="1527"/>
      <c r="E84" s="340" t="s">
        <v>525</v>
      </c>
      <c r="F84" s="1742" t="str">
        <f>'Library Volume 2'!E92</f>
        <v>Shared Spaces</v>
      </c>
      <c r="G84" s="1742" t="str">
        <f>'Library Volume 2'!F92</f>
        <v>Large spaces</v>
      </c>
      <c r="H84" s="1742" t="str">
        <f>'Library Volume 2'!H93</f>
        <v>Auditoriums</v>
      </c>
      <c r="I84" s="1743" t="s">
        <v>530</v>
      </c>
      <c r="J84" s="1744" t="e">
        <f t="shared" ref="J84" si="14">M84/K84</f>
        <v>#DIV/0!</v>
      </c>
      <c r="K84" s="1744">
        <f>SUMIF(Support!C$22:C$41,H84,Support!E$22:E$41)</f>
        <v>0</v>
      </c>
      <c r="L84" s="1744">
        <f>IF(M84&gt;0,"-",0)</f>
        <v>0</v>
      </c>
      <c r="M84" s="1745">
        <f>SUMIF(Support!C$22:C$41,H84,Support!G$22:G$41)</f>
        <v>0</v>
      </c>
      <c r="N84" s="1527"/>
      <c r="O84" s="1527"/>
      <c r="P84" s="1539"/>
      <c r="Q84" s="1539"/>
      <c r="R84" s="1527"/>
      <c r="S84" s="1527"/>
      <c r="T84" s="152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2:51" s="19" customFormat="1" ht="18" customHeight="1">
      <c r="B85" s="623" t="str">
        <f>'Library Volume 2'!B94</f>
        <v>HAL22</v>
      </c>
      <c r="C85" s="452" t="str">
        <f>'Library Volume 2'!C94</f>
        <v>HAL30</v>
      </c>
      <c r="D85" s="1527"/>
      <c r="E85" s="343"/>
      <c r="F85" s="1746"/>
      <c r="G85" s="1742" t="str">
        <f>G84</f>
        <v>Large spaces</v>
      </c>
      <c r="H85" s="1742" t="str">
        <f>'Library Volume 2'!H94</f>
        <v>Lecture theatres, FE</v>
      </c>
      <c r="I85" s="1743" t="s">
        <v>530</v>
      </c>
      <c r="J85" s="1744" t="e">
        <f t="shared" ref="J85:J96" si="15">M85/K85</f>
        <v>#DIV/0!</v>
      </c>
      <c r="K85" s="1744">
        <f>SUMIF(Support!C$22:C$41,H85,Support!E$22:E$41)</f>
        <v>0</v>
      </c>
      <c r="L85" s="1744">
        <f t="shared" ref="L85:L96" si="16">IF(M85&gt;0,"-",0)</f>
        <v>0</v>
      </c>
      <c r="M85" s="1745">
        <f>SUMIF(Support!C$22:C$41,H85,Support!G$22:G$41)</f>
        <v>0</v>
      </c>
      <c r="N85" s="1527"/>
      <c r="O85" s="1527"/>
      <c r="P85" s="1539"/>
      <c r="Q85" s="1539"/>
      <c r="R85" s="1527"/>
      <c r="S85" s="1527"/>
      <c r="T85" s="152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2:51" s="19" customFormat="1" ht="18" customHeight="1">
      <c r="B86" s="623" t="str">
        <f>'Library Volume 2'!B96</f>
        <v>DIN01</v>
      </c>
      <c r="C86" s="452" t="str">
        <f>'Library Volume 2'!C96</f>
        <v>DIN01</v>
      </c>
      <c r="D86" s="1527"/>
      <c r="E86" s="343"/>
      <c r="F86" s="1746"/>
      <c r="G86" s="1742" t="str">
        <f>'Library Volume 2'!F95</f>
        <v>Dining/ Social Spaces</v>
      </c>
      <c r="H86" s="1742" t="str">
        <f>'Library Volume 2'!H96</f>
        <v>Dining halls</v>
      </c>
      <c r="I86" s="1743" t="s">
        <v>530</v>
      </c>
      <c r="J86" s="1744" t="e">
        <f t="shared" si="15"/>
        <v>#DIV/0!</v>
      </c>
      <c r="K86" s="1744">
        <f>SUMIF(Support!C$22:C$41,H86,Support!E$22:E$41)</f>
        <v>0</v>
      </c>
      <c r="L86" s="1744">
        <f t="shared" si="16"/>
        <v>0</v>
      </c>
      <c r="M86" s="1745">
        <f>SUMIF(Support!C$22:C$41,H86,Support!G$22:G$41)</f>
        <v>0</v>
      </c>
      <c r="N86" s="1527"/>
      <c r="O86" s="1527"/>
      <c r="P86" s="1539"/>
      <c r="Q86" s="1539"/>
      <c r="R86" s="1527"/>
      <c r="S86" s="1527"/>
      <c r="T86" s="152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2:51" s="19" customFormat="1" ht="18" customHeight="1">
      <c r="B87" s="623" t="str">
        <f>'Library Volume 2'!B97</f>
        <v>DIN10</v>
      </c>
      <c r="C87" s="452" t="str">
        <f>'Library Volume 2'!C97</f>
        <v>DIN10</v>
      </c>
      <c r="D87" s="1527"/>
      <c r="E87" s="343"/>
      <c r="F87" s="1746"/>
      <c r="G87" s="1742" t="str">
        <f>G86</f>
        <v>Dining/ Social Spaces</v>
      </c>
      <c r="H87" s="1742" t="str">
        <f>'Library Volume 2'!H97</f>
        <v>Servery areas</v>
      </c>
      <c r="I87" s="1743" t="s">
        <v>530</v>
      </c>
      <c r="J87" s="1744" t="e">
        <f t="shared" ref="J87" si="17">M87/K87</f>
        <v>#DIV/0!</v>
      </c>
      <c r="K87" s="1744">
        <f>SUMIF(Support!C$22:C$41,H87,Support!E$22:E$41)</f>
        <v>0</v>
      </c>
      <c r="L87" s="1744">
        <f t="shared" ref="L87" si="18">IF(M87&gt;0,"-",0)</f>
        <v>0</v>
      </c>
      <c r="M87" s="1745">
        <f>SUMIF(Support!C$22:C$41,H87,Support!G$22:G$41)</f>
        <v>0</v>
      </c>
      <c r="N87" s="1527"/>
      <c r="O87" s="1527"/>
      <c r="P87" s="1539"/>
      <c r="Q87" s="1539"/>
      <c r="R87" s="1527"/>
      <c r="S87" s="1527"/>
      <c r="T87" s="152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2:51" s="19" customFormat="1" ht="18" customHeight="1">
      <c r="B88" s="623" t="str">
        <f>'Library Volume 2'!B98</f>
        <v>DIN02</v>
      </c>
      <c r="C88" s="452" t="str">
        <f>'Library Volume 2'!C98</f>
        <v>DIN02</v>
      </c>
      <c r="D88" s="1527"/>
      <c r="E88" s="343"/>
      <c r="F88" s="1746"/>
      <c r="G88" s="1742" t="str">
        <f>G87</f>
        <v>Dining/ Social Spaces</v>
      </c>
      <c r="H88" s="1742" t="str">
        <f>'Library Volume 2'!H98</f>
        <v>Informal dining spaces</v>
      </c>
      <c r="I88" s="1743" t="s">
        <v>530</v>
      </c>
      <c r="J88" s="1744" t="e">
        <f t="shared" si="15"/>
        <v>#DIV/0!</v>
      </c>
      <c r="K88" s="1744">
        <f>SUMIF(Support!C$22:C$41,H88,Support!E$22:E$41)</f>
        <v>0</v>
      </c>
      <c r="L88" s="1744">
        <f t="shared" si="16"/>
        <v>0</v>
      </c>
      <c r="M88" s="1745">
        <f>SUMIF(Support!C$22:C$41,H88,Support!G$22:G$41)</f>
        <v>0</v>
      </c>
      <c r="N88" s="1527"/>
      <c r="O88" s="1527"/>
      <c r="P88" s="1539"/>
      <c r="Q88" s="1539"/>
      <c r="R88" s="1527"/>
      <c r="S88" s="1527"/>
      <c r="T88" s="152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2:51" s="19" customFormat="1" ht="18" customHeight="1">
      <c r="B89" s="623" t="str">
        <f>'Library Volume 2'!B99</f>
        <v>DIN04</v>
      </c>
      <c r="C89" s="452" t="str">
        <f>'Library Volume 2'!C99</f>
        <v>DIN04</v>
      </c>
      <c r="D89" s="1527"/>
      <c r="E89" s="343"/>
      <c r="F89" s="1746"/>
      <c r="G89" s="1742" t="str">
        <f>G88</f>
        <v>Dining/ Social Spaces</v>
      </c>
      <c r="H89" s="1742" t="str">
        <f>'Library Volume 2'!H99</f>
        <v>Social spaces</v>
      </c>
      <c r="I89" s="1743" t="s">
        <v>530</v>
      </c>
      <c r="J89" s="1744" t="e">
        <f t="shared" si="15"/>
        <v>#DIV/0!</v>
      </c>
      <c r="K89" s="1744">
        <f>SUMIF(Support!C$22:C$41,H89,Support!E$22:E$41)</f>
        <v>0</v>
      </c>
      <c r="L89" s="1744">
        <f t="shared" si="16"/>
        <v>0</v>
      </c>
      <c r="M89" s="1745">
        <f>SUMIF(Support!C$22:C$41,H89,Support!G$22:G$41)</f>
        <v>0</v>
      </c>
      <c r="N89" s="1527"/>
      <c r="O89" s="1527"/>
      <c r="P89" s="1539"/>
      <c r="Q89" s="1539"/>
      <c r="R89" s="1527"/>
      <c r="S89" s="1527"/>
      <c r="T89" s="152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2:51" s="19" customFormat="1" ht="18" customHeight="1">
      <c r="B90" s="623" t="str">
        <f>'Library Volume 2'!B101</f>
        <v>SPH00</v>
      </c>
      <c r="C90" s="452" t="str">
        <f>'Library Volume 2'!C101</f>
        <v>SPH05</v>
      </c>
      <c r="D90" s="1527"/>
      <c r="E90" s="343"/>
      <c r="F90" s="1746"/>
      <c r="G90" s="1742" t="str">
        <f>'Library Volume 2'!G101</f>
        <v>Sports halls</v>
      </c>
      <c r="H90" s="1742" t="str">
        <f>'Library Volume 2'!H101</f>
        <v>Sports halls, college (4-court)</v>
      </c>
      <c r="I90" s="1743" t="s">
        <v>530</v>
      </c>
      <c r="J90" s="1744" t="e">
        <f t="shared" si="15"/>
        <v>#DIV/0!</v>
      </c>
      <c r="K90" s="1744">
        <f>SUMIF(Support!C$22:C$41,H90,Support!E$22:E$41)</f>
        <v>0</v>
      </c>
      <c r="L90" s="1744">
        <f t="shared" si="16"/>
        <v>0</v>
      </c>
      <c r="M90" s="1745">
        <f>SUMIF(Support!C$22:C$41,H90,Support!G$22:G$41)</f>
        <v>0</v>
      </c>
      <c r="N90" s="1527"/>
      <c r="O90" s="1527"/>
      <c r="P90" s="1539"/>
      <c r="Q90" s="1539"/>
      <c r="R90" s="1527"/>
      <c r="S90" s="1527"/>
      <c r="T90" s="152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2:51" s="19" customFormat="1" ht="18" customHeight="1">
      <c r="B91" s="623" t="str">
        <f>'Library Volume 2'!B102</f>
        <v>SPH20</v>
      </c>
      <c r="C91" s="452" t="str">
        <f>'Library Volume 2'!C102</f>
        <v>SPH20</v>
      </c>
      <c r="D91" s="1527"/>
      <c r="E91" s="343"/>
      <c r="F91" s="1746"/>
      <c r="G91" s="1742" t="str">
        <f>G90</f>
        <v>Sports halls</v>
      </c>
      <c r="H91" s="1742" t="str">
        <f>'Library Volume 2'!H102</f>
        <v>Sports halls, community (multi-court)</v>
      </c>
      <c r="I91" s="1743" t="s">
        <v>530</v>
      </c>
      <c r="J91" s="1744" t="e">
        <f t="shared" ref="J91:J93" si="19">M91/K91</f>
        <v>#DIV/0!</v>
      </c>
      <c r="K91" s="1744">
        <f>SUMIF(Support!C$22:C$41,H91,Support!E$22:E$41)</f>
        <v>0</v>
      </c>
      <c r="L91" s="1744">
        <f t="shared" ref="L91:L93" si="20">IF(M91&gt;0,"-",0)</f>
        <v>0</v>
      </c>
      <c r="M91" s="1745">
        <f>SUMIF(Support!C$22:C$41,H91,Support!G$22:G$41)</f>
        <v>0</v>
      </c>
      <c r="N91" s="1527"/>
      <c r="O91" s="1527"/>
      <c r="P91" s="1539"/>
      <c r="Q91" s="1539"/>
      <c r="R91" s="1527"/>
      <c r="S91" s="1527"/>
      <c r="T91" s="152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2:51" s="19" customFormat="1" ht="18" customHeight="1">
      <c r="B92" s="623" t="str">
        <f>'Library Volume 2'!B103</f>
        <v>ACT05</v>
      </c>
      <c r="C92" s="452" t="str">
        <f>'Library Volume 2'!C103</f>
        <v>ACT05</v>
      </c>
      <c r="D92" s="1527"/>
      <c r="E92" s="343"/>
      <c r="F92" s="1746"/>
      <c r="G92" s="1742" t="str">
        <f>'Library Volume 2'!G103</f>
        <v>Other indoor PE spaces</v>
      </c>
      <c r="H92" s="1742" t="str">
        <f>'Library Volume 2'!H103</f>
        <v>Activity studios</v>
      </c>
      <c r="I92" s="1743" t="s">
        <v>530</v>
      </c>
      <c r="J92" s="1744" t="e">
        <f t="shared" si="19"/>
        <v>#DIV/0!</v>
      </c>
      <c r="K92" s="1744">
        <f>SUMIF(Support!C$22:C$41,H92,Support!E$22:E$41)</f>
        <v>0</v>
      </c>
      <c r="L92" s="1744">
        <f t="shared" si="20"/>
        <v>0</v>
      </c>
      <c r="M92" s="1745">
        <f>SUMIF(Support!C$22:C$41,H92,Support!G$22:G$41)</f>
        <v>0</v>
      </c>
      <c r="N92" s="1527"/>
      <c r="O92" s="1527"/>
      <c r="P92" s="1539"/>
      <c r="Q92" s="1539"/>
      <c r="R92" s="1527"/>
      <c r="S92" s="1527"/>
      <c r="T92" s="152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2:51" s="19" customFormat="1" ht="18" customHeight="1">
      <c r="B93" s="623" t="str">
        <f>'Library Volume 2'!B104</f>
        <v>ACT22</v>
      </c>
      <c r="C93" s="452" t="str">
        <f>'Library Volume 2'!C104</f>
        <v>ACT22</v>
      </c>
      <c r="D93" s="1527"/>
      <c r="E93" s="343"/>
      <c r="F93" s="1746"/>
      <c r="G93" s="1742" t="str">
        <f t="shared" ref="G93" si="21">G92</f>
        <v>Other indoor PE spaces</v>
      </c>
      <c r="H93" s="1742" t="str">
        <f>'Library Volume 2'!H104</f>
        <v>Fitness rooms (exercise studio)</v>
      </c>
      <c r="I93" s="1743" t="s">
        <v>530</v>
      </c>
      <c r="J93" s="1744" t="e">
        <f t="shared" si="19"/>
        <v>#DIV/0!</v>
      </c>
      <c r="K93" s="1744">
        <f>SUMIF(Support!C$22:C$41,H93,Support!E$22:E$41)</f>
        <v>0</v>
      </c>
      <c r="L93" s="1744">
        <f t="shared" si="20"/>
        <v>0</v>
      </c>
      <c r="M93" s="1745">
        <f>SUMIF(Support!C$22:C$41,H93,Support!G$22:G$41)</f>
        <v>0</v>
      </c>
      <c r="N93" s="1527"/>
      <c r="O93" s="1527"/>
      <c r="P93" s="1539"/>
      <c r="Q93" s="1539"/>
      <c r="R93" s="1527"/>
      <c r="S93" s="1527"/>
      <c r="T93" s="152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2:51" s="19" customFormat="1" ht="18" customHeight="1">
      <c r="B94" s="623" t="str">
        <f>'Library Volume 2'!B105</f>
        <v>ACT10</v>
      </c>
      <c r="C94" s="452" t="str">
        <f>'Library Volume 2'!C105</f>
        <v>ACT13</v>
      </c>
      <c r="D94" s="1527"/>
      <c r="E94" s="343"/>
      <c r="F94" s="1746"/>
      <c r="G94" s="1742" t="str">
        <f>G93</f>
        <v>Other indoor PE spaces</v>
      </c>
      <c r="H94" s="1742" t="str">
        <f>'Library Volume 2'!H105</f>
        <v>Gymnasiums (existing)</v>
      </c>
      <c r="I94" s="1743" t="s">
        <v>530</v>
      </c>
      <c r="J94" s="1744" t="e">
        <f t="shared" si="15"/>
        <v>#DIV/0!</v>
      </c>
      <c r="K94" s="1744">
        <f>SUMIF(Support!C$22:C$41,H94,Support!E$22:E$41)</f>
        <v>0</v>
      </c>
      <c r="L94" s="1744">
        <f t="shared" si="16"/>
        <v>0</v>
      </c>
      <c r="M94" s="1745">
        <f>SUMIF(Support!C$22:C$41,H94,Support!G$22:G$41)</f>
        <v>0</v>
      </c>
      <c r="N94" s="1527"/>
      <c r="O94" s="1527"/>
      <c r="P94" s="1539"/>
      <c r="Q94" s="1539"/>
      <c r="R94" s="1527"/>
      <c r="S94" s="1527"/>
      <c r="T94" s="152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2:51" s="19" customFormat="1" ht="18" customHeight="1">
      <c r="B95" s="623"/>
      <c r="C95" s="452"/>
      <c r="D95" s="1527"/>
      <c r="E95" s="343"/>
      <c r="F95" s="1746"/>
      <c r="G95" s="1742"/>
      <c r="H95" s="1742" t="str">
        <f>'Library Volume 2'!H106</f>
        <v>Other shared spaces: detail in notes</v>
      </c>
      <c r="I95" s="1743" t="s">
        <v>530</v>
      </c>
      <c r="J95" s="1744" t="e">
        <f t="shared" si="15"/>
        <v>#DIV/0!</v>
      </c>
      <c r="K95" s="1744">
        <f>SUMIF(Support!C$22:C$41,H95,Support!E$22:E$41)</f>
        <v>0</v>
      </c>
      <c r="L95" s="1744">
        <f t="shared" si="16"/>
        <v>0</v>
      </c>
      <c r="M95" s="1745">
        <f>SUMIF(Support!C$22:C$41,H95,Support!G$22:G$41)</f>
        <v>0</v>
      </c>
      <c r="N95" s="1527"/>
      <c r="O95" s="1527"/>
      <c r="P95" s="1539"/>
      <c r="Q95" s="1539"/>
      <c r="R95" s="1527"/>
      <c r="S95" s="1527"/>
      <c r="T95" s="152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2:51" s="19" customFormat="1" ht="18" customHeight="1">
      <c r="B96" s="623"/>
      <c r="C96" s="452"/>
      <c r="D96" s="1527"/>
      <c r="E96" s="343"/>
      <c r="F96" s="1747"/>
      <c r="G96" s="1746"/>
      <c r="H96" s="1747"/>
      <c r="I96" s="1743"/>
      <c r="J96" s="1744" t="e">
        <f t="shared" si="15"/>
        <v>#DIV/0!</v>
      </c>
      <c r="K96" s="1744">
        <f>SUMIF(Support!C$22:C$41,H96,Support!E$22:E$41)</f>
        <v>0</v>
      </c>
      <c r="L96" s="1744">
        <f t="shared" si="16"/>
        <v>0</v>
      </c>
      <c r="M96" s="1745">
        <f>SUMIF(Support!C$22:C$41,H96,Support!G$22:G$41)</f>
        <v>0</v>
      </c>
      <c r="N96" s="1527"/>
      <c r="O96" s="1527"/>
      <c r="P96" s="1539"/>
      <c r="Q96" s="1539"/>
      <c r="R96" s="1527"/>
      <c r="S96" s="1527"/>
      <c r="T96" s="152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2:51" s="19" customFormat="1" ht="18" customHeight="1">
      <c r="B97" s="623" t="str">
        <f>'Library Volume 2'!B109</f>
        <v>LIB15</v>
      </c>
      <c r="C97" s="452" t="str">
        <f>'Library Volume 2'!C109</f>
        <v>LIB15</v>
      </c>
      <c r="D97" s="1527"/>
      <c r="E97" s="343"/>
      <c r="F97" s="1748" t="str">
        <f>'Library Volume 2'!E108</f>
        <v>Learning Resources</v>
      </c>
      <c r="G97" s="1749" t="str">
        <f>'Library Volume 2'!G109</f>
        <v>Libraries and study spaces</v>
      </c>
      <c r="H97" s="1749" t="str">
        <f>'Library Volume 2'!H109</f>
        <v>Learning Resource Centres (FE)</v>
      </c>
      <c r="I97" s="1750" t="s">
        <v>530</v>
      </c>
      <c r="J97" s="1751" t="e">
        <f>M97/K97</f>
        <v>#DIV/0!</v>
      </c>
      <c r="K97" s="1751">
        <f>SUMIF(Support!C$50:C$69,H97,Support!E$50:E$69)</f>
        <v>0</v>
      </c>
      <c r="L97" s="1752">
        <f t="shared" ref="L97:L128" si="22">IF(M97&gt;0,"-",0)</f>
        <v>0</v>
      </c>
      <c r="M97" s="1753">
        <f>SUMIF(Support!C$50:C$69,H97,Support!G$50:G$69)</f>
        <v>0</v>
      </c>
      <c r="N97" s="1527"/>
      <c r="O97" s="1527"/>
      <c r="P97" s="1539"/>
      <c r="Q97" s="1539"/>
      <c r="R97" s="1527"/>
      <c r="S97" s="1527"/>
      <c r="T97" s="152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2:51" s="19" customFormat="1" ht="18" customHeight="1">
      <c r="B98" s="623" t="str">
        <f>'Library Volume 2'!B110</f>
        <v>LIB31</v>
      </c>
      <c r="C98" s="452" t="str">
        <f>'Library Volume 2'!C110</f>
        <v>LIB31</v>
      </c>
      <c r="D98" s="1527"/>
      <c r="E98" s="343"/>
      <c r="F98" s="1748"/>
      <c r="G98" s="1749" t="str">
        <f>G97</f>
        <v>Libraries and study spaces</v>
      </c>
      <c r="H98" s="1749" t="str">
        <f>'Library Volume 2'!H110</f>
        <v>Study spaces, open (FE)</v>
      </c>
      <c r="I98" s="1750" t="s">
        <v>530</v>
      </c>
      <c r="J98" s="1751" t="e">
        <f t="shared" ref="J98:J106" si="23">M98/K98</f>
        <v>#DIV/0!</v>
      </c>
      <c r="K98" s="1751">
        <f>SUMIF(Support!C$50:C$69,H98,Support!E$50:E$69)</f>
        <v>0</v>
      </c>
      <c r="L98" s="1752">
        <f t="shared" ref="L98:L106" si="24">IF(M98&gt;0,"-",0)</f>
        <v>0</v>
      </c>
      <c r="M98" s="1753">
        <f>SUMIF(Support!C$50:C$69,H98,Support!G$50:G$69)</f>
        <v>0</v>
      </c>
      <c r="N98" s="1527"/>
      <c r="O98" s="1527"/>
      <c r="P98" s="1539"/>
      <c r="Q98" s="1539"/>
      <c r="R98" s="1527"/>
      <c r="S98" s="1527"/>
      <c r="T98" s="152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2:51" s="19" customFormat="1" ht="18" customHeight="1">
      <c r="B99" s="623" t="str">
        <f>'Library Volume 2'!B111</f>
        <v>LIB20</v>
      </c>
      <c r="C99" s="452" t="str">
        <f>'Library Volume 2'!C111</f>
        <v>LIB20</v>
      </c>
      <c r="D99" s="1527"/>
      <c r="E99" s="343"/>
      <c r="F99" s="1748"/>
      <c r="G99" s="1749" t="str">
        <f t="shared" ref="G99" si="25">G98</f>
        <v>Libraries and study spaces</v>
      </c>
      <c r="H99" s="1749" t="str">
        <f>'Library Volume 2'!H111</f>
        <v xml:space="preserve">Study spaces, rooms </v>
      </c>
      <c r="I99" s="1750" t="s">
        <v>530</v>
      </c>
      <c r="J99" s="1751" t="e">
        <f t="shared" si="23"/>
        <v>#DIV/0!</v>
      </c>
      <c r="K99" s="1751">
        <f>SUMIF(Support!C$50:C$69,H99,Support!E$50:E$69)</f>
        <v>0</v>
      </c>
      <c r="L99" s="1752">
        <f t="shared" si="24"/>
        <v>0</v>
      </c>
      <c r="M99" s="1753">
        <f>SUMIF(Support!C$50:C$69,H99,Support!G$50:G$69)</f>
        <v>0</v>
      </c>
      <c r="N99" s="1527"/>
      <c r="O99" s="1527"/>
      <c r="P99" s="1539"/>
      <c r="Q99" s="1539"/>
      <c r="R99" s="1527"/>
      <c r="S99" s="1527"/>
      <c r="T99" s="152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2:51" s="19" customFormat="1" ht="18" customHeight="1">
      <c r="B100" s="623" t="str">
        <f>'Library Volume 2'!B112</f>
        <v>RES00</v>
      </c>
      <c r="C100" s="452" t="str">
        <f>'Library Volume 2'!C112</f>
        <v>RES00</v>
      </c>
      <c r="D100" s="1527"/>
      <c r="E100" s="343"/>
      <c r="F100" s="1748"/>
      <c r="G100" s="1749" t="str">
        <f>'Library Volume 2'!G112</f>
        <v>Group rooms</v>
      </c>
      <c r="H100" s="1749" t="str">
        <f>'Library Volume 2'!H112</f>
        <v>Small group rooms</v>
      </c>
      <c r="I100" s="1750" t="s">
        <v>530</v>
      </c>
      <c r="J100" s="1751" t="e">
        <f t="shared" si="23"/>
        <v>#DIV/0!</v>
      </c>
      <c r="K100" s="1751">
        <f>SUMIF(Support!C$50:C$69,H100,Support!E$50:E$69)</f>
        <v>0</v>
      </c>
      <c r="L100" s="1752">
        <f t="shared" si="24"/>
        <v>0</v>
      </c>
      <c r="M100" s="1753">
        <f>SUMIF(Support!C$50:C$69,H100,Support!G$50:G$69)</f>
        <v>0</v>
      </c>
      <c r="N100" s="1527"/>
      <c r="O100" s="1527"/>
      <c r="P100" s="1539"/>
      <c r="Q100" s="1539"/>
      <c r="R100" s="1527"/>
      <c r="S100" s="1527"/>
      <c r="T100" s="152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2:51" s="19" customFormat="1" ht="18" customHeight="1">
      <c r="B101" s="623" t="str">
        <f>'Library Volume 2'!B113</f>
        <v>SEN20</v>
      </c>
      <c r="C101" s="452" t="str">
        <f>'Library Volume 2'!C113</f>
        <v>SEN20</v>
      </c>
      <c r="D101" s="1527"/>
      <c r="E101" s="343"/>
      <c r="F101" s="1748"/>
      <c r="G101" s="1749" t="str">
        <f>G100</f>
        <v>Group rooms</v>
      </c>
      <c r="H101" s="1749" t="str">
        <f>'Library Volume 2'!H113</f>
        <v>SEN resource spaces</v>
      </c>
      <c r="I101" s="1750" t="s">
        <v>530</v>
      </c>
      <c r="J101" s="1751" t="e">
        <f t="shared" ref="J101" si="26">M101/K101</f>
        <v>#DIV/0!</v>
      </c>
      <c r="K101" s="1751">
        <f>SUMIF(Support!C$50:C$69,H101,Support!E$50:E$69)</f>
        <v>0</v>
      </c>
      <c r="L101" s="1752">
        <f t="shared" ref="L101" si="27">IF(M101&gt;0,"-",0)</f>
        <v>0</v>
      </c>
      <c r="M101" s="1753">
        <f>SUMIF(Support!C$50:C$69,H101,Support!G$50:G$69)</f>
        <v>0</v>
      </c>
      <c r="N101" s="1527"/>
      <c r="O101" s="1527"/>
      <c r="P101" s="1539"/>
      <c r="Q101" s="1539"/>
      <c r="R101" s="1527"/>
      <c r="S101" s="1527"/>
      <c r="T101" s="152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2:51" s="19" customFormat="1" ht="18" customHeight="1">
      <c r="B102" s="623" t="str">
        <f>'Library Volume 2'!B114</f>
        <v>RES32</v>
      </c>
      <c r="C102" s="452" t="str">
        <f>'Library Volume 2'!C114</f>
        <v>RES32</v>
      </c>
      <c r="D102" s="1527"/>
      <c r="E102" s="343"/>
      <c r="F102" s="1748"/>
      <c r="G102" s="1749" t="str">
        <f>'Library Volume 2'!G114</f>
        <v>Specialist/Vocational</v>
      </c>
      <c r="H102" s="1749" t="str">
        <f>'Library Volume 2'!H114</f>
        <v>Heavy practical resource (heat treatment, extg)</v>
      </c>
      <c r="I102" s="1750" t="s">
        <v>530</v>
      </c>
      <c r="J102" s="1751" t="e">
        <f t="shared" si="23"/>
        <v>#DIV/0!</v>
      </c>
      <c r="K102" s="1751">
        <f>SUMIF(Support!C$50:C$69,H102,Support!E$50:E$69)</f>
        <v>0</v>
      </c>
      <c r="L102" s="1752">
        <f t="shared" si="24"/>
        <v>0</v>
      </c>
      <c r="M102" s="1753">
        <f>SUMIF(Support!C$50:C$69,H102,Support!G$50:G$69)</f>
        <v>0</v>
      </c>
      <c r="N102" s="1527"/>
      <c r="O102" s="1527"/>
      <c r="P102" s="1539"/>
      <c r="Q102" s="1539"/>
      <c r="R102" s="1527"/>
      <c r="S102" s="1527"/>
      <c r="T102" s="152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2:51" s="19" customFormat="1" ht="18" customHeight="1">
      <c r="B103" s="623" t="str">
        <f>'Library Volume 2'!B115</f>
        <v>RES33</v>
      </c>
      <c r="C103" s="452" t="str">
        <f>'Library Volume 2'!C115</f>
        <v>RES32</v>
      </c>
      <c r="D103" s="1527"/>
      <c r="E103" s="343"/>
      <c r="F103" s="1748"/>
      <c r="G103" s="1749" t="str">
        <f t="shared" ref="G103:G105" si="28">G102</f>
        <v>Specialist/Vocational</v>
      </c>
      <c r="H103" s="1749" t="str">
        <f>'Library Volume 2'!H115</f>
        <v>Heavy practical resource (CAD CAM, extg)</v>
      </c>
      <c r="I103" s="1750" t="s">
        <v>530</v>
      </c>
      <c r="J103" s="1751" t="e">
        <f t="shared" ref="J103:J105" si="29">M103/K103</f>
        <v>#DIV/0!</v>
      </c>
      <c r="K103" s="1751">
        <f>SUMIF(Support!C$50:C$69,H103,Support!E$50:E$69)</f>
        <v>0</v>
      </c>
      <c r="L103" s="1752">
        <f t="shared" ref="L103:L105" si="30">IF(M103&gt;0,"-",0)</f>
        <v>0</v>
      </c>
      <c r="M103" s="1753">
        <f>SUMIF(Support!C$50:C$69,H103,Support!G$50:G$69)</f>
        <v>0</v>
      </c>
      <c r="N103" s="1527"/>
      <c r="O103" s="1527"/>
      <c r="P103" s="1539"/>
      <c r="Q103" s="1539"/>
      <c r="R103" s="1527"/>
      <c r="S103" s="1527"/>
      <c r="T103" s="152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2:51" s="19" customFormat="1" ht="18" customHeight="1">
      <c r="B104" s="623" t="str">
        <f>'Library Volume 2'!B116</f>
        <v>RES35</v>
      </c>
      <c r="C104" s="452" t="str">
        <f>'Library Volume 2'!C116</f>
        <v>RES35</v>
      </c>
      <c r="D104" s="1527"/>
      <c r="E104" s="343"/>
      <c r="F104" s="1748"/>
      <c r="G104" s="1749" t="str">
        <f t="shared" si="28"/>
        <v>Specialist/Vocational</v>
      </c>
      <c r="H104" s="1749" t="str">
        <f>'Library Volume 2'!H116</f>
        <v>Heavy practical resource (kiln)</v>
      </c>
      <c r="I104" s="1750" t="s">
        <v>530</v>
      </c>
      <c r="J104" s="1751" t="e">
        <f t="shared" si="29"/>
        <v>#DIV/0!</v>
      </c>
      <c r="K104" s="1751">
        <f>SUMIF(Support!C$50:C$69,H104,Support!E$50:E$69)</f>
        <v>0</v>
      </c>
      <c r="L104" s="1752">
        <f t="shared" si="30"/>
        <v>0</v>
      </c>
      <c r="M104" s="1753">
        <f>SUMIF(Support!C$50:C$69,H104,Support!G$50:G$69)</f>
        <v>0</v>
      </c>
      <c r="N104" s="1527"/>
      <c r="O104" s="1527"/>
      <c r="P104" s="1539"/>
      <c r="Q104" s="1539"/>
      <c r="R104" s="1527"/>
      <c r="S104" s="1527"/>
      <c r="T104" s="152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2:51" s="19" customFormat="1" ht="18" customHeight="1">
      <c r="B105" s="623">
        <f>'Library Volume 2'!B117</f>
        <v>0</v>
      </c>
      <c r="C105" s="452">
        <f>'Library Volume 2'!C117</f>
        <v>0</v>
      </c>
      <c r="D105" s="1527"/>
      <c r="E105" s="343"/>
      <c r="F105" s="1748"/>
      <c r="G105" s="1749" t="str">
        <f t="shared" si="28"/>
        <v>Specialist/Vocational</v>
      </c>
      <c r="H105" s="1749" t="str">
        <f>'Library Volume 2'!H117</f>
        <v>Other learning spaces: detail in notes</v>
      </c>
      <c r="I105" s="1750" t="s">
        <v>530</v>
      </c>
      <c r="J105" s="1751" t="e">
        <f t="shared" si="29"/>
        <v>#DIV/0!</v>
      </c>
      <c r="K105" s="1751">
        <f>SUMIF(Support!C$50:C$69,H105,Support!E$50:E$69)</f>
        <v>0</v>
      </c>
      <c r="L105" s="1752">
        <f t="shared" si="30"/>
        <v>0</v>
      </c>
      <c r="M105" s="1753">
        <f>SUMIF(Support!C$50:C$69,H105,Support!G$50:G$69)</f>
        <v>0</v>
      </c>
      <c r="N105" s="1527"/>
      <c r="O105" s="1527"/>
      <c r="P105" s="1539"/>
      <c r="Q105" s="1539"/>
      <c r="R105" s="1527"/>
      <c r="S105" s="1527"/>
      <c r="T105" s="152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2:51" s="19" customFormat="1" ht="18" customHeight="1">
      <c r="B106" s="623"/>
      <c r="C106" s="452"/>
      <c r="D106" s="1527"/>
      <c r="E106" s="343"/>
      <c r="F106" s="1748"/>
      <c r="G106" s="1749"/>
      <c r="H106" s="1754"/>
      <c r="I106" s="1750"/>
      <c r="J106" s="1751" t="e">
        <f t="shared" si="23"/>
        <v>#DIV/0!</v>
      </c>
      <c r="K106" s="1751">
        <f>SUMIF(Support!C$50:C$69,H106,Support!E$50:E$69)</f>
        <v>0</v>
      </c>
      <c r="L106" s="1752">
        <f t="shared" si="24"/>
        <v>0</v>
      </c>
      <c r="M106" s="1753">
        <f>SUMIF(Support!C$50:C$69,H106,Support!G$50:G$69)</f>
        <v>0</v>
      </c>
      <c r="N106" s="1527"/>
      <c r="O106" s="1527"/>
      <c r="P106" s="1539"/>
      <c r="Q106" s="1539"/>
      <c r="R106" s="1527"/>
      <c r="S106" s="1527"/>
      <c r="T106" s="152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row>
    <row r="107" spans="2:51" s="19" customFormat="1" ht="18" customHeight="1">
      <c r="B107" s="623" t="str">
        <f>'Library Volume 2'!B120</f>
        <v>OFF33</v>
      </c>
      <c r="C107" s="452" t="str">
        <f>'Library Volume 2'!C120</f>
        <v>OFF33</v>
      </c>
      <c r="D107" s="1527"/>
      <c r="E107" s="343"/>
      <c r="F107" s="1755" t="str">
        <f>'Library Volume 2'!E119</f>
        <v>Staff/ Ancillary</v>
      </c>
      <c r="G107" s="1756" t="str">
        <f>'Library Volume 2'!G120</f>
        <v>Teaching Staff Spaces</v>
      </c>
      <c r="H107" s="1756" t="str">
        <f>'Library Volume 2'!H120</f>
        <v>Staff workrooms (teaching staff)</v>
      </c>
      <c r="I107" s="1757" t="s">
        <v>530</v>
      </c>
      <c r="J107" s="1758" t="e">
        <f>M107/K107</f>
        <v>#DIV/0!</v>
      </c>
      <c r="K107" s="1758">
        <f>SUMIF(Support!C$81:C$100,H107,Support!E$81:E$100)</f>
        <v>0</v>
      </c>
      <c r="L107" s="1759">
        <f t="shared" si="22"/>
        <v>0</v>
      </c>
      <c r="M107" s="1760">
        <f>SUMIF(Support!C$81:C$100,H107,Support!G$81:G$100)</f>
        <v>0</v>
      </c>
      <c r="N107" s="1527"/>
      <c r="O107" s="1527"/>
      <c r="P107" s="1539"/>
      <c r="Q107" s="1539"/>
      <c r="R107" s="1527"/>
      <c r="S107" s="1527"/>
      <c r="T107" s="152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row>
    <row r="108" spans="2:51" s="19" customFormat="1" ht="18" customHeight="1">
      <c r="B108" s="623" t="str">
        <f>'Library Volume 2'!B121</f>
        <v>OFF50</v>
      </c>
      <c r="C108" s="452" t="str">
        <f>'Library Volume 2'!C121</f>
        <v>OFF50</v>
      </c>
      <c r="D108" s="1527"/>
      <c r="E108" s="343"/>
      <c r="F108" s="1755"/>
      <c r="G108" s="1756" t="str">
        <f>G107</f>
        <v>Teaching Staff Spaces</v>
      </c>
      <c r="H108" s="1756" t="str">
        <f>'Library Volume 2'!H121</f>
        <v xml:space="preserve">Staff rooms </v>
      </c>
      <c r="I108" s="1757"/>
      <c r="J108" s="1758" t="e">
        <f t="shared" ref="J108:J110" si="31">M108/K108</f>
        <v>#DIV/0!</v>
      </c>
      <c r="K108" s="1758">
        <f>SUMIF(Support!C$81:C$100,H108,Support!E$81:E$100)</f>
        <v>0</v>
      </c>
      <c r="L108" s="1759">
        <f t="shared" ref="L108:L110" si="32">IF(M108&gt;0,"-",0)</f>
        <v>0</v>
      </c>
      <c r="M108" s="1760">
        <f>SUMIF(Support!C$81:C$100,H108,Support!G$81:G$100)</f>
        <v>0</v>
      </c>
      <c r="N108" s="1527"/>
      <c r="O108" s="1527"/>
      <c r="P108" s="1539"/>
      <c r="Q108" s="1539"/>
      <c r="R108" s="1527"/>
      <c r="S108" s="1527"/>
      <c r="T108" s="152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row>
    <row r="109" spans="2:51" s="19" customFormat="1" ht="18" customHeight="1">
      <c r="B109" s="623" t="str">
        <f>'Library Volume 2'!B122</f>
        <v>OFF50</v>
      </c>
      <c r="C109" s="452" t="str">
        <f>'Library Volume 2'!C122</f>
        <v>OFF51</v>
      </c>
      <c r="D109" s="1527"/>
      <c r="E109" s="343"/>
      <c r="F109" s="1755"/>
      <c r="G109" s="1756" t="str">
        <f>G108</f>
        <v>Teaching Staff Spaces</v>
      </c>
      <c r="H109" s="1756" t="str">
        <f>'Library Volume 2'!H122</f>
        <v>Staff rooms (prep and social)</v>
      </c>
      <c r="I109" s="1757"/>
      <c r="J109" s="1758" t="e">
        <f t="shared" si="31"/>
        <v>#DIV/0!</v>
      </c>
      <c r="K109" s="1758">
        <f>SUMIF(Support!C$81:C$100,H109,Support!E$81:E$100)</f>
        <v>0</v>
      </c>
      <c r="L109" s="1759">
        <f t="shared" si="32"/>
        <v>0</v>
      </c>
      <c r="M109" s="1760">
        <f>SUMIF(Support!C$81:C$100,H109,Support!G$81:G$100)</f>
        <v>0</v>
      </c>
      <c r="N109" s="1527"/>
      <c r="O109" s="1527"/>
      <c r="P109" s="1539"/>
      <c r="Q109" s="1539"/>
      <c r="R109" s="1527"/>
      <c r="S109" s="1527"/>
      <c r="T109" s="152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row>
    <row r="110" spans="2:51" s="19" customFormat="1" ht="18" customHeight="1">
      <c r="B110" s="623" t="str">
        <f>'Library Volume 2'!B123</f>
        <v>OFF50</v>
      </c>
      <c r="C110" s="452" t="str">
        <f>'Library Volume 2'!C123</f>
        <v>OFF52</v>
      </c>
      <c r="D110" s="1527"/>
      <c r="E110" s="343"/>
      <c r="F110" s="1755"/>
      <c r="G110" s="1756" t="str">
        <f>G109</f>
        <v>Teaching Staff Spaces</v>
      </c>
      <c r="H110" s="1756" t="str">
        <f>'Library Volume 2'!H123</f>
        <v>Staff workrooms (social)</v>
      </c>
      <c r="I110" s="1757"/>
      <c r="J110" s="1758" t="e">
        <f t="shared" si="31"/>
        <v>#DIV/0!</v>
      </c>
      <c r="K110" s="1758">
        <f>SUMIF(Support!C$81:C$100,H110,Support!E$81:E$100)</f>
        <v>0</v>
      </c>
      <c r="L110" s="1759">
        <f t="shared" si="32"/>
        <v>0</v>
      </c>
      <c r="M110" s="1760">
        <f>SUMIF(Support!C$81:C$100,H110,Support!G$81:G$100)</f>
        <v>0</v>
      </c>
      <c r="N110" s="1527"/>
      <c r="O110" s="1527"/>
      <c r="P110" s="1539"/>
      <c r="Q110" s="1539"/>
      <c r="R110" s="1527"/>
      <c r="S110" s="1527"/>
      <c r="T110" s="152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row>
    <row r="111" spans="2:51" s="19" customFormat="1" ht="18" customHeight="1">
      <c r="B111" s="623" t="str">
        <f>'Library Volume 2'!B124</f>
        <v>OFF00</v>
      </c>
      <c r="C111" s="452" t="str">
        <f>'Library Volume 2'!C124</f>
        <v>OFF00</v>
      </c>
      <c r="D111" s="1527"/>
      <c r="E111" s="343"/>
      <c r="F111" s="1755"/>
      <c r="G111" s="1756" t="str">
        <f>G107</f>
        <v>Teaching Staff Spaces</v>
      </c>
      <c r="H111" s="1756" t="str">
        <f>'Library Volume 2'!H124</f>
        <v>Offices</v>
      </c>
      <c r="I111" s="1757" t="s">
        <v>530</v>
      </c>
      <c r="J111" s="1758" t="e">
        <f t="shared" ref="J111:J127" si="33">M111/K111</f>
        <v>#DIV/0!</v>
      </c>
      <c r="K111" s="1758">
        <f>SUMIF(Support!C$81:C$100,H111,Support!E$81:E$100)</f>
        <v>0</v>
      </c>
      <c r="L111" s="1759">
        <f t="shared" ref="L111:L127" si="34">IF(M111&gt;0,"-",0)</f>
        <v>0</v>
      </c>
      <c r="M111" s="1760">
        <f>SUMIF(Support!C$81:C$100,H111,Support!G$81:G$100)</f>
        <v>0</v>
      </c>
      <c r="N111" s="1527"/>
      <c r="O111" s="1527"/>
      <c r="P111" s="1539"/>
      <c r="Q111" s="1539"/>
      <c r="R111" s="1527"/>
      <c r="S111" s="1527"/>
      <c r="T111" s="152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row>
    <row r="112" spans="2:51" s="19" customFormat="1" ht="18" customHeight="1">
      <c r="B112" s="623" t="str">
        <f>'Library Volume 2'!B125</f>
        <v>OFF33</v>
      </c>
      <c r="C112" s="452" t="str">
        <f>'Library Volume 2'!C125</f>
        <v>OFF36</v>
      </c>
      <c r="D112" s="1527"/>
      <c r="E112" s="343"/>
      <c r="F112" s="1755"/>
      <c r="G112" s="1756" t="str">
        <f>'Library Volume 2'!F125</f>
        <v>Administration (Support) Staff Spaces</v>
      </c>
      <c r="H112" s="1756" t="str">
        <f>'Library Volume 2'!H125</f>
        <v>Staff workrooms (technical support staff)</v>
      </c>
      <c r="I112" s="1757" t="s">
        <v>530</v>
      </c>
      <c r="J112" s="1758" t="e">
        <f t="shared" si="33"/>
        <v>#DIV/0!</v>
      </c>
      <c r="K112" s="1758">
        <f>SUMIF(Support!C$81:C$100,H112,Support!E$81:E$100)</f>
        <v>0</v>
      </c>
      <c r="L112" s="1759">
        <f t="shared" si="34"/>
        <v>0</v>
      </c>
      <c r="M112" s="1760">
        <f>SUMIF(Support!C$81:C$100,H112,Support!G$81:G$100)</f>
        <v>0</v>
      </c>
      <c r="N112" s="1527"/>
      <c r="O112" s="1527"/>
      <c r="P112" s="1539"/>
      <c r="Q112" s="1539"/>
      <c r="R112" s="1527"/>
      <c r="S112" s="1527"/>
      <c r="T112" s="152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row>
    <row r="113" spans="2:51" s="19" customFormat="1" ht="18" customHeight="1">
      <c r="B113" s="623" t="str">
        <f>'Library Volume 2'!B126</f>
        <v>ADM10</v>
      </c>
      <c r="C113" s="452" t="str">
        <f>'Library Volume 2'!C126</f>
        <v>ADM10</v>
      </c>
      <c r="D113" s="1527"/>
      <c r="E113" s="343"/>
      <c r="F113" s="1755"/>
      <c r="G113" s="1756" t="str">
        <f>G112</f>
        <v>Administration (Support) Staff Spaces</v>
      </c>
      <c r="H113" s="1756" t="str">
        <f>'Library Volume 2'!H126</f>
        <v>Enclosed offices</v>
      </c>
      <c r="I113" s="1757" t="s">
        <v>530</v>
      </c>
      <c r="J113" s="1758" t="e">
        <f t="shared" si="33"/>
        <v>#DIV/0!</v>
      </c>
      <c r="K113" s="1758">
        <f>SUMIF(Support!C$81:C$100,H113,Support!E$81:E$100)</f>
        <v>0</v>
      </c>
      <c r="L113" s="1759">
        <f t="shared" si="34"/>
        <v>0</v>
      </c>
      <c r="M113" s="1760">
        <f>SUMIF(Support!C$81:C$100,H113,Support!G$81:G$100)</f>
        <v>0</v>
      </c>
      <c r="N113" s="1527"/>
      <c r="O113" s="1527"/>
      <c r="P113" s="1539"/>
      <c r="Q113" s="1539"/>
      <c r="R113" s="1527"/>
      <c r="S113" s="1527"/>
      <c r="T113" s="152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row>
    <row r="114" spans="2:51" s="19" customFormat="1" ht="18" customHeight="1">
      <c r="B114" s="623" t="str">
        <f>'Library Volume 2'!B127</f>
        <v>ADM02</v>
      </c>
      <c r="C114" s="452" t="str">
        <f>'Library Volume 2'!C127</f>
        <v>ADM02</v>
      </c>
      <c r="D114" s="1527"/>
      <c r="E114" s="343"/>
      <c r="F114" s="1755"/>
      <c r="G114" s="1756" t="str">
        <f>'Library Volume 2'!F127</f>
        <v>Meeting/ Interview Rooms</v>
      </c>
      <c r="H114" s="1756" t="str">
        <f>'Library Volume 2'!H127</f>
        <v>Confidential meetings rooms (interview)</v>
      </c>
      <c r="I114" s="1757" t="s">
        <v>530</v>
      </c>
      <c r="J114" s="1758" t="e">
        <f t="shared" si="33"/>
        <v>#DIV/0!</v>
      </c>
      <c r="K114" s="1758">
        <f>SUMIF(Support!C$81:C$100,H114,Support!E$81:E$100)</f>
        <v>0</v>
      </c>
      <c r="L114" s="1759">
        <f t="shared" si="34"/>
        <v>0</v>
      </c>
      <c r="M114" s="1760">
        <f>SUMIF(Support!C$81:C$100,H114,Support!G$81:G$100)</f>
        <v>0</v>
      </c>
      <c r="N114" s="1527"/>
      <c r="O114" s="1527"/>
      <c r="P114" s="1539"/>
      <c r="Q114" s="1539"/>
      <c r="R114" s="1527"/>
      <c r="S114" s="1527"/>
      <c r="T114" s="152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row>
    <row r="115" spans="2:51" s="19" customFormat="1" ht="18" customHeight="1">
      <c r="B115" s="623" t="str">
        <f>'Library Volume 2'!B128</f>
        <v>OFF40</v>
      </c>
      <c r="C115" s="452" t="str">
        <f>'Library Volume 2'!C128</f>
        <v>OFF41</v>
      </c>
      <c r="D115" s="1527"/>
      <c r="E115" s="343"/>
      <c r="F115" s="1755"/>
      <c r="G115" s="1756" t="str">
        <f>G114</f>
        <v>Meeting/ Interview Rooms</v>
      </c>
      <c r="H115" s="1756" t="str">
        <f>'Library Volume 2'!H128</f>
        <v>Meeting rooms (small)</v>
      </c>
      <c r="I115" s="1757" t="s">
        <v>530</v>
      </c>
      <c r="J115" s="1758" t="e">
        <f t="shared" si="33"/>
        <v>#DIV/0!</v>
      </c>
      <c r="K115" s="1758">
        <f>SUMIF(Support!C$81:C$100,H115,Support!E$81:E$100)</f>
        <v>0</v>
      </c>
      <c r="L115" s="1759">
        <f t="shared" si="34"/>
        <v>0</v>
      </c>
      <c r="M115" s="1760">
        <f>SUMIF(Support!C$81:C$100,H115,Support!G$81:G$100)</f>
        <v>0</v>
      </c>
      <c r="N115" s="1527"/>
      <c r="O115" s="1527"/>
      <c r="P115" s="1539"/>
      <c r="Q115" s="1539"/>
      <c r="R115" s="1527"/>
      <c r="S115" s="1527"/>
      <c r="T115" s="152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row>
    <row r="116" spans="2:51" s="19" customFormat="1" ht="18" customHeight="1">
      <c r="B116" s="623" t="str">
        <f>'Library Volume 2'!B129</f>
        <v>OFF40</v>
      </c>
      <c r="C116" s="452" t="str">
        <f>'Library Volume 2'!C129</f>
        <v>OFF40</v>
      </c>
      <c r="D116" s="1527"/>
      <c r="E116" s="343"/>
      <c r="F116" s="1755"/>
      <c r="G116" s="1756" t="str">
        <f t="shared" ref="G116:G126" si="35">G115</f>
        <v>Meeting/ Interview Rooms</v>
      </c>
      <c r="H116" s="1756" t="str">
        <f>'Library Volume 2'!H129</f>
        <v>Meeting rooms (conference)</v>
      </c>
      <c r="I116" s="1757" t="s">
        <v>530</v>
      </c>
      <c r="J116" s="1758" t="e">
        <f t="shared" si="33"/>
        <v>#DIV/0!</v>
      </c>
      <c r="K116" s="1758">
        <f>SUMIF(Support!C$81:C$100,H116,Support!E$81:E$100)</f>
        <v>0</v>
      </c>
      <c r="L116" s="1759">
        <f t="shared" si="34"/>
        <v>0</v>
      </c>
      <c r="M116" s="1760">
        <f>SUMIF(Support!C$81:C$100,H116,Support!G$81:G$100)</f>
        <v>0</v>
      </c>
      <c r="N116" s="1527"/>
      <c r="O116" s="1527"/>
      <c r="P116" s="1539"/>
      <c r="Q116" s="1539"/>
      <c r="R116" s="1527"/>
      <c r="S116" s="1527"/>
      <c r="T116" s="152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row>
    <row r="117" spans="2:51" s="19" customFormat="1" ht="18" customHeight="1">
      <c r="B117" s="623" t="str">
        <f>'Library Volume 2'!B130</f>
        <v>OFF40</v>
      </c>
      <c r="C117" s="452" t="str">
        <f>'Library Volume 2'!C130</f>
        <v>OFF43</v>
      </c>
      <c r="D117" s="1527"/>
      <c r="E117" s="343"/>
      <c r="F117" s="1755"/>
      <c r="G117" s="1756" t="str">
        <f t="shared" si="35"/>
        <v>Meeting/ Interview Rooms</v>
      </c>
      <c r="H117" s="1756" t="str">
        <f>'Library Volume 2'!H130</f>
        <v>Meeting rooms (SMT/Board)</v>
      </c>
      <c r="I117" s="1757" t="s">
        <v>530</v>
      </c>
      <c r="J117" s="1758" t="e">
        <f t="shared" si="33"/>
        <v>#DIV/0!</v>
      </c>
      <c r="K117" s="1758">
        <f>SUMIF(Support!C$81:C$100,H117,Support!E$81:E$100)</f>
        <v>0</v>
      </c>
      <c r="L117" s="1759">
        <f t="shared" si="34"/>
        <v>0</v>
      </c>
      <c r="M117" s="1760">
        <f>SUMIF(Support!C$81:C$100,H117,Support!G$81:G$100)</f>
        <v>0</v>
      </c>
      <c r="N117" s="1527"/>
      <c r="O117" s="1527"/>
      <c r="P117" s="1539"/>
      <c r="Q117" s="1539"/>
      <c r="R117" s="1527"/>
      <c r="S117" s="1527"/>
      <c r="T117" s="152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row>
    <row r="118" spans="2:51" s="19" customFormat="1" ht="18" customHeight="1">
      <c r="B118" s="623" t="str">
        <f>'Library Volume 2'!B131</f>
        <v>ADM31</v>
      </c>
      <c r="C118" s="452" t="str">
        <f>'Library Volume 2'!C131</f>
        <v>ADM31</v>
      </c>
      <c r="D118" s="1527"/>
      <c r="E118" s="343"/>
      <c r="F118" s="1755"/>
      <c r="G118" s="1756" t="s">
        <v>551</v>
      </c>
      <c r="H118" s="1756" t="str">
        <f>'Library Volume 2'!H131</f>
        <v>Reception areas, entrance (50% circulation)</v>
      </c>
      <c r="I118" s="1757" t="s">
        <v>530</v>
      </c>
      <c r="J118" s="1758" t="e">
        <f t="shared" si="33"/>
        <v>#DIV/0!</v>
      </c>
      <c r="K118" s="1758">
        <f>SUMIF(Support!C$81:C$100,H118,Support!E$81:E$100)</f>
        <v>0</v>
      </c>
      <c r="L118" s="1759">
        <f t="shared" si="34"/>
        <v>0</v>
      </c>
      <c r="M118" s="1760">
        <f>SUMIF(Support!C$81:C$100,H118,Support!G$81:G$100)</f>
        <v>0</v>
      </c>
      <c r="N118" s="1527"/>
      <c r="O118" s="1527"/>
      <c r="P118" s="1539"/>
      <c r="Q118" s="1539"/>
      <c r="R118" s="1527"/>
      <c r="S118" s="1527"/>
      <c r="T118" s="152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row>
    <row r="119" spans="2:51" s="19" customFormat="1" ht="18" customHeight="1">
      <c r="B119" s="623" t="str">
        <f>'Library Volume 2'!B132</f>
        <v>ADM40</v>
      </c>
      <c r="C119" s="452" t="str">
        <f>'Library Volume 2'!C132</f>
        <v>ADM40</v>
      </c>
      <c r="D119" s="1527"/>
      <c r="E119" s="343"/>
      <c r="F119" s="1755"/>
      <c r="G119" s="1756" t="str">
        <f>'Library Volume 2'!F131</f>
        <v>Central Facilities</v>
      </c>
      <c r="H119" s="1756" t="str">
        <f>'Library Volume 2'!H132</f>
        <v>Enclosed offices, with recep desk</v>
      </c>
      <c r="I119" s="1757"/>
      <c r="J119" s="1758" t="e">
        <f t="shared" ref="J119" si="36">M119/K119</f>
        <v>#DIV/0!</v>
      </c>
      <c r="K119" s="1758">
        <f>SUMIF(Support!C$81:C$100,H119,Support!E$81:E$100)</f>
        <v>0</v>
      </c>
      <c r="L119" s="1759">
        <f t="shared" ref="L119" si="37">IF(M119&gt;0,"-",0)</f>
        <v>0</v>
      </c>
      <c r="M119" s="1760">
        <f>SUMIF(Support!C$81:C$100,H119,Support!G$81:G$100)</f>
        <v>0</v>
      </c>
      <c r="N119" s="1527"/>
      <c r="O119" s="1527"/>
      <c r="P119" s="1539"/>
      <c r="Q119" s="1539"/>
      <c r="R119" s="1527"/>
      <c r="S119" s="1527"/>
      <c r="T119" s="152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row>
    <row r="120" spans="2:51" s="19" customFormat="1" ht="18" customHeight="1">
      <c r="B120" s="623" t="str">
        <f>'Library Volume 2'!B133</f>
        <v>OFF33</v>
      </c>
      <c r="C120" s="452" t="str">
        <f>'Library Volume 2'!C133</f>
        <v>OFF39</v>
      </c>
      <c r="D120" s="1527"/>
      <c r="E120" s="343"/>
      <c r="F120" s="1755"/>
      <c r="G120" s="1756" t="str">
        <f>G118</f>
        <v>Central Facilities</v>
      </c>
      <c r="H120" s="1756" t="str">
        <f>'Library Volume 2'!H133</f>
        <v>Staff workrooms (security)</v>
      </c>
      <c r="I120" s="1757" t="s">
        <v>530</v>
      </c>
      <c r="J120" s="1758" t="e">
        <f t="shared" si="33"/>
        <v>#DIV/0!</v>
      </c>
      <c r="K120" s="1758">
        <f>SUMIF(Support!C$81:C$100,H120,Support!E$81:E$100)</f>
        <v>0</v>
      </c>
      <c r="L120" s="1759">
        <f t="shared" si="34"/>
        <v>0</v>
      </c>
      <c r="M120" s="1760">
        <f>SUMIF(Support!C$81:C$100,H120,Support!G$81:G$100)</f>
        <v>0</v>
      </c>
      <c r="N120" s="1527"/>
      <c r="O120" s="1527"/>
      <c r="P120" s="1539"/>
      <c r="Q120" s="1539"/>
      <c r="R120" s="1527"/>
      <c r="S120" s="1527"/>
      <c r="T120" s="152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row>
    <row r="121" spans="2:51" s="19" customFormat="1" ht="18" customHeight="1">
      <c r="B121" s="623" t="str">
        <f>'Library Volume 2'!B134</f>
        <v>OFF33</v>
      </c>
      <c r="C121" s="452" t="str">
        <f>'Library Volume 2'!C134</f>
        <v>OFF35</v>
      </c>
      <c r="D121" s="1527"/>
      <c r="E121" s="343"/>
      <c r="F121" s="1755"/>
      <c r="G121" s="1756" t="str">
        <f t="shared" si="35"/>
        <v>Central Facilities</v>
      </c>
      <c r="H121" s="1756" t="str">
        <f>'Library Volume 2'!H134</f>
        <v>Staff workrooms (post)</v>
      </c>
      <c r="I121" s="1757" t="s">
        <v>530</v>
      </c>
      <c r="J121" s="1758" t="e">
        <f t="shared" si="33"/>
        <v>#DIV/0!</v>
      </c>
      <c r="K121" s="1758">
        <f>SUMIF(Support!C$81:C$100,H121,Support!E$81:E$100)</f>
        <v>0</v>
      </c>
      <c r="L121" s="1759">
        <f t="shared" si="34"/>
        <v>0</v>
      </c>
      <c r="M121" s="1760">
        <f>SUMIF(Support!C$81:C$100,H121,Support!G$81:G$100)</f>
        <v>0</v>
      </c>
      <c r="N121" s="1527"/>
      <c r="O121" s="1527"/>
      <c r="P121" s="1539"/>
      <c r="Q121" s="1539"/>
      <c r="R121" s="1527"/>
      <c r="S121" s="1527"/>
      <c r="T121" s="152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row>
    <row r="122" spans="2:51" s="19" customFormat="1" ht="18" customHeight="1">
      <c r="B122" s="623" t="str">
        <f>'Library Volume 2'!B135</f>
        <v>ADM08</v>
      </c>
      <c r="C122" s="452" t="str">
        <f>'Library Volume 2'!C135</f>
        <v>ADM08</v>
      </c>
      <c r="D122" s="1527"/>
      <c r="E122" s="343"/>
      <c r="F122" s="1755"/>
      <c r="G122" s="1756" t="str">
        <f t="shared" si="35"/>
        <v>Central Facilities</v>
      </c>
      <c r="H122" s="1756" t="str">
        <f>'Library Volume 2'!H135</f>
        <v>Reprographics rooms</v>
      </c>
      <c r="I122" s="1757" t="s">
        <v>530</v>
      </c>
      <c r="J122" s="1758" t="e">
        <f t="shared" si="33"/>
        <v>#DIV/0!</v>
      </c>
      <c r="K122" s="1758">
        <f>SUMIF(Support!C$81:C$100,H122,Support!E$81:E$100)</f>
        <v>0</v>
      </c>
      <c r="L122" s="1759">
        <f t="shared" si="34"/>
        <v>0</v>
      </c>
      <c r="M122" s="1760">
        <f>SUMIF(Support!C$81:C$100,H122,Support!G$81:G$100)</f>
        <v>0</v>
      </c>
      <c r="N122" s="1527"/>
      <c r="O122" s="1527"/>
      <c r="P122" s="1539"/>
      <c r="Q122" s="1539"/>
      <c r="R122" s="1527"/>
      <c r="S122" s="1527"/>
      <c r="T122" s="152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row>
    <row r="123" spans="2:51" s="19" customFormat="1" ht="18" customHeight="1">
      <c r="B123" s="623" t="str">
        <f>'Library Volume 2'!B136</f>
        <v>OFF33</v>
      </c>
      <c r="C123" s="452" t="str">
        <f>'Library Volume 2'!C136</f>
        <v>OFF37</v>
      </c>
      <c r="D123" s="1527"/>
      <c r="E123" s="343"/>
      <c r="F123" s="1755"/>
      <c r="G123" s="1756" t="str">
        <f t="shared" si="35"/>
        <v>Central Facilities</v>
      </c>
      <c r="H123" s="1756" t="str">
        <f>'Library Volume 2'!H136</f>
        <v>Staff workrooms (ICT technicians)</v>
      </c>
      <c r="I123" s="1757" t="s">
        <v>530</v>
      </c>
      <c r="J123" s="1758" t="e">
        <f t="shared" si="33"/>
        <v>#DIV/0!</v>
      </c>
      <c r="K123" s="1758">
        <f>SUMIF(Support!C$81:C$100,H123,Support!E$81:E$100)</f>
        <v>0</v>
      </c>
      <c r="L123" s="1759">
        <f t="shared" si="34"/>
        <v>0</v>
      </c>
      <c r="M123" s="1760">
        <f>SUMIF(Support!C$81:C$100,H123,Support!G$81:G$100)</f>
        <v>0</v>
      </c>
      <c r="N123" s="1527"/>
      <c r="O123" s="1527"/>
      <c r="P123" s="1539"/>
      <c r="Q123" s="1539"/>
      <c r="R123" s="1527"/>
      <c r="S123" s="1527"/>
      <c r="T123" s="152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row>
    <row r="124" spans="2:51" s="19" customFormat="1" ht="18" customHeight="1">
      <c r="B124" s="623" t="str">
        <f>'Library Volume 2'!B137</f>
        <v>ADM04</v>
      </c>
      <c r="C124" s="452" t="str">
        <f>'Library Volume 2'!C137</f>
        <v>ADM04</v>
      </c>
      <c r="D124" s="1527"/>
      <c r="E124" s="343"/>
      <c r="F124" s="1755"/>
      <c r="G124" s="1756" t="str">
        <f t="shared" si="35"/>
        <v>Central Facilities</v>
      </c>
      <c r="H124" s="1756" t="str">
        <f>'Library Volume 2'!H137</f>
        <v>First aid rooms</v>
      </c>
      <c r="I124" s="1757" t="s">
        <v>530</v>
      </c>
      <c r="J124" s="1758" t="e">
        <f t="shared" si="33"/>
        <v>#DIV/0!</v>
      </c>
      <c r="K124" s="1758">
        <f>SUMIF(Support!C$81:C$100,H124,Support!E$81:E$100)</f>
        <v>0</v>
      </c>
      <c r="L124" s="1759">
        <f t="shared" si="34"/>
        <v>0</v>
      </c>
      <c r="M124" s="1760">
        <f>SUMIF(Support!C$81:C$100,H124,Support!G$81:G$100)</f>
        <v>0</v>
      </c>
      <c r="N124" s="1527"/>
      <c r="O124" s="1527"/>
      <c r="P124" s="1539"/>
      <c r="Q124" s="1539"/>
      <c r="R124" s="1527"/>
      <c r="S124" s="1527"/>
      <c r="T124" s="152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row>
    <row r="125" spans="2:51" s="19" customFormat="1" ht="18" customHeight="1">
      <c r="B125" s="623" t="str">
        <f>'Library Volume 2'!B138</f>
        <v>SUP00</v>
      </c>
      <c r="C125" s="452" t="str">
        <f>'Library Volume 2'!C138</f>
        <v>SUP00</v>
      </c>
      <c r="D125" s="1527"/>
      <c r="E125" s="343"/>
      <c r="F125" s="1755"/>
      <c r="G125" s="1756" t="str">
        <f t="shared" si="35"/>
        <v>Central Facilities</v>
      </c>
      <c r="H125" s="1756" t="str">
        <f>'Library Volume 2'!H138</f>
        <v>Faith spaces</v>
      </c>
      <c r="I125" s="1757" t="s">
        <v>530</v>
      </c>
      <c r="J125" s="1758" t="e">
        <f t="shared" si="33"/>
        <v>#DIV/0!</v>
      </c>
      <c r="K125" s="1758">
        <f>SUMIF(Support!C$81:C$100,H125,Support!E$81:E$100)</f>
        <v>0</v>
      </c>
      <c r="L125" s="1759">
        <f t="shared" si="34"/>
        <v>0</v>
      </c>
      <c r="M125" s="1760">
        <f>SUMIF(Support!C$81:C$100,H125,Support!G$81:G$100)</f>
        <v>0</v>
      </c>
      <c r="N125" s="1527"/>
      <c r="O125" s="1527"/>
      <c r="P125" s="1539"/>
      <c r="Q125" s="1539"/>
      <c r="R125" s="1527"/>
      <c r="S125" s="1527"/>
      <c r="T125" s="152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row>
    <row r="126" spans="2:51" s="19" customFormat="1" ht="18" customHeight="1">
      <c r="B126" s="623"/>
      <c r="C126" s="452"/>
      <c r="D126" s="1527"/>
      <c r="E126" s="343"/>
      <c r="F126" s="1755"/>
      <c r="G126" s="1756" t="str">
        <f t="shared" si="35"/>
        <v>Central Facilities</v>
      </c>
      <c r="H126" s="1756" t="str">
        <f>'Library Volume 2'!H139</f>
        <v>Other staff/ancillary spaces: detail in notes</v>
      </c>
      <c r="I126" s="1757" t="s">
        <v>530</v>
      </c>
      <c r="J126" s="1758" t="e">
        <f t="shared" si="33"/>
        <v>#DIV/0!</v>
      </c>
      <c r="K126" s="1758">
        <f>SUMIF(Support!C$81:C$100,H126,Support!E$81:E$100)</f>
        <v>0</v>
      </c>
      <c r="L126" s="1759">
        <f t="shared" si="34"/>
        <v>0</v>
      </c>
      <c r="M126" s="1760">
        <f>SUMIF(Support!C$81:C$100,H126,Support!G$81:G$100)</f>
        <v>0</v>
      </c>
      <c r="N126" s="1527"/>
      <c r="O126" s="1527"/>
      <c r="P126" s="1539"/>
      <c r="Q126" s="1539"/>
      <c r="R126" s="1527"/>
      <c r="S126" s="1527"/>
      <c r="T126" s="152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row>
    <row r="127" spans="2:51" s="19" customFormat="1" ht="18" customHeight="1">
      <c r="B127" s="623"/>
      <c r="C127" s="452"/>
      <c r="D127" s="1527"/>
      <c r="E127" s="343"/>
      <c r="F127" s="1755"/>
      <c r="G127" s="1756"/>
      <c r="H127" s="1755"/>
      <c r="I127" s="1757"/>
      <c r="J127" s="1758" t="e">
        <f t="shared" si="33"/>
        <v>#DIV/0!</v>
      </c>
      <c r="K127" s="1758">
        <f>SUMIF(Support!C$81:C$100,H127,Support!E$81:E$100)</f>
        <v>0</v>
      </c>
      <c r="L127" s="1759">
        <f t="shared" si="34"/>
        <v>0</v>
      </c>
      <c r="M127" s="1760">
        <f>SUMIF(Support!C$81:C$100,H127,Support!G$81:G$100)</f>
        <v>0</v>
      </c>
      <c r="N127" s="1527"/>
      <c r="O127" s="1527"/>
      <c r="P127" s="1539"/>
      <c r="Q127" s="1539"/>
      <c r="R127" s="1527"/>
      <c r="S127" s="1527"/>
      <c r="T127" s="152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row>
    <row r="128" spans="2:51" s="19" customFormat="1" ht="18" customHeight="1">
      <c r="B128" s="623" t="str">
        <f>'Library Volume 2'!B142</f>
        <v>STT00</v>
      </c>
      <c r="C128" s="452" t="str">
        <f>'Library Volume 2'!C142</f>
        <v>STT00</v>
      </c>
      <c r="D128" s="1527"/>
      <c r="E128" s="343"/>
      <c r="F128" s="1761" t="str">
        <f>'Library Volume 2'!E141</f>
        <v>Storage</v>
      </c>
      <c r="G128" s="1762" t="str">
        <f>'Library Volume 2'!F141</f>
        <v>Storage Spaces</v>
      </c>
      <c r="H128" s="1761" t="str">
        <f>'Library Volume 2'!H142</f>
        <v>Classroom stores, room (off classroom)</v>
      </c>
      <c r="I128" s="1763" t="s">
        <v>530</v>
      </c>
      <c r="J128" s="1764" t="e">
        <f t="shared" ref="J128" si="38">M128/K128</f>
        <v>#DIV/0!</v>
      </c>
      <c r="K128" s="1764">
        <f>SUMIF(Support!C$113:C$132,H128,Support!E$113:E$132)</f>
        <v>0</v>
      </c>
      <c r="L128" s="1765">
        <f t="shared" si="22"/>
        <v>0</v>
      </c>
      <c r="M128" s="1766">
        <f>SUMIF(Support!C$113:C$132,H128,Support!G$113:G$132)</f>
        <v>0</v>
      </c>
      <c r="N128" s="1527"/>
      <c r="O128" s="1527"/>
      <c r="P128" s="1539"/>
      <c r="Q128" s="1539"/>
      <c r="R128" s="1527"/>
      <c r="S128" s="1527"/>
      <c r="T128" s="152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row>
    <row r="129" spans="2:51" s="19" customFormat="1" ht="18" customHeight="1">
      <c r="B129" s="623" t="str">
        <f>'Library Volume 2'!B143</f>
        <v>STT10</v>
      </c>
      <c r="C129" s="452" t="str">
        <f>'Library Volume 2'!C143</f>
        <v>STT15</v>
      </c>
      <c r="D129" s="1527"/>
      <c r="E129" s="343"/>
      <c r="F129" s="1761"/>
      <c r="G129" s="1762" t="str">
        <f>G128</f>
        <v>Storage Spaces</v>
      </c>
      <c r="H129" s="1761" t="str">
        <f>'Library Volume 2'!H143</f>
        <v>Teaching resources stores (specialist)</v>
      </c>
      <c r="I129" s="1763" t="s">
        <v>530</v>
      </c>
      <c r="J129" s="1764" t="e">
        <f t="shared" ref="J129:J145" si="39">M129/K129</f>
        <v>#DIV/0!</v>
      </c>
      <c r="K129" s="1764">
        <f>SUMIF(Support!C$113:C$132,H129,Support!E$113:E$132)</f>
        <v>0</v>
      </c>
      <c r="L129" s="1765">
        <f t="shared" ref="L129:L145" si="40">IF(M129&gt;0,"-",0)</f>
        <v>0</v>
      </c>
      <c r="M129" s="1766">
        <f>SUMIF(Support!C$113:C$132,H129,Support!G$113:G$132)</f>
        <v>0</v>
      </c>
      <c r="N129" s="1527"/>
      <c r="O129" s="1527"/>
      <c r="P129" s="1539"/>
      <c r="Q129" s="1539"/>
      <c r="R129" s="1527"/>
      <c r="S129" s="1527"/>
      <c r="T129" s="152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row>
    <row r="130" spans="2:51" s="19" customFormat="1" ht="18" customHeight="1">
      <c r="B130" s="623" t="str">
        <f>'Library Volume 2'!B144</f>
        <v>STT08</v>
      </c>
      <c r="C130" s="452" t="str">
        <f>'Library Volume 2'!C144</f>
        <v>STT08</v>
      </c>
      <c r="D130" s="1527"/>
      <c r="E130" s="343"/>
      <c r="F130" s="1761"/>
      <c r="G130" s="1762" t="str">
        <f t="shared" ref="G130:G143" si="41">G129</f>
        <v>Storage Spaces</v>
      </c>
      <c r="H130" s="1761" t="str">
        <f>'Library Volume 2'!H144</f>
        <v>Equipment stores, drama/ media</v>
      </c>
      <c r="I130" s="1763" t="s">
        <v>530</v>
      </c>
      <c r="J130" s="1764" t="e">
        <f t="shared" si="39"/>
        <v>#DIV/0!</v>
      </c>
      <c r="K130" s="1764">
        <f>SUMIF(Support!C$113:C$132,H130,Support!E$113:E$132)</f>
        <v>0</v>
      </c>
      <c r="L130" s="1765">
        <f t="shared" si="40"/>
        <v>0</v>
      </c>
      <c r="M130" s="1766">
        <f>SUMIF(Support!C$113:C$132,H130,Support!G$113:G$132)</f>
        <v>0</v>
      </c>
      <c r="N130" s="1527"/>
      <c r="O130" s="1527"/>
      <c r="P130" s="1539"/>
      <c r="Q130" s="1539"/>
      <c r="R130" s="1527"/>
      <c r="S130" s="1527"/>
      <c r="T130" s="152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row>
    <row r="131" spans="2:51" s="19" customFormat="1" ht="18" customHeight="1">
      <c r="B131" s="623" t="str">
        <f>'Library Volume 2'!B145</f>
        <v>STT23</v>
      </c>
      <c r="C131" s="452" t="str">
        <f>'Library Volume 2'!C145</f>
        <v>STT23</v>
      </c>
      <c r="D131" s="1527"/>
      <c r="E131" s="343"/>
      <c r="F131" s="1761"/>
      <c r="G131" s="1762" t="str">
        <f t="shared" si="41"/>
        <v>Storage Spaces</v>
      </c>
      <c r="H131" s="1761" t="str">
        <f>'Library Volume 2'!H145</f>
        <v>Chemicals stores, science</v>
      </c>
      <c r="I131" s="1763" t="s">
        <v>530</v>
      </c>
      <c r="J131" s="1764" t="e">
        <f t="shared" si="39"/>
        <v>#DIV/0!</v>
      </c>
      <c r="K131" s="1764">
        <f>SUMIF(Support!C$113:C$132,H131,Support!E$113:E$132)</f>
        <v>0</v>
      </c>
      <c r="L131" s="1765">
        <f t="shared" si="40"/>
        <v>0</v>
      </c>
      <c r="M131" s="1766">
        <f>SUMIF(Support!C$113:C$132,H131,Support!G$113:G$132)</f>
        <v>0</v>
      </c>
      <c r="N131" s="1527"/>
      <c r="O131" s="1527"/>
      <c r="P131" s="1539"/>
      <c r="Q131" s="1539"/>
      <c r="R131" s="1527"/>
      <c r="S131" s="1527"/>
      <c r="T131" s="152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row>
    <row r="132" spans="2:51" s="19" customFormat="1" ht="18" customHeight="1">
      <c r="B132" s="623" t="str">
        <f>'Library Volume 2'!B146</f>
        <v>STT20</v>
      </c>
      <c r="C132" s="452" t="str">
        <f>'Library Volume 2'!C146</f>
        <v>STT20</v>
      </c>
      <c r="D132" s="1527"/>
      <c r="E132" s="343"/>
      <c r="F132" s="1761"/>
      <c r="G132" s="1762" t="str">
        <f t="shared" si="41"/>
        <v>Storage Spaces</v>
      </c>
      <c r="H132" s="1761" t="str">
        <f>'Library Volume 2'!H146</f>
        <v>Science prep rooms</v>
      </c>
      <c r="I132" s="1763" t="s">
        <v>530</v>
      </c>
      <c r="J132" s="1764" t="e">
        <f t="shared" si="39"/>
        <v>#DIV/0!</v>
      </c>
      <c r="K132" s="1764">
        <f>SUMIF(Support!C$113:C$132,H132,Support!E$113:E$132)</f>
        <v>0</v>
      </c>
      <c r="L132" s="1765">
        <f t="shared" si="40"/>
        <v>0</v>
      </c>
      <c r="M132" s="1766">
        <f>SUMIF(Support!C$113:C$132,H132,Support!G$113:G$132)</f>
        <v>0</v>
      </c>
      <c r="N132" s="1527"/>
      <c r="O132" s="1527"/>
      <c r="P132" s="1539"/>
      <c r="Q132" s="1539"/>
      <c r="R132" s="1527"/>
      <c r="S132" s="1527"/>
      <c r="T132" s="152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row>
    <row r="133" spans="2:51" s="19" customFormat="1" ht="18" customHeight="1">
      <c r="B133" s="623" t="str">
        <f>'Library Volume 2'!B147</f>
        <v>STT32</v>
      </c>
      <c r="C133" s="452" t="str">
        <f>'Library Volume 2'!C147</f>
        <v>STT32</v>
      </c>
      <c r="D133" s="1527"/>
      <c r="E133" s="343"/>
      <c r="F133" s="1761"/>
      <c r="G133" s="1762" t="str">
        <f t="shared" si="41"/>
        <v>Storage Spaces</v>
      </c>
      <c r="H133" s="1761" t="str">
        <f>'Library Volume 2'!H147</f>
        <v>DT prep rooms</v>
      </c>
      <c r="I133" s="1763" t="s">
        <v>530</v>
      </c>
      <c r="J133" s="1764" t="e">
        <f t="shared" si="39"/>
        <v>#DIV/0!</v>
      </c>
      <c r="K133" s="1764">
        <f>SUMIF(Support!C$113:C$132,H133,Support!E$113:E$132)</f>
        <v>0</v>
      </c>
      <c r="L133" s="1765">
        <f t="shared" si="40"/>
        <v>0</v>
      </c>
      <c r="M133" s="1766">
        <f>SUMIF(Support!C$113:C$132,H133,Support!G$113:G$132)</f>
        <v>0</v>
      </c>
      <c r="N133" s="1527"/>
      <c r="O133" s="1527"/>
      <c r="P133" s="1539"/>
      <c r="Q133" s="1539"/>
      <c r="R133" s="1527"/>
      <c r="S133" s="1527"/>
      <c r="T133" s="152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row>
    <row r="134" spans="2:51" s="19" customFormat="1" ht="18" customHeight="1">
      <c r="B134" s="623" t="str">
        <f>'Library Volume 2'!B148</f>
        <v>STT36</v>
      </c>
      <c r="C134" s="452" t="str">
        <f>'Library Volume 2'!C148</f>
        <v>STT36</v>
      </c>
      <c r="D134" s="1527"/>
      <c r="E134" s="343"/>
      <c r="F134" s="1761"/>
      <c r="G134" s="1762" t="str">
        <f t="shared" si="41"/>
        <v>Storage Spaces</v>
      </c>
      <c r="H134" s="1761" t="str">
        <f>'Library Volume 2'!H148</f>
        <v>Engineering prep rooms</v>
      </c>
      <c r="I134" s="1763" t="s">
        <v>530</v>
      </c>
      <c r="J134" s="1764" t="e">
        <f t="shared" si="39"/>
        <v>#DIV/0!</v>
      </c>
      <c r="K134" s="1764">
        <f>SUMIF(Support!C$113:C$132,H134,Support!E$113:E$132)</f>
        <v>0</v>
      </c>
      <c r="L134" s="1765">
        <f t="shared" si="40"/>
        <v>0</v>
      </c>
      <c r="M134" s="1766">
        <f>SUMIF(Support!C$113:C$132,H134,Support!G$113:G$132)</f>
        <v>0</v>
      </c>
      <c r="N134" s="1527"/>
      <c r="O134" s="1527"/>
      <c r="P134" s="1539"/>
      <c r="Q134" s="1539"/>
      <c r="R134" s="1527"/>
      <c r="S134" s="1527"/>
      <c r="T134" s="152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row>
    <row r="135" spans="2:51" s="19" customFormat="1" ht="18" customHeight="1">
      <c r="B135" s="623" t="str">
        <f>'Library Volume 2'!B149</f>
        <v>STT40</v>
      </c>
      <c r="C135" s="452" t="str">
        <f>'Library Volume 2'!C149</f>
        <v>STT40</v>
      </c>
      <c r="D135" s="1527"/>
      <c r="E135" s="343"/>
      <c r="F135" s="1761"/>
      <c r="G135" s="1762" t="str">
        <f t="shared" si="41"/>
        <v>Storage Spaces</v>
      </c>
      <c r="H135" s="1761" t="str">
        <f>'Library Volume 2'!H149</f>
        <v>Food prep rooms</v>
      </c>
      <c r="I135" s="1763" t="s">
        <v>530</v>
      </c>
      <c r="J135" s="1764" t="e">
        <f t="shared" si="39"/>
        <v>#DIV/0!</v>
      </c>
      <c r="K135" s="1764">
        <f>SUMIF(Support!C$113:C$132,H135,Support!E$113:E$132)</f>
        <v>0</v>
      </c>
      <c r="L135" s="1765">
        <f t="shared" si="40"/>
        <v>0</v>
      </c>
      <c r="M135" s="1766">
        <f>SUMIF(Support!C$113:C$132,H135,Support!G$113:G$132)</f>
        <v>0</v>
      </c>
      <c r="N135" s="1527"/>
      <c r="O135" s="1527"/>
      <c r="P135" s="1539"/>
      <c r="Q135" s="1539"/>
      <c r="R135" s="1527"/>
      <c r="S135" s="1527"/>
      <c r="T135" s="152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row>
    <row r="136" spans="2:51" s="19" customFormat="1" ht="18" customHeight="1">
      <c r="B136" s="623" t="str">
        <f>'Library Volume 2'!B150</f>
        <v>STH00</v>
      </c>
      <c r="C136" s="452" t="str">
        <f>'Library Volume 2'!C150</f>
        <v>STH01</v>
      </c>
      <c r="D136" s="1527"/>
      <c r="E136" s="343"/>
      <c r="F136" s="1762"/>
      <c r="G136" s="1762" t="str">
        <f t="shared" si="41"/>
        <v>Storage Spaces</v>
      </c>
      <c r="H136" s="1761" t="str">
        <f>'Library Volume 2'!H150</f>
        <v>Sports equipment stores, internal (sports hall)</v>
      </c>
      <c r="I136" s="1763" t="s">
        <v>530</v>
      </c>
      <c r="J136" s="1764" t="e">
        <f t="shared" si="39"/>
        <v>#DIV/0!</v>
      </c>
      <c r="K136" s="1764">
        <f>SUMIF(Support!C$113:C$132,H136,Support!E$113:E$132)</f>
        <v>0</v>
      </c>
      <c r="L136" s="1765">
        <f t="shared" si="40"/>
        <v>0</v>
      </c>
      <c r="M136" s="1766">
        <f>SUMIF(Support!C$113:C$132,H136,Support!G$113:G$132)</f>
        <v>0</v>
      </c>
      <c r="N136" s="1527"/>
      <c r="O136" s="1527"/>
      <c r="P136" s="1539"/>
      <c r="Q136" s="1539"/>
      <c r="R136" s="1527"/>
      <c r="S136" s="1527"/>
      <c r="T136" s="152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row>
    <row r="137" spans="2:51" s="19" customFormat="1" ht="18" customHeight="1">
      <c r="B137" s="623" t="str">
        <f>'Library Volume 2'!B151</f>
        <v>STH00</v>
      </c>
      <c r="C137" s="452" t="str">
        <f>'Library Volume 2'!C151</f>
        <v>STH03</v>
      </c>
      <c r="D137" s="1527"/>
      <c r="E137" s="343"/>
      <c r="F137" s="1761"/>
      <c r="G137" s="1762" t="str">
        <f t="shared" si="41"/>
        <v>Storage Spaces</v>
      </c>
      <c r="H137" s="1761" t="str">
        <f>'Library Volume 2'!H151</f>
        <v>Sports equipment stores, internal (activity studio)</v>
      </c>
      <c r="I137" s="1763" t="s">
        <v>530</v>
      </c>
      <c r="J137" s="1764" t="e">
        <f t="shared" ref="J137:J143" si="42">M137/K137</f>
        <v>#DIV/0!</v>
      </c>
      <c r="K137" s="1764">
        <f>SUMIF(Support!C$113:C$132,H137,Support!E$113:E$132)</f>
        <v>0</v>
      </c>
      <c r="L137" s="1765">
        <f t="shared" ref="L137:L143" si="43">IF(M137&gt;0,"-",0)</f>
        <v>0</v>
      </c>
      <c r="M137" s="1766">
        <f>SUMIF(Support!C$113:C$132,H137,Support!G$113:G$132)</f>
        <v>0</v>
      </c>
      <c r="N137" s="1527"/>
      <c r="O137" s="1527"/>
      <c r="P137" s="1539"/>
      <c r="Q137" s="1539"/>
      <c r="R137" s="1527"/>
      <c r="S137" s="1527"/>
      <c r="T137" s="152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row>
    <row r="138" spans="2:51" s="19" customFormat="1" ht="18" customHeight="1">
      <c r="B138" s="623" t="str">
        <f>'Library Volume 2'!B152</f>
        <v>STN20</v>
      </c>
      <c r="C138" s="452" t="str">
        <f>'Library Volume 2'!C152</f>
        <v>STN24</v>
      </c>
      <c r="D138" s="1527"/>
      <c r="E138" s="343"/>
      <c r="F138" s="1761"/>
      <c r="G138" s="1762" t="str">
        <f t="shared" si="41"/>
        <v>Storage Spaces</v>
      </c>
      <c r="H138" s="1761" t="str">
        <f>'Library Volume 2'!H152</f>
        <v>General storerooms (administration)</v>
      </c>
      <c r="I138" s="1763" t="s">
        <v>530</v>
      </c>
      <c r="J138" s="1764" t="e">
        <f t="shared" si="42"/>
        <v>#DIV/0!</v>
      </c>
      <c r="K138" s="1764">
        <f>SUMIF(Support!C$113:C$132,H138,Support!E$113:E$132)</f>
        <v>0</v>
      </c>
      <c r="L138" s="1765">
        <f t="shared" si="43"/>
        <v>0</v>
      </c>
      <c r="M138" s="1766">
        <f>SUMIF(Support!C$113:C$132,H138,Support!G$113:G$132)</f>
        <v>0</v>
      </c>
      <c r="N138" s="1527"/>
      <c r="O138" s="1527"/>
      <c r="P138" s="1539"/>
      <c r="Q138" s="1539"/>
      <c r="R138" s="1527"/>
      <c r="S138" s="1527"/>
      <c r="T138" s="152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row>
    <row r="139" spans="2:51" s="19" customFormat="1" ht="18" customHeight="1">
      <c r="B139" s="623" t="str">
        <f>'Library Volume 2'!B153</f>
        <v>STN50</v>
      </c>
      <c r="C139" s="452" t="str">
        <f>'Library Volume 2'!C153</f>
        <v>STN50</v>
      </c>
      <c r="D139" s="1527"/>
      <c r="E139" s="343"/>
      <c r="F139" s="1761"/>
      <c r="G139" s="1762" t="str">
        <f t="shared" si="41"/>
        <v>Storage Spaces</v>
      </c>
      <c r="H139" s="1761" t="str">
        <f>'Library Volume 2'!H153</f>
        <v>Secure storerooms</v>
      </c>
      <c r="I139" s="1763" t="s">
        <v>530</v>
      </c>
      <c r="J139" s="1764" t="e">
        <f t="shared" si="42"/>
        <v>#DIV/0!</v>
      </c>
      <c r="K139" s="1764">
        <f>SUMIF(Support!C$113:C$132,H139,Support!E$113:E$132)</f>
        <v>0</v>
      </c>
      <c r="L139" s="1765">
        <f t="shared" si="43"/>
        <v>0</v>
      </c>
      <c r="M139" s="1766">
        <f>SUMIF(Support!C$113:C$132,H139,Support!G$113:G$132)</f>
        <v>0</v>
      </c>
      <c r="N139" s="1527"/>
      <c r="O139" s="1527"/>
      <c r="P139" s="1539"/>
      <c r="Q139" s="1539"/>
      <c r="R139" s="1527"/>
      <c r="S139" s="1527"/>
      <c r="T139" s="152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row>
    <row r="140" spans="2:51" s="19" customFormat="1" ht="18" customHeight="1">
      <c r="B140" s="623" t="str">
        <f>'Library Volume 2'!B154</f>
        <v>STH10</v>
      </c>
      <c r="C140" s="452" t="str">
        <f>'Library Volume 2'!C154</f>
        <v>STH10</v>
      </c>
      <c r="D140" s="1527"/>
      <c r="E140" s="343"/>
      <c r="F140" s="1762"/>
      <c r="G140" s="1762" t="str">
        <f t="shared" si="41"/>
        <v>Storage Spaces</v>
      </c>
      <c r="H140" s="1761" t="str">
        <f>'Library Volume 2'!H154</f>
        <v>Furniture Stores</v>
      </c>
      <c r="I140" s="1763" t="s">
        <v>530</v>
      </c>
      <c r="J140" s="1764" t="e">
        <f t="shared" si="42"/>
        <v>#DIV/0!</v>
      </c>
      <c r="K140" s="1764">
        <f>SUMIF(Support!C$113:C$132,H140,Support!E$113:E$132)</f>
        <v>0</v>
      </c>
      <c r="L140" s="1765">
        <f t="shared" si="43"/>
        <v>0</v>
      </c>
      <c r="M140" s="1766">
        <f>SUMIF(Support!C$113:C$132,H140,Support!G$113:G$132)</f>
        <v>0</v>
      </c>
      <c r="N140" s="1527"/>
      <c r="O140" s="1527"/>
      <c r="P140" s="1539"/>
      <c r="Q140" s="1539"/>
      <c r="R140" s="1527"/>
      <c r="S140" s="1527"/>
      <c r="T140" s="152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row>
    <row r="141" spans="2:51" s="19" customFormat="1" ht="18" customHeight="1">
      <c r="B141" s="623" t="str">
        <f>'Library Volume 2'!B155</f>
        <v>STN00</v>
      </c>
      <c r="C141" s="452" t="str">
        <f>'Library Volume 2'!C155</f>
        <v>STN00</v>
      </c>
      <c r="D141" s="1527"/>
      <c r="E141" s="343"/>
      <c r="F141" s="1761"/>
      <c r="G141" s="1762" t="str">
        <f t="shared" si="41"/>
        <v>Storage Spaces</v>
      </c>
      <c r="H141" s="1761" t="str">
        <f>'Library Volume 2'!H155</f>
        <v>Coats and bags stores</v>
      </c>
      <c r="I141" s="1763" t="s">
        <v>530</v>
      </c>
      <c r="J141" s="1764" t="e">
        <f t="shared" si="42"/>
        <v>#DIV/0!</v>
      </c>
      <c r="K141" s="1764">
        <f>SUMIF(Support!C$113:C$132,H141,Support!E$113:E$132)</f>
        <v>0</v>
      </c>
      <c r="L141" s="1765">
        <f t="shared" si="43"/>
        <v>0</v>
      </c>
      <c r="M141" s="1766">
        <f>SUMIF(Support!C$113:C$132,H141,Support!G$113:G$132)</f>
        <v>0</v>
      </c>
      <c r="N141" s="1527"/>
      <c r="O141" s="1527"/>
      <c r="P141" s="1539"/>
      <c r="Q141" s="1539"/>
      <c r="R141" s="1527"/>
      <c r="S141" s="1527"/>
      <c r="T141" s="152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row>
    <row r="142" spans="2:51" s="19" customFormat="1" ht="18" customHeight="1">
      <c r="B142" s="623" t="str">
        <f>'Library Volume 2'!B156</f>
        <v>STN32</v>
      </c>
      <c r="C142" s="452" t="str">
        <f>'Library Volume 2'!C156</f>
        <v>STN32</v>
      </c>
      <c r="D142" s="1527"/>
      <c r="E142" s="343"/>
      <c r="F142" s="1761"/>
      <c r="G142" s="1762" t="str">
        <f t="shared" si="41"/>
        <v>Storage Spaces</v>
      </c>
      <c r="H142" s="1761" t="str">
        <f>'Library Volume 2'!H156</f>
        <v>Equipment stores, maintenance</v>
      </c>
      <c r="I142" s="1763" t="s">
        <v>530</v>
      </c>
      <c r="J142" s="1764" t="e">
        <f t="shared" si="42"/>
        <v>#DIV/0!</v>
      </c>
      <c r="K142" s="1764">
        <f>SUMIF(Support!C$113:C$132,H142,Support!E$113:E$132)</f>
        <v>0</v>
      </c>
      <c r="L142" s="1765">
        <f t="shared" si="43"/>
        <v>0</v>
      </c>
      <c r="M142" s="1766">
        <f>SUMIF(Support!C$113:C$132,H142,Support!G$113:G$132)</f>
        <v>0</v>
      </c>
      <c r="N142" s="1527"/>
      <c r="O142" s="1527"/>
      <c r="P142" s="1539"/>
      <c r="Q142" s="1539"/>
      <c r="R142" s="1527"/>
      <c r="S142" s="1527"/>
      <c r="T142" s="152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row>
    <row r="143" spans="2:51" s="19" customFormat="1" ht="18" customHeight="1">
      <c r="B143" s="623" t="str">
        <f>'Library Volume 2'!B157</f>
        <v>STN31</v>
      </c>
      <c r="C143" s="452" t="str">
        <f>'Library Volume 2'!C157</f>
        <v>STN31</v>
      </c>
      <c r="D143" s="1527"/>
      <c r="E143" s="343"/>
      <c r="F143" s="1761"/>
      <c r="G143" s="1762" t="str">
        <f t="shared" si="41"/>
        <v>Storage Spaces</v>
      </c>
      <c r="H143" s="1761" t="str">
        <f>'Library Volume 2'!H157</f>
        <v>Cleaners' Stores</v>
      </c>
      <c r="I143" s="1763" t="s">
        <v>530</v>
      </c>
      <c r="J143" s="1764" t="e">
        <f t="shared" si="42"/>
        <v>#DIV/0!</v>
      </c>
      <c r="K143" s="1764">
        <f>SUMIF(Support!C$113:C$132,H143,Support!E$113:E$132)</f>
        <v>0</v>
      </c>
      <c r="L143" s="1765">
        <f t="shared" si="43"/>
        <v>0</v>
      </c>
      <c r="M143" s="1766">
        <f>SUMIF(Support!C$113:C$132,H143,Support!G$113:G$132)</f>
        <v>0</v>
      </c>
      <c r="N143" s="1527"/>
      <c r="O143" s="1527"/>
      <c r="P143" s="1539"/>
      <c r="Q143" s="1539"/>
      <c r="R143" s="1527"/>
      <c r="S143" s="1527"/>
      <c r="T143" s="152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row>
    <row r="144" spans="2:51" s="19" customFormat="1" ht="18" customHeight="1">
      <c r="B144" s="623">
        <f>'Library Volume 2'!B158</f>
        <v>0</v>
      </c>
      <c r="C144" s="452">
        <f>'Library Volume 2'!C158</f>
        <v>0</v>
      </c>
      <c r="D144" s="1527"/>
      <c r="E144" s="343"/>
      <c r="F144" s="1762"/>
      <c r="G144" s="1762" t="str">
        <f>G136</f>
        <v>Storage Spaces</v>
      </c>
      <c r="H144" s="1761" t="str">
        <f>'Library Volume 2'!H158</f>
        <v>Other storage spaces: detail in notes</v>
      </c>
      <c r="I144" s="1763" t="s">
        <v>530</v>
      </c>
      <c r="J144" s="1764" t="e">
        <f t="shared" si="39"/>
        <v>#DIV/0!</v>
      </c>
      <c r="K144" s="1764">
        <f>SUMIF(Support!C$113:C$132,H144,Support!E$113:E$132)</f>
        <v>0</v>
      </c>
      <c r="L144" s="1765">
        <f t="shared" si="40"/>
        <v>0</v>
      </c>
      <c r="M144" s="1766">
        <f>SUMIF(Support!C$113:C$132,H144,Support!G$113:G$132)</f>
        <v>0</v>
      </c>
      <c r="N144" s="1527"/>
      <c r="O144" s="1527"/>
      <c r="P144" s="1539"/>
      <c r="Q144" s="1539"/>
      <c r="R144" s="1527"/>
      <c r="S144" s="1527"/>
      <c r="T144" s="152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row>
    <row r="145" spans="2:51" s="19" customFormat="1" ht="18" customHeight="1">
      <c r="B145" s="623"/>
      <c r="C145" s="452"/>
      <c r="D145" s="1527"/>
      <c r="E145" s="343"/>
      <c r="F145" s="1767"/>
      <c r="G145" s="1767"/>
      <c r="H145" s="1768"/>
      <c r="I145" s="1769" t="s">
        <v>530</v>
      </c>
      <c r="J145" s="1764" t="e">
        <f t="shared" si="39"/>
        <v>#DIV/0!</v>
      </c>
      <c r="K145" s="1764">
        <f>SUMIF(Support!C$113:C$132,H145,Support!E$113:E$132)</f>
        <v>0</v>
      </c>
      <c r="L145" s="1765">
        <f t="shared" si="40"/>
        <v>0</v>
      </c>
      <c r="M145" s="1766">
        <f>SUMIF(Support!C$113:C$132,H145,Support!G$113:G$132)</f>
        <v>0</v>
      </c>
      <c r="N145" s="1527"/>
      <c r="O145" s="1527"/>
      <c r="P145" s="1539"/>
      <c r="Q145" s="1539"/>
      <c r="R145" s="1527"/>
      <c r="S145" s="1527"/>
      <c r="T145" s="152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row>
    <row r="146" spans="2:51" s="19" customFormat="1" ht="25.35" customHeight="1">
      <c r="B146" s="454"/>
      <c r="C146" s="193"/>
      <c r="D146" s="1527"/>
      <c r="E146" s="1449" t="s">
        <v>552</v>
      </c>
      <c r="F146" s="127"/>
      <c r="G146" s="126"/>
      <c r="H146" s="128"/>
      <c r="I146" s="129"/>
      <c r="J146" s="352"/>
      <c r="K146" s="1438">
        <f>SUM(K84:K144)</f>
        <v>0</v>
      </c>
      <c r="L146" s="217"/>
      <c r="M146" s="1451">
        <f>SUM(M84:M144)</f>
        <v>0</v>
      </c>
      <c r="N146" s="1527"/>
      <c r="O146" s="1527"/>
      <c r="P146" s="1539"/>
      <c r="Q146" s="1539"/>
      <c r="R146" s="1527"/>
      <c r="S146" s="1527"/>
      <c r="T146" s="152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row>
    <row r="147" spans="2:51" s="19" customFormat="1" ht="18" customHeight="1">
      <c r="B147" s="455"/>
      <c r="C147" s="456"/>
      <c r="D147" s="1527"/>
      <c r="E147" s="342"/>
      <c r="F147" s="1716"/>
      <c r="G147" s="1740"/>
      <c r="H147" s="1664"/>
      <c r="I147" s="1740"/>
      <c r="J147" s="1718"/>
      <c r="K147" s="1718"/>
      <c r="L147" s="1718"/>
      <c r="M147" s="1741"/>
      <c r="N147" s="1527"/>
      <c r="O147" s="1527"/>
      <c r="P147" s="1539"/>
      <c r="Q147" s="1539"/>
      <c r="R147" s="1527"/>
      <c r="S147" s="1527"/>
      <c r="T147" s="152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row>
    <row r="148" spans="2:51" s="19" customFormat="1" ht="18" customHeight="1">
      <c r="B148" s="447" t="str">
        <f>'Library Volume 2'!B164</f>
        <v>TOC00</v>
      </c>
      <c r="C148" s="452" t="str">
        <f>'Library Volume 2'!C164</f>
        <v>TOC00</v>
      </c>
      <c r="D148" s="1527"/>
      <c r="E148" s="344" t="str">
        <f>'Library Volume 2'!E163</f>
        <v>Non-Net (Balance)</v>
      </c>
      <c r="F148" s="1770" t="str">
        <f>E148</f>
        <v>Non-Net (Balance)</v>
      </c>
      <c r="G148" s="1770" t="str">
        <f>'Library Volume 2'!F163</f>
        <v>Toilets and Personal Care</v>
      </c>
      <c r="H148" s="1770" t="str">
        <f>'Library Volume 2'!H164</f>
        <v>Changing rooms (with showers)</v>
      </c>
      <c r="I148" s="1645" t="s">
        <v>530</v>
      </c>
      <c r="J148" s="1639" t="e">
        <f>M148/K148</f>
        <v>#DIV/0!</v>
      </c>
      <c r="K148" s="1639">
        <f>SUMIF('Non-Net'!C$15:C$64,H148,'Non-Net'!E$15:E$64)</f>
        <v>0</v>
      </c>
      <c r="L148" s="1639">
        <f>IF(M148&gt;0,"-",0)</f>
        <v>0</v>
      </c>
      <c r="M148" s="1771">
        <f>SUMIF('Non-Net'!C$15:C$64,H148,'Non-Net'!G$15:G$64)</f>
        <v>0</v>
      </c>
      <c r="N148" s="1527"/>
      <c r="O148" s="1527"/>
      <c r="P148" s="1539"/>
      <c r="Q148" s="1539"/>
      <c r="R148" s="1527"/>
      <c r="S148" s="1527"/>
      <c r="T148" s="152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row>
    <row r="149" spans="2:51" s="19" customFormat="1" ht="18" customHeight="1">
      <c r="B149" s="447" t="str">
        <f>'Library Volume 2'!B165</f>
        <v>TOC02</v>
      </c>
      <c r="C149" s="452" t="str">
        <f>'Library Volume 2'!C165</f>
        <v>TOC02</v>
      </c>
      <c r="D149" s="1527"/>
      <c r="E149" s="345"/>
      <c r="F149" s="1770"/>
      <c r="G149" s="1770" t="str">
        <f>G148</f>
        <v>Toilets and Personal Care</v>
      </c>
      <c r="H149" s="1770" t="str">
        <f>'Library Volume 2'!H165</f>
        <v>Accessible (and staff) changing rooms</v>
      </c>
      <c r="I149" s="1645" t="s">
        <v>530</v>
      </c>
      <c r="J149" s="1639" t="e">
        <f t="shared" ref="J149:J174" si="44">M149/K149</f>
        <v>#DIV/0!</v>
      </c>
      <c r="K149" s="1639">
        <f>SUMIF('Non-Net'!C$15:C$64,H149,'Non-Net'!E$15:E$64)</f>
        <v>0</v>
      </c>
      <c r="L149" s="1639">
        <f t="shared" ref="L149:L175" si="45">IF(M149&gt;0,"-",0)</f>
        <v>0</v>
      </c>
      <c r="M149" s="1771">
        <f>SUMIF('Non-Net'!C$15:C$64,H149,'Non-Net'!G$15:G$64)</f>
        <v>0</v>
      </c>
      <c r="N149" s="1527"/>
      <c r="O149" s="1527"/>
      <c r="P149" s="1539"/>
      <c r="Q149" s="1539"/>
      <c r="R149" s="1527"/>
      <c r="S149" s="1527"/>
      <c r="T149" s="152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row>
    <row r="150" spans="2:51" s="19" customFormat="1" ht="18" customHeight="1">
      <c r="B150" s="447" t="str">
        <f>'Library Volume 2'!B166</f>
        <v>TOC03</v>
      </c>
      <c r="C150" s="452" t="str">
        <f>'Library Volume 2'!C166</f>
        <v>TOC03</v>
      </c>
      <c r="D150" s="1527"/>
      <c r="E150" s="345"/>
      <c r="F150" s="1770"/>
      <c r="G150" s="1770" t="str">
        <f t="shared" ref="G150:G154" si="46">G149</f>
        <v>Toilets and Personal Care</v>
      </c>
      <c r="H150" s="1770" t="str">
        <f>'Library Volume 2'!H166</f>
        <v>Changing rooms, ablutions and shoes</v>
      </c>
      <c r="I150" s="1645" t="s">
        <v>530</v>
      </c>
      <c r="J150" s="1639" t="e">
        <f t="shared" si="44"/>
        <v>#DIV/0!</v>
      </c>
      <c r="K150" s="1639">
        <f>SUMIF('Non-Net'!C$15:C$64,H150,'Non-Net'!E$15:E$64)</f>
        <v>0</v>
      </c>
      <c r="L150" s="1639">
        <f t="shared" si="45"/>
        <v>0</v>
      </c>
      <c r="M150" s="1771">
        <f>SUMIF('Non-Net'!C$15:C$64,H150,'Non-Net'!G$15:G$64)</f>
        <v>0</v>
      </c>
      <c r="N150" s="1527"/>
      <c r="O150" s="1527"/>
      <c r="P150" s="1539"/>
      <c r="Q150" s="1539"/>
      <c r="R150" s="1527"/>
      <c r="S150" s="1527"/>
      <c r="T150" s="152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row>
    <row r="151" spans="2:51" s="19" customFormat="1" ht="18" customHeight="1">
      <c r="B151" s="447" t="str">
        <f>'Library Volume 2'!B167</f>
        <v>TOC10</v>
      </c>
      <c r="C151" s="452" t="str">
        <f>'Library Volume 2'!C167</f>
        <v>TOC12</v>
      </c>
      <c r="D151" s="1527"/>
      <c r="E151" s="345"/>
      <c r="F151" s="1770"/>
      <c r="G151" s="1770" t="str">
        <f t="shared" si="46"/>
        <v>Toilets and Personal Care</v>
      </c>
      <c r="H151" s="1770" t="str">
        <f>'Library Volume 2'!H167</f>
        <v>Toilet,suite (students)</v>
      </c>
      <c r="I151" s="1645" t="s">
        <v>530</v>
      </c>
      <c r="J151" s="1639" t="e">
        <f t="shared" si="44"/>
        <v>#DIV/0!</v>
      </c>
      <c r="K151" s="1639">
        <f>SUMIF('Non-Net'!C$15:C$64,H151,'Non-Net'!E$15:E$64)</f>
        <v>0</v>
      </c>
      <c r="L151" s="1639">
        <f t="shared" si="45"/>
        <v>0</v>
      </c>
      <c r="M151" s="1771">
        <f>SUMIF('Non-Net'!C$15:C$64,H151,'Non-Net'!G$15:G$64)</f>
        <v>0</v>
      </c>
      <c r="N151" s="1527"/>
      <c r="O151" s="1527"/>
      <c r="P151" s="1539"/>
      <c r="Q151" s="1539"/>
      <c r="R151" s="1527"/>
      <c r="S151" s="1527"/>
      <c r="T151" s="152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row>
    <row r="152" spans="2:51" s="19" customFormat="1" ht="18" customHeight="1">
      <c r="B152" s="447" t="str">
        <f>'Library Volume 2'!B168</f>
        <v>TOC15</v>
      </c>
      <c r="C152" s="452" t="str">
        <f>'Library Volume 2'!C168</f>
        <v>TOC15</v>
      </c>
      <c r="D152" s="1527"/>
      <c r="E152" s="345"/>
      <c r="F152" s="1770"/>
      <c r="G152" s="1770" t="str">
        <f t="shared" si="46"/>
        <v>Toilets and Personal Care</v>
      </c>
      <c r="H152" s="1770" t="str">
        <f>'Library Volume 2'!H168</f>
        <v>Toilets, individual (student)</v>
      </c>
      <c r="I152" s="1645" t="s">
        <v>530</v>
      </c>
      <c r="J152" s="1639" t="e">
        <f t="shared" ref="J152" si="47">M152/K152</f>
        <v>#DIV/0!</v>
      </c>
      <c r="K152" s="1639">
        <f>SUMIF('Non-Net'!C$15:C$64,H152,'Non-Net'!E$15:E$64)</f>
        <v>0</v>
      </c>
      <c r="L152" s="1639">
        <f t="shared" ref="L152" si="48">IF(M152&gt;0,"-",0)</f>
        <v>0</v>
      </c>
      <c r="M152" s="1771">
        <f>SUMIF('Non-Net'!C$15:C$64,H152,'Non-Net'!G$15:G$64)</f>
        <v>0</v>
      </c>
      <c r="N152" s="1527"/>
      <c r="O152" s="1527"/>
      <c r="P152" s="1539"/>
      <c r="Q152" s="1539"/>
      <c r="R152" s="1527"/>
      <c r="S152" s="1527"/>
      <c r="T152" s="152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row>
    <row r="153" spans="2:51" s="19" customFormat="1" ht="18" customHeight="1">
      <c r="B153" s="447" t="str">
        <f>'Library Volume 2'!B169</f>
        <v>TOC20</v>
      </c>
      <c r="C153" s="452" t="str">
        <f>'Library Volume 2'!C169</f>
        <v>TOC20</v>
      </c>
      <c r="D153" s="1527"/>
      <c r="E153" s="345"/>
      <c r="F153" s="1770"/>
      <c r="G153" s="1770" t="str">
        <f>G152</f>
        <v>Toilets and Personal Care</v>
      </c>
      <c r="H153" s="1770" t="str">
        <f>'Library Volume 2'!H169</f>
        <v>Accessible toilets</v>
      </c>
      <c r="I153" s="1645" t="s">
        <v>530</v>
      </c>
      <c r="J153" s="1639" t="e">
        <f t="shared" si="44"/>
        <v>#DIV/0!</v>
      </c>
      <c r="K153" s="1639">
        <f>SUMIF('Non-Net'!C$15:C$64,H153,'Non-Net'!E$15:E$64)</f>
        <v>0</v>
      </c>
      <c r="L153" s="1639">
        <f t="shared" si="45"/>
        <v>0</v>
      </c>
      <c r="M153" s="1771">
        <f>SUMIF('Non-Net'!C$15:C$64,H153,'Non-Net'!G$15:G$64)</f>
        <v>0</v>
      </c>
      <c r="N153" s="1527"/>
      <c r="O153" s="1527"/>
      <c r="P153" s="1539"/>
      <c r="Q153" s="1539"/>
      <c r="R153" s="1527"/>
      <c r="S153" s="1527"/>
      <c r="T153" s="152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row>
    <row r="154" spans="2:51" s="19" customFormat="1" ht="18" customHeight="1">
      <c r="B154" s="447" t="str">
        <f>'Library Volume 2'!B170</f>
        <v>TOC04</v>
      </c>
      <c r="C154" s="452" t="str">
        <f>'Library Volume 2'!C170</f>
        <v>TOC04</v>
      </c>
      <c r="D154" s="1527"/>
      <c r="E154" s="345"/>
      <c r="F154" s="1770"/>
      <c r="G154" s="1770" t="str">
        <f t="shared" si="46"/>
        <v>Toilets and Personal Care</v>
      </c>
      <c r="H154" s="1770" t="str">
        <f>'Library Volume 2'!H170</f>
        <v>Hygiene rooms</v>
      </c>
      <c r="I154" s="1645" t="s">
        <v>530</v>
      </c>
      <c r="J154" s="1639" t="e">
        <f t="shared" si="44"/>
        <v>#DIV/0!</v>
      </c>
      <c r="K154" s="1639">
        <f>SUMIF('Non-Net'!C$15:C$64,H154,'Non-Net'!E$15:E$64)</f>
        <v>0</v>
      </c>
      <c r="L154" s="1639">
        <f t="shared" si="45"/>
        <v>0</v>
      </c>
      <c r="M154" s="1771">
        <f>SUMIF('Non-Net'!C$15:C$64,H154,'Non-Net'!G$15:G$64)</f>
        <v>0</v>
      </c>
      <c r="N154" s="1527"/>
      <c r="O154" s="1527"/>
      <c r="P154" s="1539"/>
      <c r="Q154" s="1539"/>
      <c r="R154" s="1527"/>
      <c r="S154" s="1527"/>
      <c r="T154" s="152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row>
    <row r="155" spans="2:51" s="19" customFormat="1" ht="18" customHeight="1">
      <c r="B155" s="447"/>
      <c r="C155" s="452"/>
      <c r="D155" s="1527"/>
      <c r="E155" s="345"/>
      <c r="F155" s="1770"/>
      <c r="G155" s="1770"/>
      <c r="H155" s="1770"/>
      <c r="I155" s="1645"/>
      <c r="J155" s="1639"/>
      <c r="K155" s="1639"/>
      <c r="L155" s="1639"/>
      <c r="M155" s="1771"/>
      <c r="N155" s="1527"/>
      <c r="O155" s="1527"/>
      <c r="P155" s="1539"/>
      <c r="Q155" s="1539"/>
      <c r="R155" s="1527"/>
      <c r="S155" s="1527"/>
      <c r="T155" s="152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row>
    <row r="156" spans="2:51" s="19" customFormat="1" ht="18" customHeight="1">
      <c r="B156" s="447" t="str">
        <f>'Library Volume 2'!B173</f>
        <v>KIT00</v>
      </c>
      <c r="C156" s="452" t="str">
        <f>'Library Volume 2'!C173</f>
        <v>KIT00</v>
      </c>
      <c r="D156" s="1527"/>
      <c r="E156" s="345"/>
      <c r="F156" s="1770"/>
      <c r="G156" s="1770" t="str">
        <f>'Library Volume 2'!F172</f>
        <v>Kitchen Facilities</v>
      </c>
      <c r="H156" s="1770" t="str">
        <f>'Library Volume 2'!H173</f>
        <v>Food prep areas, commercial kitchens</v>
      </c>
      <c r="I156" s="1645" t="s">
        <v>530</v>
      </c>
      <c r="J156" s="1639" t="e">
        <f t="shared" si="44"/>
        <v>#DIV/0!</v>
      </c>
      <c r="K156" s="1639">
        <f>SUMIF('Non-Net'!C$15:C$64,H156,'Non-Net'!E$15:E$64)</f>
        <v>0</v>
      </c>
      <c r="L156" s="1639">
        <f t="shared" si="45"/>
        <v>0</v>
      </c>
      <c r="M156" s="1771">
        <f>SUMIF('Non-Net'!C$15:C$64,H156,'Non-Net'!G$15:G$64)</f>
        <v>0</v>
      </c>
      <c r="N156" s="1527"/>
      <c r="O156" s="1527"/>
      <c r="P156" s="1539"/>
      <c r="Q156" s="1539"/>
      <c r="R156" s="1527"/>
      <c r="S156" s="1527"/>
      <c r="T156" s="152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row>
    <row r="157" spans="2:51" s="19" customFormat="1" ht="18" customHeight="1">
      <c r="B157" s="447" t="str">
        <f>'Library Volume 2'!B174</f>
        <v>KIT20</v>
      </c>
      <c r="C157" s="452" t="str">
        <f>'Library Volume 2'!C174</f>
        <v>KIT20</v>
      </c>
      <c r="D157" s="1527"/>
      <c r="E157" s="345"/>
      <c r="F157" s="1770"/>
      <c r="G157" s="1770" t="str">
        <f>G156</f>
        <v>Kitchen Facilities</v>
      </c>
      <c r="H157" s="1770" t="str">
        <f>'Library Volume 2'!H174</f>
        <v>Food stores, kitchen</v>
      </c>
      <c r="I157" s="1645" t="s">
        <v>530</v>
      </c>
      <c r="J157" s="1639" t="e">
        <f t="shared" si="44"/>
        <v>#DIV/0!</v>
      </c>
      <c r="K157" s="1639">
        <f>SUMIF('Non-Net'!C$15:C$64,H157,'Non-Net'!E$15:E$64)</f>
        <v>0</v>
      </c>
      <c r="L157" s="1639">
        <f t="shared" si="45"/>
        <v>0</v>
      </c>
      <c r="M157" s="1771">
        <f>SUMIF('Non-Net'!C$15:C$64,H157,'Non-Net'!G$15:G$64)</f>
        <v>0</v>
      </c>
      <c r="N157" s="1527"/>
      <c r="O157" s="1527"/>
      <c r="P157" s="1539"/>
      <c r="Q157" s="1539"/>
      <c r="R157" s="1527"/>
      <c r="S157" s="1527"/>
      <c r="T157" s="152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row>
    <row r="158" spans="2:51" s="19" customFormat="1" ht="18" customHeight="1">
      <c r="B158" s="447" t="str">
        <f>'Library Volume 2'!B175</f>
        <v>KIT25</v>
      </c>
      <c r="C158" s="452" t="str">
        <f>'Library Volume 2'!C175</f>
        <v>KIT25</v>
      </c>
      <c r="D158" s="1527"/>
      <c r="E158" s="345"/>
      <c r="F158" s="1770"/>
      <c r="G158" s="1770" t="str">
        <f t="shared" ref="G158:G160" si="49">G157</f>
        <v>Kitchen Facilities</v>
      </c>
      <c r="H158" s="1770" t="str">
        <f>'Library Volume 2'!H175</f>
        <v>Cold stores, kitchen</v>
      </c>
      <c r="I158" s="1645" t="s">
        <v>530</v>
      </c>
      <c r="J158" s="1639" t="e">
        <f t="shared" si="44"/>
        <v>#DIV/0!</v>
      </c>
      <c r="K158" s="1639">
        <f>SUMIF('Non-Net'!C$15:C$64,H158,'Non-Net'!E$15:E$64)</f>
        <v>0</v>
      </c>
      <c r="L158" s="1639">
        <f t="shared" si="45"/>
        <v>0</v>
      </c>
      <c r="M158" s="1771">
        <f>SUMIF('Non-Net'!C$15:C$64,H158,'Non-Net'!G$15:G$64)</f>
        <v>0</v>
      </c>
      <c r="N158" s="1527"/>
      <c r="O158" s="1527"/>
      <c r="P158" s="1539"/>
      <c r="Q158" s="1539"/>
      <c r="R158" s="1527"/>
      <c r="S158" s="1527"/>
      <c r="T158" s="152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row>
    <row r="159" spans="2:51" s="19" customFormat="1" ht="18" customHeight="1">
      <c r="B159" s="447" t="str">
        <f>'Library Volume 2'!B176</f>
        <v>KIT11</v>
      </c>
      <c r="C159" s="452" t="str">
        <f>'Library Volume 2'!C176</f>
        <v>KIT11</v>
      </c>
      <c r="D159" s="1527"/>
      <c r="E159" s="345"/>
      <c r="F159" s="1770"/>
      <c r="G159" s="1770" t="str">
        <f t="shared" si="49"/>
        <v>Kitchen Facilities</v>
      </c>
      <c r="H159" s="1770" t="str">
        <f>'Library Volume 2'!H176</f>
        <v>Offices, kitchen</v>
      </c>
      <c r="I159" s="1645" t="s">
        <v>530</v>
      </c>
      <c r="J159" s="1639" t="e">
        <f t="shared" si="44"/>
        <v>#DIV/0!</v>
      </c>
      <c r="K159" s="1639">
        <f>SUMIF('Non-Net'!C$15:C$64,H159,'Non-Net'!E$15:E$64)</f>
        <v>0</v>
      </c>
      <c r="L159" s="1639">
        <f t="shared" si="45"/>
        <v>0</v>
      </c>
      <c r="M159" s="1771">
        <f>SUMIF('Non-Net'!C$15:C$64,H159,'Non-Net'!G$15:G$64)</f>
        <v>0</v>
      </c>
      <c r="N159" s="1527"/>
      <c r="O159" s="1527"/>
      <c r="P159" s="1539"/>
      <c r="Q159" s="1539"/>
      <c r="R159" s="1527"/>
      <c r="S159" s="1527"/>
      <c r="T159" s="152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row>
    <row r="160" spans="2:51" s="19" customFormat="1" ht="18" customHeight="1">
      <c r="B160" s="447" t="str">
        <f>'Library Volume 2'!B177</f>
        <v>KIT40</v>
      </c>
      <c r="C160" s="452" t="str">
        <f>'Library Volume 2'!C177</f>
        <v>KIT40</v>
      </c>
      <c r="D160" s="1527"/>
      <c r="E160" s="345"/>
      <c r="F160" s="1770"/>
      <c r="G160" s="1770" t="str">
        <f t="shared" si="49"/>
        <v>Kitchen Facilities</v>
      </c>
      <c r="H160" s="1770" t="str">
        <f>'Library Volume 2'!H177</f>
        <v>Toilets, kitchen (with changing area)</v>
      </c>
      <c r="I160" s="1645" t="s">
        <v>530</v>
      </c>
      <c r="J160" s="1639" t="e">
        <f t="shared" si="44"/>
        <v>#DIV/0!</v>
      </c>
      <c r="K160" s="1639">
        <f>SUMIF('Non-Net'!C$15:C$64,H160,'Non-Net'!E$15:E$64)</f>
        <v>0</v>
      </c>
      <c r="L160" s="1639">
        <f t="shared" si="45"/>
        <v>0</v>
      </c>
      <c r="M160" s="1771">
        <f>SUMIF('Non-Net'!C$15:C$64,H160,'Non-Net'!G$15:G$64)</f>
        <v>0</v>
      </c>
      <c r="N160" s="1527"/>
      <c r="O160" s="1527"/>
      <c r="P160" s="1539"/>
      <c r="Q160" s="1539"/>
      <c r="R160" s="1527"/>
      <c r="S160" s="1527"/>
      <c r="T160" s="152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row>
    <row r="161" spans="2:51" s="19" customFormat="1" ht="18" customHeight="1">
      <c r="B161" s="447"/>
      <c r="C161" s="452"/>
      <c r="D161" s="1527"/>
      <c r="E161" s="345"/>
      <c r="F161" s="1770"/>
      <c r="G161" s="1770"/>
      <c r="H161" s="1770"/>
      <c r="I161" s="1645"/>
      <c r="J161" s="1639"/>
      <c r="K161" s="1639"/>
      <c r="L161" s="1639"/>
      <c r="M161" s="1771"/>
      <c r="N161" s="1527"/>
      <c r="O161" s="1527"/>
      <c r="P161" s="1539"/>
      <c r="Q161" s="1539"/>
      <c r="R161" s="1527"/>
      <c r="S161" s="1527"/>
      <c r="T161" s="152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row>
    <row r="162" spans="2:51" s="19" customFormat="1" ht="18" customHeight="1">
      <c r="B162" s="447" t="str">
        <f>'Library Volume 2'!B180</f>
        <v>CIR00</v>
      </c>
      <c r="C162" s="452" t="str">
        <f>'Library Volume 2'!C180</f>
        <v>CIR00</v>
      </c>
      <c r="D162" s="1527"/>
      <c r="E162" s="345"/>
      <c r="F162" s="1770"/>
      <c r="G162" s="1770" t="str">
        <f>'Library Volume 2'!F179</f>
        <v>Circulation</v>
      </c>
      <c r="H162" s="1770" t="str">
        <f>'Library Volume 2'!H180</f>
        <v>Circulation spaces (horizontal)</v>
      </c>
      <c r="I162" s="1645"/>
      <c r="J162" s="1639" t="e">
        <f t="shared" ref="J162" si="50">M162/K162</f>
        <v>#DIV/0!</v>
      </c>
      <c r="K162" s="1639">
        <f>SUMIF('Non-Net'!C$15:C$64,H162,'Non-Net'!E$15:E$64)</f>
        <v>0</v>
      </c>
      <c r="L162" s="1639">
        <f t="shared" ref="L162" si="51">IF(M162&gt;0,"-",0)</f>
        <v>0</v>
      </c>
      <c r="M162" s="1771">
        <f>SUMIF('Non-Net'!C$15:C$64,H162,'Non-Net'!G$15:G$64)</f>
        <v>0</v>
      </c>
      <c r="N162" s="1527"/>
      <c r="O162" s="1527"/>
      <c r="P162" s="1539"/>
      <c r="Q162" s="1539"/>
      <c r="R162" s="1527"/>
      <c r="S162" s="1527"/>
      <c r="T162" s="152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row>
    <row r="163" spans="2:51" s="19" customFormat="1" ht="18" customHeight="1">
      <c r="B163" s="447" t="str">
        <f>'Library Volume 2'!B181</f>
        <v>CIR01</v>
      </c>
      <c r="C163" s="452" t="str">
        <f>'Library Volume 2'!C181</f>
        <v>CIR01</v>
      </c>
      <c r="D163" s="1527"/>
      <c r="E163" s="345"/>
      <c r="F163" s="1770"/>
      <c r="G163" s="1770" t="str">
        <f>G162</f>
        <v>Circulation</v>
      </c>
      <c r="H163" s="1770" t="str">
        <f>'Library Volume 2'!H181</f>
        <v>Corridors</v>
      </c>
      <c r="I163" s="1645" t="s">
        <v>530</v>
      </c>
      <c r="J163" s="1639" t="e">
        <f t="shared" si="44"/>
        <v>#DIV/0!</v>
      </c>
      <c r="K163" s="1639">
        <f>SUMIF('Non-Net'!C$15:C$64,H163,'Non-Net'!E$15:E$64)</f>
        <v>0</v>
      </c>
      <c r="L163" s="1639">
        <f t="shared" si="45"/>
        <v>0</v>
      </c>
      <c r="M163" s="1771">
        <f>SUMIF('Non-Net'!C$15:C$64,H163,'Non-Net'!G$15:G$64)</f>
        <v>0</v>
      </c>
      <c r="N163" s="1527"/>
      <c r="O163" s="1527"/>
      <c r="P163" s="1539"/>
      <c r="Q163" s="1539"/>
      <c r="R163" s="1527"/>
      <c r="S163" s="1527"/>
      <c r="T163" s="152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row>
    <row r="164" spans="2:51" s="19" customFormat="1" ht="18" customHeight="1">
      <c r="B164" s="447" t="str">
        <f>'Library Volume 2'!B182</f>
        <v>CIR13</v>
      </c>
      <c r="C164" s="452" t="str">
        <f>'Library Volume 2'!C182</f>
        <v>CIR13</v>
      </c>
      <c r="D164" s="1527"/>
      <c r="E164" s="345"/>
      <c r="F164" s="1770"/>
      <c r="G164" s="1770" t="str">
        <f>G163</f>
        <v>Circulation</v>
      </c>
      <c r="H164" s="1770" t="str">
        <f>'Library Volume 2'!H182</f>
        <v>Lifts</v>
      </c>
      <c r="I164" s="1645" t="s">
        <v>530</v>
      </c>
      <c r="J164" s="1639" t="e">
        <f t="shared" si="44"/>
        <v>#DIV/0!</v>
      </c>
      <c r="K164" s="1639">
        <f>SUMIF('Non-Net'!C$15:C$64,H164,'Non-Net'!E$15:E$64)</f>
        <v>0</v>
      </c>
      <c r="L164" s="1639">
        <f t="shared" si="45"/>
        <v>0</v>
      </c>
      <c r="M164" s="1771">
        <f>SUMIF('Non-Net'!C$15:C$64,H164,'Non-Net'!G$15:G$64)</f>
        <v>0</v>
      </c>
      <c r="N164" s="1527"/>
      <c r="O164" s="1527"/>
      <c r="P164" s="1539"/>
      <c r="Q164" s="1539"/>
      <c r="R164" s="1527"/>
      <c r="S164" s="1527"/>
      <c r="T164" s="152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row>
    <row r="165" spans="2:51" s="19" customFormat="1" ht="18" customHeight="1">
      <c r="B165" s="447" t="str">
        <f>'Library Volume 2'!B183</f>
        <v>CIR03</v>
      </c>
      <c r="C165" s="452" t="str">
        <f>'Library Volume 2'!C183</f>
        <v>CIR03</v>
      </c>
      <c r="D165" s="1527"/>
      <c r="E165" s="345"/>
      <c r="F165" s="1770"/>
      <c r="G165" s="1770" t="str">
        <f>G164</f>
        <v>Circulation</v>
      </c>
      <c r="H165" s="1770" t="str">
        <f>'Library Volume 2'!H183</f>
        <v>Lobbies</v>
      </c>
      <c r="I165" s="1645" t="s">
        <v>530</v>
      </c>
      <c r="J165" s="1639" t="e">
        <f t="shared" si="44"/>
        <v>#DIV/0!</v>
      </c>
      <c r="K165" s="1639">
        <f>SUMIF('Non-Net'!C$15:C$64,H165,'Non-Net'!E$15:E$64)</f>
        <v>0</v>
      </c>
      <c r="L165" s="1639">
        <f t="shared" si="45"/>
        <v>0</v>
      </c>
      <c r="M165" s="1771">
        <f>SUMIF('Non-Net'!C$15:C$64,H165,'Non-Net'!G$15:G$64)</f>
        <v>0</v>
      </c>
      <c r="N165" s="1527"/>
      <c r="O165" s="1527"/>
      <c r="P165" s="1539"/>
      <c r="Q165" s="1539"/>
      <c r="R165" s="1527"/>
      <c r="S165" s="1527"/>
      <c r="T165" s="152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row>
    <row r="166" spans="2:51" s="19" customFormat="1" ht="18" customHeight="1">
      <c r="B166" s="447" t="str">
        <f>'Library Volume 2'!B184</f>
        <v>CIR12</v>
      </c>
      <c r="C166" s="452" t="str">
        <f>'Library Volume 2'!C184</f>
        <v>CIR12</v>
      </c>
      <c r="D166" s="1527"/>
      <c r="E166" s="345"/>
      <c r="F166" s="1770"/>
      <c r="G166" s="1770" t="str">
        <f>G165</f>
        <v>Circulation</v>
      </c>
      <c r="H166" s="1770" t="str">
        <f>'Library Volume 2'!H184</f>
        <v>Stairways</v>
      </c>
      <c r="I166" s="1645" t="s">
        <v>530</v>
      </c>
      <c r="J166" s="1639" t="e">
        <f t="shared" si="44"/>
        <v>#DIV/0!</v>
      </c>
      <c r="K166" s="1639">
        <f>SUMIF('Non-Net'!C$15:C$64,H166,'Non-Net'!E$15:E$64)</f>
        <v>0</v>
      </c>
      <c r="L166" s="1639">
        <f t="shared" si="45"/>
        <v>0</v>
      </c>
      <c r="M166" s="1771">
        <f>SUMIF('Non-Net'!C$15:C$64,H166,'Non-Net'!G$15:G$64)</f>
        <v>0</v>
      </c>
      <c r="N166" s="1527"/>
      <c r="O166" s="1527"/>
      <c r="P166" s="1539"/>
      <c r="Q166" s="1539"/>
      <c r="R166" s="1527"/>
      <c r="S166" s="1527"/>
      <c r="T166" s="152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row>
    <row r="167" spans="2:51" s="19" customFormat="1" ht="18" customHeight="1">
      <c r="B167" s="447"/>
      <c r="C167" s="452"/>
      <c r="D167" s="1527"/>
      <c r="E167" s="345"/>
      <c r="F167" s="1770"/>
      <c r="G167" s="1770"/>
      <c r="H167" s="1770"/>
      <c r="I167" s="1645"/>
      <c r="J167" s="1639"/>
      <c r="K167" s="1639"/>
      <c r="L167" s="1639"/>
      <c r="M167" s="1771"/>
      <c r="N167" s="1527"/>
      <c r="O167" s="1527"/>
      <c r="P167" s="1539"/>
      <c r="Q167" s="1539"/>
      <c r="R167" s="1527"/>
      <c r="S167" s="1527"/>
      <c r="T167" s="152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row>
    <row r="168" spans="2:51" s="19" customFormat="1" ht="18" customHeight="1">
      <c r="B168" s="447" t="str">
        <f>'Library Volume 2'!B187</f>
        <v>PLA20</v>
      </c>
      <c r="C168" s="452" t="str">
        <f>'Library Volume 2'!C187</f>
        <v>PLA20</v>
      </c>
      <c r="D168" s="1527"/>
      <c r="E168" s="345"/>
      <c r="F168" s="1770"/>
      <c r="G168" s="1770" t="s">
        <v>535</v>
      </c>
      <c r="H168" s="1770" t="str">
        <f>'Library Volume 2'!H187</f>
        <v>Plant rooms</v>
      </c>
      <c r="I168" s="1645" t="s">
        <v>530</v>
      </c>
      <c r="J168" s="1639" t="e">
        <f t="shared" si="44"/>
        <v>#DIV/0!</v>
      </c>
      <c r="K168" s="1639">
        <f>SUMIF('Non-Net'!C$15:C$64,H168,'Non-Net'!E$15:E$64)</f>
        <v>0</v>
      </c>
      <c r="L168" s="1639">
        <f t="shared" si="45"/>
        <v>0</v>
      </c>
      <c r="M168" s="1771">
        <f>SUMIF('Non-Net'!C$15:C$64,H168,'Non-Net'!G$15:G$64)</f>
        <v>0</v>
      </c>
      <c r="N168" s="1527"/>
      <c r="O168" s="1527"/>
      <c r="P168" s="1539"/>
      <c r="Q168" s="1539"/>
      <c r="R168" s="1527"/>
      <c r="S168" s="1527"/>
      <c r="T168" s="152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row>
    <row r="169" spans="2:51" s="19" customFormat="1" ht="18" customHeight="1">
      <c r="B169" s="447" t="str">
        <f>'Library Volume 2'!B188</f>
        <v>PLA02</v>
      </c>
      <c r="C169" s="452" t="str">
        <f>'Library Volume 2'!C188</f>
        <v>PLA02</v>
      </c>
      <c r="D169" s="1527"/>
      <c r="E169" s="345"/>
      <c r="F169" s="1770"/>
      <c r="G169" s="1770" t="str">
        <f>G168</f>
        <v>Plant</v>
      </c>
      <c r="H169" s="1770" t="str">
        <f>'Library Volume 2'!H188</f>
        <v>Plant and control spaces, air handling</v>
      </c>
      <c r="I169" s="1645" t="s">
        <v>530</v>
      </c>
      <c r="J169" s="1639" t="e">
        <f t="shared" si="44"/>
        <v>#DIV/0!</v>
      </c>
      <c r="K169" s="1639">
        <f>SUMIF('Non-Net'!C$15:C$64,H169,'Non-Net'!E$15:E$64)</f>
        <v>0</v>
      </c>
      <c r="L169" s="1639">
        <f t="shared" si="45"/>
        <v>0</v>
      </c>
      <c r="M169" s="1771">
        <f>SUMIF('Non-Net'!C$15:C$64,H169,'Non-Net'!G$15:G$64)</f>
        <v>0</v>
      </c>
      <c r="N169" s="1527"/>
      <c r="O169" s="1527"/>
      <c r="P169" s="1539"/>
      <c r="Q169" s="1539"/>
      <c r="R169" s="1527"/>
      <c r="S169" s="1527"/>
      <c r="T169" s="152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row>
    <row r="170" spans="2:51" s="19" customFormat="1" ht="18" customHeight="1">
      <c r="B170" s="447" t="str">
        <f>'Library Volume 2'!B189</f>
        <v>PLA10</v>
      </c>
      <c r="C170" s="452" t="str">
        <f>'Library Volume 2'!C189</f>
        <v>PLA10</v>
      </c>
      <c r="D170" s="1527"/>
      <c r="E170" s="345"/>
      <c r="F170" s="1770"/>
      <c r="G170" s="1770" t="str">
        <f t="shared" ref="G170:G172" si="52">G169</f>
        <v>Plant</v>
      </c>
      <c r="H170" s="1770" t="str">
        <f>'Library Volume 2'!H189</f>
        <v>Server rooms</v>
      </c>
      <c r="I170" s="1645" t="s">
        <v>530</v>
      </c>
      <c r="J170" s="1639" t="e">
        <f t="shared" si="44"/>
        <v>#DIV/0!</v>
      </c>
      <c r="K170" s="1639">
        <f>SUMIF('Non-Net'!C$15:C$64,H170,'Non-Net'!E$15:E$64)</f>
        <v>0</v>
      </c>
      <c r="L170" s="1639">
        <f t="shared" si="45"/>
        <v>0</v>
      </c>
      <c r="M170" s="1771">
        <f>SUMIF('Non-Net'!C$15:C$64,H170,'Non-Net'!G$15:G$64)</f>
        <v>0</v>
      </c>
      <c r="N170" s="1527"/>
      <c r="O170" s="1527"/>
      <c r="P170" s="1539"/>
      <c r="Q170" s="1539"/>
      <c r="R170" s="1527"/>
      <c r="S170" s="1527"/>
      <c r="T170" s="152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row>
    <row r="171" spans="2:51" s="19" customFormat="1" ht="18" customHeight="1">
      <c r="B171" s="447" t="str">
        <f>'Library Volume 2'!B190</f>
        <v>PLA05</v>
      </c>
      <c r="C171" s="452" t="str">
        <f>'Library Volume 2'!C190</f>
        <v>PLA05</v>
      </c>
      <c r="D171" s="1527"/>
      <c r="E171" s="345"/>
      <c r="F171" s="1770"/>
      <c r="G171" s="1770" t="str">
        <f t="shared" si="52"/>
        <v>Plant</v>
      </c>
      <c r="H171" s="1770" t="str">
        <f>'Library Volume 2'!H190</f>
        <v>Switch Rooms, distribution boards</v>
      </c>
      <c r="I171" s="1645" t="s">
        <v>530</v>
      </c>
      <c r="J171" s="1639" t="e">
        <f t="shared" si="44"/>
        <v>#DIV/0!</v>
      </c>
      <c r="K171" s="1639">
        <f>SUMIF('Non-Net'!C$15:C$64,H171,'Non-Net'!E$15:E$64)</f>
        <v>0</v>
      </c>
      <c r="L171" s="1639">
        <f t="shared" si="45"/>
        <v>0</v>
      </c>
      <c r="M171" s="1771">
        <f>SUMIF('Non-Net'!C$15:C$64,H171,'Non-Net'!G$15:G$64)</f>
        <v>0</v>
      </c>
      <c r="N171" s="1527"/>
      <c r="O171" s="1527"/>
      <c r="P171" s="1539"/>
      <c r="Q171" s="1539"/>
      <c r="R171" s="1527"/>
      <c r="S171" s="1527"/>
      <c r="T171" s="152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row>
    <row r="172" spans="2:51" s="19" customFormat="1" ht="18" customHeight="1">
      <c r="B172" s="447" t="str">
        <f>'Library Volume 2'!B191</f>
        <v>PLA06</v>
      </c>
      <c r="C172" s="452" t="str">
        <f>'Library Volume 2'!C191</f>
        <v>PLA06</v>
      </c>
      <c r="D172" s="1527"/>
      <c r="E172" s="345"/>
      <c r="F172" s="1770"/>
      <c r="G172" s="1770" t="str">
        <f t="shared" si="52"/>
        <v>Plant</v>
      </c>
      <c r="H172" s="1770" t="str">
        <f>'Library Volume 2'!H191</f>
        <v>Services shafts (risers, flues and ducts)</v>
      </c>
      <c r="I172" s="1645" t="s">
        <v>530</v>
      </c>
      <c r="J172" s="1639" t="e">
        <f t="shared" si="44"/>
        <v>#DIV/0!</v>
      </c>
      <c r="K172" s="1639">
        <f>SUMIF('Non-Net'!C$15:C$64,H172,'Non-Net'!E$15:E$64)</f>
        <v>0</v>
      </c>
      <c r="L172" s="1639">
        <f t="shared" si="45"/>
        <v>0</v>
      </c>
      <c r="M172" s="1771">
        <f>SUMIF('Non-Net'!C$15:C$64,H172,'Non-Net'!G$15:G$64)</f>
        <v>0</v>
      </c>
      <c r="N172" s="1527"/>
      <c r="O172" s="1527"/>
      <c r="P172" s="1539"/>
      <c r="Q172" s="1539"/>
      <c r="R172" s="1527"/>
      <c r="S172" s="1527"/>
      <c r="T172" s="152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row>
    <row r="173" spans="2:51" s="19" customFormat="1" ht="18" customHeight="1">
      <c r="B173" s="447">
        <f>'Library Volume 2'!B194</f>
        <v>0</v>
      </c>
      <c r="C173" s="452"/>
      <c r="D173" s="1527"/>
      <c r="E173" s="345"/>
      <c r="F173" s="1770"/>
      <c r="G173" s="1770" t="str">
        <f>'Library Volume 2'!F193</f>
        <v>Internal partitions + Other</v>
      </c>
      <c r="H173" s="1770" t="str">
        <f>'Library Volume 2'!H194</f>
        <v>Internal partitions (footprint)</v>
      </c>
      <c r="I173" s="1645" t="s">
        <v>530</v>
      </c>
      <c r="J173" s="1639" t="e">
        <f t="shared" si="44"/>
        <v>#DIV/0!</v>
      </c>
      <c r="K173" s="1639">
        <f>SUMIF('Non-Net'!C$15:C$64,H173,'Non-Net'!E$15:E$64)</f>
        <v>0</v>
      </c>
      <c r="L173" s="1639">
        <f t="shared" si="45"/>
        <v>0</v>
      </c>
      <c r="M173" s="1771">
        <f>SUMIF('Non-Net'!C$15:C$64,H173,'Non-Net'!G$15:G$64)</f>
        <v>0</v>
      </c>
      <c r="N173" s="1527"/>
      <c r="O173" s="1527"/>
      <c r="P173" s="1539"/>
      <c r="Q173" s="1539"/>
      <c r="R173" s="1527"/>
      <c r="S173" s="1527"/>
      <c r="T173" s="152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row>
    <row r="174" spans="2:51" s="19" customFormat="1" ht="18" customHeight="1">
      <c r="B174" s="447">
        <f>'Library Volume 2'!B195</f>
        <v>0</v>
      </c>
      <c r="C174" s="452">
        <f>'Library Volume 2'!C195</f>
        <v>0</v>
      </c>
      <c r="D174" s="1527"/>
      <c r="E174" s="345"/>
      <c r="F174" s="1770"/>
      <c r="G174" s="1770"/>
      <c r="H174" s="1770" t="str">
        <f>'Library Volume 2'!H195</f>
        <v>Other non-net spaces: detail in notes</v>
      </c>
      <c r="I174" s="1645" t="s">
        <v>530</v>
      </c>
      <c r="J174" s="1639" t="e">
        <f t="shared" si="44"/>
        <v>#DIV/0!</v>
      </c>
      <c r="K174" s="1639">
        <f>SUMIF('Non-Net'!C$15:C$64,H174,'Non-Net'!E$15:E$64)</f>
        <v>0</v>
      </c>
      <c r="L174" s="1639">
        <f t="shared" si="45"/>
        <v>0</v>
      </c>
      <c r="M174" s="1771">
        <f>SUMIF('Non-Net'!C$15:C$64,H174,'Non-Net'!G$15:G$64)</f>
        <v>0</v>
      </c>
      <c r="N174" s="1527"/>
      <c r="O174" s="1527"/>
      <c r="P174" s="1539"/>
      <c r="Q174" s="1539"/>
      <c r="R174" s="1527"/>
      <c r="S174" s="1527"/>
      <c r="T174" s="152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row>
    <row r="175" spans="2:51" s="19" customFormat="1" ht="18" customHeight="1">
      <c r="B175" s="745"/>
      <c r="C175" s="746"/>
      <c r="D175" s="1527"/>
      <c r="E175" s="346"/>
      <c r="F175" s="1772"/>
      <c r="G175" s="1772"/>
      <c r="H175" s="1773"/>
      <c r="I175" s="1605"/>
      <c r="J175" s="1639" t="e">
        <f>M175/K175</f>
        <v>#DIV/0!</v>
      </c>
      <c r="K175" s="1774"/>
      <c r="L175" s="1639">
        <f t="shared" si="45"/>
        <v>0</v>
      </c>
      <c r="M175" s="1771">
        <f>SUMIF('Non-Net'!C$15:C$64,H175,'Non-Net'!G$15:G$64)</f>
        <v>0</v>
      </c>
      <c r="N175" s="1527"/>
      <c r="O175" s="1527"/>
      <c r="P175" s="1539"/>
      <c r="Q175" s="1539"/>
      <c r="R175" s="1527"/>
      <c r="S175" s="1527"/>
      <c r="T175" s="152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row>
    <row r="176" spans="2:51" s="5" customFormat="1" ht="25.35" customHeight="1">
      <c r="B176" s="750"/>
      <c r="C176" s="747"/>
      <c r="E176" s="1449" t="s">
        <v>553</v>
      </c>
      <c r="F176" s="127"/>
      <c r="G176" s="126"/>
      <c r="H176" s="128"/>
      <c r="I176" s="129"/>
      <c r="J176" s="352"/>
      <c r="K176" s="1438">
        <f>SUM(K148:K174)</f>
        <v>0</v>
      </c>
      <c r="L176" s="217"/>
      <c r="M176" s="1451">
        <f>SUM(M148:M175)</f>
        <v>0</v>
      </c>
      <c r="N176" s="1528"/>
      <c r="P176" s="4"/>
      <c r="Q176" s="4"/>
    </row>
    <row r="177" spans="2:51" ht="18" customHeight="1">
      <c r="B177" s="748"/>
      <c r="C177" s="749"/>
      <c r="D177" s="1528"/>
      <c r="E177" s="347"/>
      <c r="F177" s="1775"/>
      <c r="G177" s="1775"/>
      <c r="H177" s="1775"/>
      <c r="I177" s="1776"/>
      <c r="J177" s="1777"/>
      <c r="K177" s="1777"/>
      <c r="L177" s="1723"/>
      <c r="M177" s="1778"/>
      <c r="N177" s="1528"/>
      <c r="O177" s="9"/>
      <c r="P177" s="10"/>
      <c r="Q177" s="10"/>
      <c r="R177" s="10"/>
      <c r="S177" s="10"/>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row>
    <row r="178" spans="2:51" ht="33" customHeight="1">
      <c r="B178" s="455"/>
      <c r="C178" s="456"/>
      <c r="D178" s="1528"/>
      <c r="E178" s="348" t="s">
        <v>357</v>
      </c>
      <c r="F178" s="309"/>
      <c r="G178" s="309"/>
      <c r="H178" s="309"/>
      <c r="I178" s="310"/>
      <c r="J178" s="353"/>
      <c r="K178" s="353"/>
      <c r="L178" s="353"/>
      <c r="M178" s="349">
        <f>M82+M146+M176</f>
        <v>0</v>
      </c>
      <c r="N178" s="1528"/>
      <c r="O178" s="9"/>
      <c r="P178" s="10"/>
      <c r="Q178" s="10"/>
      <c r="R178" s="10"/>
      <c r="S178" s="10"/>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row>
    <row r="179" spans="2:51" ht="18" customHeight="1" thickBot="1">
      <c r="B179" s="448"/>
      <c r="C179" s="453"/>
      <c r="D179" s="1528"/>
      <c r="E179" s="350"/>
      <c r="F179" s="1528"/>
      <c r="G179" s="1528"/>
      <c r="H179" s="1528"/>
      <c r="I179" s="1528"/>
      <c r="J179" s="1528"/>
      <c r="K179" s="1528"/>
      <c r="L179" s="1528"/>
      <c r="M179" s="1779"/>
      <c r="N179" s="1528"/>
      <c r="O179" s="1528"/>
      <c r="P179" s="1780"/>
      <c r="Q179" s="1780"/>
      <c r="R179" s="1528"/>
      <c r="S179" s="1528"/>
      <c r="T179" s="1528"/>
      <c r="U179" s="9"/>
      <c r="V179" s="9"/>
      <c r="W179" s="9"/>
      <c r="X179" s="9"/>
      <c r="Y179" s="9"/>
      <c r="Z179" s="9"/>
      <c r="AA179" s="9"/>
      <c r="AB179" s="9"/>
      <c r="AC179" s="9"/>
      <c r="AD179" s="9"/>
      <c r="AE179" s="9"/>
      <c r="AF179" s="9"/>
      <c r="AG179" s="1528"/>
      <c r="AH179" s="1528"/>
      <c r="AI179" s="1528"/>
      <c r="AJ179" s="1528"/>
      <c r="AK179" s="1528"/>
      <c r="AL179" s="1528"/>
      <c r="AM179" s="1528"/>
      <c r="AN179" s="1528"/>
      <c r="AO179" s="1528"/>
      <c r="AP179" s="1528"/>
      <c r="AQ179" s="1528"/>
      <c r="AR179" s="1528"/>
      <c r="AS179" s="1528"/>
      <c r="AT179" s="1528"/>
      <c r="AU179" s="1528"/>
      <c r="AV179" s="1528"/>
      <c r="AW179" s="1528"/>
      <c r="AX179" s="1528"/>
      <c r="AY179" s="1528"/>
    </row>
    <row r="180" spans="2:51" ht="18" customHeight="1" thickBot="1">
      <c r="D180" s="1528"/>
      <c r="F180" s="1781" t="s">
        <v>554</v>
      </c>
      <c r="G180" s="1782"/>
      <c r="H180" s="1782"/>
      <c r="I180" s="1782"/>
      <c r="J180" s="1782"/>
      <c r="K180" s="1782"/>
      <c r="L180" s="1782"/>
      <c r="M180" s="1783"/>
      <c r="N180" s="1528"/>
      <c r="O180" s="9"/>
      <c r="P180" s="10"/>
      <c r="Q180" s="10"/>
      <c r="R180" s="10"/>
      <c r="S180" s="10"/>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row>
    <row r="181" spans="2:51" ht="18" customHeight="1">
      <c r="D181" s="1528"/>
      <c r="F181" s="1784"/>
      <c r="G181" s="1776"/>
      <c r="H181" s="1776"/>
      <c r="I181" s="1776"/>
      <c r="J181" s="1776"/>
      <c r="K181" s="1776"/>
      <c r="L181" s="1776"/>
      <c r="M181" s="1785"/>
      <c r="N181" s="1528"/>
      <c r="O181" s="9"/>
      <c r="P181" s="10"/>
      <c r="Q181" s="10"/>
      <c r="R181" s="10"/>
      <c r="S181" s="10"/>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row>
    <row r="182" spans="2:51" ht="18" customHeight="1">
      <c r="D182" s="1528"/>
      <c r="F182" s="1784"/>
      <c r="G182" s="1776"/>
      <c r="H182" s="1776"/>
      <c r="I182" s="1776"/>
      <c r="J182" s="1776"/>
      <c r="K182" s="1776"/>
      <c r="L182" s="1776"/>
      <c r="M182" s="1785"/>
      <c r="N182" s="1528"/>
      <c r="O182" s="9"/>
      <c r="P182" s="10"/>
      <c r="Q182" s="10"/>
      <c r="R182" s="10"/>
      <c r="S182" s="10"/>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row>
    <row r="183" spans="2:51" ht="18" customHeight="1">
      <c r="D183" s="1528"/>
      <c r="F183" s="1784"/>
      <c r="G183" s="1776"/>
      <c r="H183" s="1776"/>
      <c r="I183" s="1776"/>
      <c r="J183" s="1776"/>
      <c r="K183" s="1776"/>
      <c r="L183" s="1776"/>
      <c r="M183" s="1785"/>
      <c r="N183" s="1528"/>
      <c r="O183" s="9"/>
      <c r="P183" s="10"/>
      <c r="Q183" s="10"/>
      <c r="R183" s="10"/>
      <c r="S183" s="10"/>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row>
    <row r="184" spans="2:51" ht="18" customHeight="1">
      <c r="D184" s="1528"/>
      <c r="F184" s="1784"/>
      <c r="G184" s="1776"/>
      <c r="H184" s="1776"/>
      <c r="I184" s="1776"/>
      <c r="J184" s="1776"/>
      <c r="K184" s="1776"/>
      <c r="L184" s="1776"/>
      <c r="M184" s="1785"/>
      <c r="N184" s="1528"/>
      <c r="O184" s="1528"/>
      <c r="P184" s="1780"/>
      <c r="Q184" s="1780"/>
      <c r="R184" s="1528"/>
      <c r="S184" s="1528"/>
      <c r="T184" s="1528"/>
      <c r="U184" s="1528"/>
      <c r="V184" s="1528"/>
      <c r="W184" s="1528"/>
      <c r="X184" s="1528"/>
      <c r="Y184" s="1528"/>
      <c r="Z184" s="1528"/>
      <c r="AA184" s="1528"/>
      <c r="AB184" s="1528"/>
      <c r="AC184" s="1528"/>
      <c r="AD184" s="1528"/>
      <c r="AE184" s="1528"/>
      <c r="AF184" s="1528"/>
      <c r="AG184" s="1528"/>
      <c r="AH184" s="1528"/>
      <c r="AI184" s="1528"/>
      <c r="AJ184" s="1528"/>
      <c r="AK184" s="1528"/>
      <c r="AL184" s="1528"/>
      <c r="AM184" s="1528"/>
      <c r="AN184" s="1528"/>
      <c r="AO184" s="1528"/>
      <c r="AP184" s="1528"/>
      <c r="AQ184" s="1528"/>
      <c r="AR184" s="1528"/>
      <c r="AS184" s="1528"/>
      <c r="AT184" s="1528"/>
      <c r="AU184" s="1528"/>
      <c r="AV184" s="1528"/>
      <c r="AW184" s="1528"/>
      <c r="AX184" s="1528"/>
      <c r="AY184" s="1528"/>
    </row>
    <row r="185" spans="2:51" ht="18" customHeight="1">
      <c r="D185" s="1528"/>
      <c r="F185" s="1784"/>
      <c r="G185" s="1776"/>
      <c r="H185" s="1776"/>
      <c r="I185" s="1776"/>
      <c r="J185" s="1776"/>
      <c r="K185" s="1776"/>
      <c r="L185" s="1776"/>
      <c r="M185" s="1785"/>
      <c r="N185" s="1528"/>
      <c r="O185" s="9"/>
      <c r="P185" s="10"/>
      <c r="Q185" s="10"/>
      <c r="R185" s="10"/>
      <c r="S185" s="10"/>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row>
    <row r="186" spans="2:51" ht="18" customHeight="1">
      <c r="D186" s="1528"/>
      <c r="F186" s="1784"/>
      <c r="G186" s="1776"/>
      <c r="H186" s="1776"/>
      <c r="I186" s="1776"/>
      <c r="J186" s="1776"/>
      <c r="K186" s="1776"/>
      <c r="L186" s="1776"/>
      <c r="M186" s="1785"/>
      <c r="N186" s="1528"/>
      <c r="O186" s="9"/>
      <c r="P186" s="10"/>
      <c r="Q186" s="10"/>
      <c r="R186" s="10"/>
      <c r="S186" s="10"/>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row>
    <row r="187" spans="2:51" ht="18" customHeight="1">
      <c r="D187" s="1528"/>
      <c r="F187" s="1784"/>
      <c r="G187" s="1776"/>
      <c r="H187" s="1776"/>
      <c r="I187" s="1776"/>
      <c r="J187" s="1776"/>
      <c r="K187" s="1776"/>
      <c r="L187" s="1776"/>
      <c r="M187" s="1785"/>
      <c r="N187" s="1528"/>
      <c r="O187" s="9"/>
      <c r="P187" s="10"/>
      <c r="Q187" s="10"/>
      <c r="R187" s="10"/>
      <c r="S187" s="10"/>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row>
    <row r="188" spans="2:51" ht="18" customHeight="1">
      <c r="D188" s="1528"/>
      <c r="F188" s="1784"/>
      <c r="G188" s="1776"/>
      <c r="H188" s="1776"/>
      <c r="I188" s="1776"/>
      <c r="J188" s="1776"/>
      <c r="K188" s="1776"/>
      <c r="L188" s="1776"/>
      <c r="M188" s="1785"/>
      <c r="N188" s="1528"/>
      <c r="O188" s="9"/>
      <c r="P188" s="10"/>
      <c r="Q188" s="10"/>
      <c r="R188" s="10"/>
      <c r="S188" s="10"/>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row>
    <row r="189" spans="2:51" ht="18" customHeight="1">
      <c r="D189" s="1528"/>
      <c r="F189" s="1784"/>
      <c r="G189" s="1776"/>
      <c r="H189" s="1776"/>
      <c r="I189" s="1776"/>
      <c r="J189" s="1776"/>
      <c r="K189" s="1776"/>
      <c r="L189" s="1776"/>
      <c r="M189" s="1785"/>
      <c r="N189" s="1528"/>
      <c r="O189" s="9"/>
      <c r="P189" s="10"/>
      <c r="Q189" s="10"/>
      <c r="R189" s="10"/>
      <c r="S189" s="10"/>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row>
    <row r="190" spans="2:51" ht="18" customHeight="1">
      <c r="D190" s="1528"/>
      <c r="F190" s="1784"/>
      <c r="G190" s="1776"/>
      <c r="H190" s="1776"/>
      <c r="I190" s="1776"/>
      <c r="J190" s="1776"/>
      <c r="K190" s="1776"/>
      <c r="L190" s="1776"/>
      <c r="M190" s="1785"/>
      <c r="N190" s="1528"/>
      <c r="O190" s="1528"/>
      <c r="P190" s="1780"/>
      <c r="Q190" s="1780"/>
      <c r="R190" s="1528"/>
      <c r="S190" s="1528"/>
      <c r="T190" s="1528"/>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row>
    <row r="191" spans="2:51" ht="18" customHeight="1" thickBot="1">
      <c r="D191" s="1528"/>
      <c r="F191" s="1786"/>
      <c r="G191" s="1787"/>
      <c r="H191" s="1787"/>
      <c r="I191" s="1787"/>
      <c r="J191" s="1787"/>
      <c r="K191" s="1787"/>
      <c r="L191" s="1787"/>
      <c r="M191" s="1788"/>
      <c r="N191" s="1528"/>
      <c r="O191" s="1528"/>
      <c r="P191" s="1780"/>
      <c r="Q191" s="1780"/>
      <c r="R191" s="1528"/>
      <c r="S191" s="1528"/>
      <c r="T191" s="1528"/>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row>
    <row r="192" spans="2:51" ht="18" customHeight="1" thickBot="1">
      <c r="D192" s="1528"/>
      <c r="F192" s="1781" t="s">
        <v>555</v>
      </c>
      <c r="G192" s="1782"/>
      <c r="H192" s="1782"/>
      <c r="I192" s="1782"/>
      <c r="J192" s="1782"/>
      <c r="K192" s="1782"/>
      <c r="L192" s="1782"/>
      <c r="M192" s="1783"/>
      <c r="N192" s="1528"/>
      <c r="O192" s="1528"/>
      <c r="P192" s="1780"/>
      <c r="Q192" s="1780"/>
      <c r="R192" s="1528"/>
      <c r="S192" s="1528"/>
      <c r="T192" s="1528"/>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row>
    <row r="193" spans="6:51" ht="18" customHeight="1">
      <c r="F193" s="1784"/>
      <c r="G193" s="1776"/>
      <c r="H193" s="1776"/>
      <c r="I193" s="1776"/>
      <c r="J193" s="1776"/>
      <c r="K193" s="1776"/>
      <c r="L193" s="1776"/>
      <c r="M193" s="1785"/>
      <c r="N193" s="1528"/>
      <c r="O193" s="1528"/>
      <c r="P193" s="1780"/>
      <c r="Q193" s="1780"/>
      <c r="R193" s="1528"/>
      <c r="S193" s="1528"/>
      <c r="T193" s="1528"/>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row>
    <row r="194" spans="6:51" ht="18" customHeight="1">
      <c r="F194" s="1784"/>
      <c r="G194" s="1776"/>
      <c r="H194" s="1776"/>
      <c r="I194" s="1776"/>
      <c r="J194" s="1776"/>
      <c r="K194" s="1776"/>
      <c r="L194" s="1776"/>
      <c r="M194" s="1785"/>
      <c r="N194" s="1528"/>
      <c r="O194" s="1528"/>
      <c r="P194" s="1780"/>
      <c r="Q194" s="1780"/>
      <c r="R194" s="1528"/>
      <c r="S194" s="1528"/>
      <c r="T194" s="1528"/>
      <c r="U194" s="9"/>
      <c r="V194" s="9"/>
      <c r="W194" s="9"/>
      <c r="X194" s="9"/>
      <c r="Y194" s="9"/>
      <c r="Z194" s="9"/>
      <c r="AA194" s="9"/>
      <c r="AB194" s="9"/>
      <c r="AC194" s="9"/>
      <c r="AD194" s="9"/>
      <c r="AE194" s="9"/>
      <c r="AF194" s="9"/>
      <c r="AG194" s="1528"/>
      <c r="AH194" s="1528"/>
      <c r="AI194" s="1528"/>
      <c r="AJ194" s="1528"/>
      <c r="AK194" s="1528"/>
      <c r="AL194" s="1528"/>
      <c r="AM194" s="1528"/>
      <c r="AN194" s="1528"/>
      <c r="AO194" s="1528"/>
      <c r="AP194" s="1528"/>
      <c r="AQ194" s="1528"/>
      <c r="AR194" s="1528"/>
      <c r="AS194" s="1528"/>
      <c r="AT194" s="1528"/>
      <c r="AU194" s="1528"/>
      <c r="AV194" s="1528"/>
      <c r="AW194" s="1528"/>
      <c r="AX194" s="1528"/>
      <c r="AY194" s="1528"/>
    </row>
    <row r="195" spans="6:51" ht="18" customHeight="1">
      <c r="F195" s="1784"/>
      <c r="G195" s="1776"/>
      <c r="H195" s="1776"/>
      <c r="I195" s="1776"/>
      <c r="J195" s="1776"/>
      <c r="K195" s="1776"/>
      <c r="L195" s="1776"/>
      <c r="M195" s="1785"/>
      <c r="N195" s="1528"/>
      <c r="O195" s="1528"/>
      <c r="P195" s="1780"/>
      <c r="Q195" s="1780"/>
      <c r="R195" s="1528"/>
      <c r="S195" s="1528"/>
      <c r="T195" s="1528"/>
      <c r="U195" s="9"/>
      <c r="V195" s="9"/>
      <c r="W195" s="9"/>
      <c r="X195" s="9"/>
      <c r="Y195" s="9"/>
      <c r="Z195" s="9"/>
      <c r="AA195" s="9"/>
      <c r="AB195" s="9"/>
      <c r="AC195" s="9"/>
      <c r="AD195" s="9"/>
      <c r="AE195" s="9"/>
      <c r="AF195" s="9"/>
      <c r="AG195" s="1528"/>
      <c r="AH195" s="1528"/>
      <c r="AI195" s="1528"/>
      <c r="AJ195" s="1528"/>
      <c r="AK195" s="1528"/>
      <c r="AL195" s="1528"/>
      <c r="AM195" s="1528"/>
      <c r="AN195" s="1528"/>
      <c r="AO195" s="1528"/>
      <c r="AP195" s="1528"/>
      <c r="AQ195" s="1528"/>
      <c r="AR195" s="1528"/>
      <c r="AS195" s="1528"/>
      <c r="AT195" s="1528"/>
      <c r="AU195" s="1528"/>
      <c r="AV195" s="1528"/>
      <c r="AW195" s="1528"/>
      <c r="AX195" s="1528"/>
      <c r="AY195" s="1528"/>
    </row>
    <row r="196" spans="6:51" ht="18" customHeight="1">
      <c r="F196" s="1784"/>
      <c r="G196" s="1776"/>
      <c r="H196" s="1776"/>
      <c r="I196" s="1776"/>
      <c r="J196" s="1776"/>
      <c r="K196" s="1776"/>
      <c r="L196" s="1776"/>
      <c r="M196" s="1785"/>
      <c r="N196" s="1528"/>
      <c r="O196" s="1528"/>
      <c r="P196" s="1780"/>
      <c r="Q196" s="1780"/>
      <c r="R196" s="1528"/>
      <c r="S196" s="1528"/>
      <c r="T196" s="1528"/>
      <c r="U196" s="9"/>
      <c r="V196" s="9"/>
      <c r="W196" s="9"/>
      <c r="X196" s="9"/>
      <c r="Y196" s="9"/>
      <c r="Z196" s="9"/>
      <c r="AA196" s="9"/>
      <c r="AB196" s="9"/>
      <c r="AC196" s="9"/>
      <c r="AD196" s="9"/>
      <c r="AE196" s="9"/>
      <c r="AF196" s="9"/>
      <c r="AG196" s="1528"/>
      <c r="AH196" s="1528"/>
      <c r="AI196" s="1528"/>
      <c r="AJ196" s="1528"/>
      <c r="AK196" s="1528"/>
      <c r="AL196" s="1528"/>
      <c r="AM196" s="1528"/>
      <c r="AN196" s="1528"/>
      <c r="AO196" s="1528"/>
      <c r="AP196" s="1528"/>
      <c r="AQ196" s="1528"/>
      <c r="AR196" s="1528"/>
      <c r="AS196" s="1528"/>
      <c r="AT196" s="1528"/>
      <c r="AU196" s="1528"/>
      <c r="AV196" s="1528"/>
      <c r="AW196" s="1528"/>
      <c r="AX196" s="1528"/>
      <c r="AY196" s="1528"/>
    </row>
    <row r="197" spans="6:51" ht="18" customHeight="1">
      <c r="F197" s="1784"/>
      <c r="G197" s="1776"/>
      <c r="H197" s="1776"/>
      <c r="I197" s="1776"/>
      <c r="J197" s="1776"/>
      <c r="K197" s="1776"/>
      <c r="L197" s="1776"/>
      <c r="M197" s="1785"/>
      <c r="N197" s="1528"/>
      <c r="O197" s="1528"/>
      <c r="P197" s="1780"/>
      <c r="Q197" s="1780"/>
      <c r="R197" s="1528"/>
      <c r="S197" s="1528"/>
      <c r="T197" s="1528"/>
      <c r="U197" s="1528"/>
      <c r="V197" s="1528"/>
      <c r="W197" s="1528"/>
      <c r="X197" s="1528"/>
      <c r="Y197" s="1528"/>
      <c r="Z197" s="1528"/>
      <c r="AA197" s="1528"/>
      <c r="AB197" s="1528"/>
      <c r="AC197" s="1528"/>
      <c r="AD197" s="1528"/>
      <c r="AE197" s="1528"/>
      <c r="AF197" s="1528"/>
      <c r="AG197" s="1528"/>
      <c r="AH197" s="1528"/>
      <c r="AI197" s="1528"/>
      <c r="AJ197" s="1528"/>
      <c r="AK197" s="1528"/>
      <c r="AL197" s="1528"/>
      <c r="AM197" s="1528"/>
      <c r="AN197" s="1528"/>
      <c r="AO197" s="1528"/>
      <c r="AP197" s="1528"/>
      <c r="AQ197" s="1528"/>
      <c r="AR197" s="1528"/>
      <c r="AS197" s="1528"/>
      <c r="AT197" s="1528"/>
      <c r="AU197" s="1528"/>
      <c r="AV197" s="1528"/>
      <c r="AW197" s="1528"/>
      <c r="AX197" s="1528"/>
      <c r="AY197" s="1528"/>
    </row>
    <row r="198" spans="6:51" ht="18" customHeight="1">
      <c r="F198" s="1784"/>
      <c r="G198" s="1776"/>
      <c r="H198" s="1776"/>
      <c r="I198" s="1776"/>
      <c r="J198" s="1776"/>
      <c r="K198" s="1776"/>
      <c r="L198" s="1776"/>
      <c r="M198" s="1785"/>
      <c r="N198" s="1528"/>
      <c r="O198" s="1528"/>
      <c r="P198" s="1780"/>
      <c r="Q198" s="1780"/>
      <c r="R198" s="1528"/>
      <c r="S198" s="1528"/>
      <c r="T198" s="1528"/>
      <c r="U198" s="1528"/>
      <c r="V198" s="1528"/>
      <c r="W198" s="1528"/>
      <c r="X198" s="1528"/>
      <c r="Y198" s="1528"/>
      <c r="Z198" s="1528"/>
      <c r="AA198" s="1528"/>
      <c r="AB198" s="1528"/>
      <c r="AC198" s="1528"/>
      <c r="AD198" s="1528"/>
      <c r="AE198" s="1528"/>
      <c r="AF198" s="1528"/>
      <c r="AG198" s="1528"/>
      <c r="AH198" s="1528"/>
      <c r="AI198" s="1528"/>
      <c r="AJ198" s="1528"/>
      <c r="AK198" s="1528"/>
      <c r="AL198" s="1528"/>
      <c r="AM198" s="1528"/>
      <c r="AN198" s="1528"/>
      <c r="AO198" s="1528"/>
      <c r="AP198" s="1528"/>
      <c r="AQ198" s="1528"/>
      <c r="AR198" s="1528"/>
      <c r="AS198" s="1528"/>
      <c r="AT198" s="1528"/>
      <c r="AU198" s="1528"/>
      <c r="AV198" s="1528"/>
      <c r="AW198" s="1528"/>
      <c r="AX198" s="1528"/>
      <c r="AY198" s="1528"/>
    </row>
    <row r="199" spans="6:51" ht="18" customHeight="1">
      <c r="F199" s="1784"/>
      <c r="G199" s="1776"/>
      <c r="H199" s="1776"/>
      <c r="I199" s="1776"/>
      <c r="J199" s="1776"/>
      <c r="K199" s="1776"/>
      <c r="L199" s="1776"/>
      <c r="M199" s="1785"/>
      <c r="N199" s="1528"/>
      <c r="O199" s="1528"/>
      <c r="P199" s="1780"/>
      <c r="Q199" s="1780"/>
      <c r="R199" s="1528"/>
      <c r="S199" s="1528"/>
      <c r="T199" s="1528"/>
      <c r="U199" s="1528"/>
      <c r="V199" s="1528"/>
      <c r="W199" s="1528"/>
      <c r="X199" s="1528"/>
      <c r="Y199" s="1528"/>
      <c r="Z199" s="1528"/>
      <c r="AA199" s="1528"/>
      <c r="AB199" s="1528"/>
      <c r="AC199" s="1528"/>
      <c r="AD199" s="1528"/>
      <c r="AE199" s="1528"/>
      <c r="AF199" s="1528"/>
      <c r="AG199" s="1528"/>
      <c r="AH199" s="1528"/>
      <c r="AI199" s="1528"/>
      <c r="AJ199" s="1528"/>
      <c r="AK199" s="1528"/>
      <c r="AL199" s="1528"/>
      <c r="AM199" s="1528"/>
      <c r="AN199" s="1528"/>
      <c r="AO199" s="1528"/>
      <c r="AP199" s="1528"/>
      <c r="AQ199" s="1528"/>
      <c r="AR199" s="1528"/>
      <c r="AS199" s="1528"/>
      <c r="AT199" s="1528"/>
      <c r="AU199" s="1528"/>
      <c r="AV199" s="1528"/>
      <c r="AW199" s="1528"/>
      <c r="AX199" s="1528"/>
      <c r="AY199" s="1528"/>
    </row>
    <row r="200" spans="6:51" ht="18" customHeight="1">
      <c r="F200" s="1784"/>
      <c r="G200" s="1776"/>
      <c r="H200" s="1776"/>
      <c r="I200" s="1776"/>
      <c r="J200" s="1776"/>
      <c r="K200" s="1776"/>
      <c r="L200" s="1776"/>
      <c r="M200" s="1785"/>
      <c r="N200" s="1528"/>
      <c r="O200" s="1528"/>
      <c r="P200" s="1780"/>
      <c r="Q200" s="1780"/>
      <c r="R200" s="1528"/>
      <c r="S200" s="1528"/>
      <c r="T200" s="1528"/>
      <c r="U200" s="1528"/>
      <c r="V200" s="1528"/>
      <c r="W200" s="1528"/>
      <c r="X200" s="1528"/>
      <c r="Y200" s="1528"/>
      <c r="Z200" s="1528"/>
      <c r="AA200" s="1528"/>
      <c r="AB200" s="1528"/>
      <c r="AC200" s="1528"/>
      <c r="AD200" s="1528"/>
      <c r="AE200" s="1528"/>
      <c r="AF200" s="1528"/>
      <c r="AG200" s="1528"/>
      <c r="AH200" s="1528"/>
      <c r="AI200" s="1528"/>
      <c r="AJ200" s="1528"/>
      <c r="AK200" s="1528"/>
      <c r="AL200" s="1528"/>
      <c r="AM200" s="1528"/>
      <c r="AN200" s="1528"/>
      <c r="AO200" s="1528"/>
      <c r="AP200" s="1528"/>
      <c r="AQ200" s="1528"/>
      <c r="AR200" s="1528"/>
      <c r="AS200" s="1528"/>
      <c r="AT200" s="1528"/>
      <c r="AU200" s="1528"/>
      <c r="AV200" s="1528"/>
      <c r="AW200" s="1528"/>
      <c r="AX200" s="1528"/>
      <c r="AY200" s="1528"/>
    </row>
    <row r="201" spans="6:51" ht="18" customHeight="1">
      <c r="F201" s="1784"/>
      <c r="G201" s="1776"/>
      <c r="H201" s="1776"/>
      <c r="I201" s="1776"/>
      <c r="J201" s="1776"/>
      <c r="K201" s="1776"/>
      <c r="L201" s="1776"/>
      <c r="M201" s="1785"/>
      <c r="N201" s="1528"/>
      <c r="O201" s="1528"/>
      <c r="P201" s="1780"/>
      <c r="Q201" s="1780"/>
      <c r="R201" s="1528"/>
      <c r="S201" s="1528"/>
      <c r="T201" s="1528"/>
      <c r="U201" s="1528"/>
      <c r="V201" s="1528"/>
      <c r="W201" s="1528"/>
      <c r="X201" s="1528"/>
      <c r="Y201" s="1528"/>
      <c r="Z201" s="1528"/>
      <c r="AA201" s="1528"/>
      <c r="AB201" s="1528"/>
      <c r="AC201" s="1528"/>
      <c r="AD201" s="1528"/>
      <c r="AE201" s="1528"/>
      <c r="AF201" s="1528"/>
      <c r="AG201" s="1528"/>
      <c r="AH201" s="1528"/>
      <c r="AI201" s="1528"/>
      <c r="AJ201" s="1528"/>
      <c r="AK201" s="1528"/>
      <c r="AL201" s="1528"/>
      <c r="AM201" s="1528"/>
      <c r="AN201" s="1528"/>
      <c r="AO201" s="1528"/>
      <c r="AP201" s="1528"/>
      <c r="AQ201" s="1528"/>
      <c r="AR201" s="1528"/>
      <c r="AS201" s="1528"/>
      <c r="AT201" s="1528"/>
      <c r="AU201" s="1528"/>
      <c r="AV201" s="1528"/>
      <c r="AW201" s="1528"/>
      <c r="AX201" s="1528"/>
      <c r="AY201" s="1528"/>
    </row>
    <row r="202" spans="6:51" ht="18" customHeight="1">
      <c r="F202" s="1784"/>
      <c r="G202" s="1776"/>
      <c r="H202" s="1776"/>
      <c r="I202" s="1776"/>
      <c r="J202" s="1776"/>
      <c r="K202" s="1776"/>
      <c r="L202" s="1776"/>
      <c r="M202" s="1785"/>
      <c r="N202" s="1528"/>
      <c r="O202" s="1528"/>
      <c r="P202" s="1780"/>
      <c r="Q202" s="1780"/>
      <c r="R202" s="1528"/>
      <c r="S202" s="1528"/>
      <c r="T202" s="1528"/>
      <c r="U202" s="1528"/>
      <c r="V202" s="1528"/>
      <c r="W202" s="1528"/>
      <c r="X202" s="1528"/>
      <c r="Y202" s="1528"/>
      <c r="Z202" s="1528"/>
      <c r="AA202" s="1528"/>
      <c r="AB202" s="1528"/>
      <c r="AC202" s="1528"/>
      <c r="AD202" s="1528"/>
      <c r="AE202" s="1528"/>
      <c r="AF202" s="1528"/>
      <c r="AG202" s="1528"/>
      <c r="AH202" s="1528"/>
      <c r="AI202" s="1528"/>
      <c r="AJ202" s="1528"/>
      <c r="AK202" s="1528"/>
      <c r="AL202" s="1528"/>
      <c r="AM202" s="1528"/>
      <c r="AN202" s="1528"/>
      <c r="AO202" s="1528"/>
      <c r="AP202" s="1528"/>
      <c r="AQ202" s="1528"/>
      <c r="AR202" s="1528"/>
      <c r="AS202" s="1528"/>
      <c r="AT202" s="1528"/>
      <c r="AU202" s="1528"/>
      <c r="AV202" s="1528"/>
      <c r="AW202" s="1528"/>
      <c r="AX202" s="1528"/>
      <c r="AY202" s="1528"/>
    </row>
    <row r="203" spans="6:51" ht="18" customHeight="1" thickBot="1">
      <c r="F203" s="1786"/>
      <c r="G203" s="1787"/>
      <c r="H203" s="1787"/>
      <c r="I203" s="1787"/>
      <c r="J203" s="1787"/>
      <c r="K203" s="1787"/>
      <c r="L203" s="1787"/>
      <c r="M203" s="1788"/>
      <c r="N203" s="1528"/>
      <c r="O203" s="1528"/>
      <c r="P203" s="1780"/>
      <c r="Q203" s="1780"/>
      <c r="R203" s="1528"/>
      <c r="S203" s="1528"/>
      <c r="T203" s="1528"/>
      <c r="U203" s="1528"/>
      <c r="V203" s="1528"/>
      <c r="W203" s="1528"/>
      <c r="X203" s="1528"/>
      <c r="Y203" s="1528"/>
      <c r="Z203" s="1528"/>
      <c r="AA203" s="1528"/>
      <c r="AB203" s="1528"/>
      <c r="AC203" s="1528"/>
      <c r="AD203" s="1528"/>
      <c r="AE203" s="1528"/>
      <c r="AF203" s="1528"/>
      <c r="AG203" s="1528"/>
      <c r="AH203" s="1528"/>
      <c r="AI203" s="1528"/>
      <c r="AJ203" s="1528"/>
      <c r="AK203" s="1528"/>
      <c r="AL203" s="1528"/>
      <c r="AM203" s="1528"/>
      <c r="AN203" s="1528"/>
      <c r="AO203" s="1528"/>
      <c r="AP203" s="1528"/>
      <c r="AQ203" s="1528"/>
      <c r="AR203" s="1528"/>
      <c r="AS203" s="1528"/>
      <c r="AT203" s="1528"/>
      <c r="AU203" s="1528"/>
      <c r="AV203" s="1528"/>
      <c r="AW203" s="1528"/>
      <c r="AX203" s="1528"/>
      <c r="AY203" s="1528"/>
    </row>
    <row r="204" spans="6:51" ht="18" customHeight="1">
      <c r="F204" s="1528"/>
      <c r="G204" s="1528"/>
      <c r="H204" s="1528"/>
      <c r="I204" s="1528"/>
      <c r="J204" s="1528"/>
      <c r="K204" s="1528"/>
      <c r="L204" s="1528"/>
      <c r="M204" s="1528"/>
      <c r="N204" s="1528"/>
      <c r="O204" s="9"/>
      <c r="P204" s="10"/>
      <c r="Q204" s="10"/>
      <c r="R204" s="10"/>
      <c r="S204" s="10"/>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row>
    <row r="205" spans="6:51" ht="18" customHeight="1">
      <c r="F205" s="1528"/>
      <c r="G205" s="1528"/>
      <c r="H205" s="1528"/>
      <c r="I205" s="1528"/>
      <c r="J205" s="1528"/>
      <c r="K205" s="1528"/>
      <c r="L205" s="1528"/>
      <c r="M205" s="1528"/>
      <c r="N205" s="1528"/>
      <c r="O205" s="9"/>
      <c r="P205" s="10"/>
      <c r="Q205" s="10"/>
      <c r="R205" s="10"/>
      <c r="S205" s="10"/>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row>
    <row r="206" spans="6:51" ht="18" customHeight="1">
      <c r="F206" s="1528"/>
      <c r="G206" s="1528"/>
      <c r="H206" s="1528"/>
      <c r="I206" s="1528"/>
      <c r="J206" s="1528"/>
      <c r="K206" s="1528"/>
      <c r="L206" s="1528"/>
      <c r="M206" s="1528"/>
      <c r="N206" s="1528"/>
      <c r="O206" s="9"/>
      <c r="P206" s="10"/>
      <c r="Q206" s="10"/>
      <c r="R206" s="10"/>
      <c r="S206" s="10"/>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row>
    <row r="207" spans="6:51" ht="18" customHeight="1">
      <c r="F207" s="1528"/>
      <c r="G207" s="1528"/>
      <c r="H207" s="1528"/>
      <c r="I207" s="1528"/>
      <c r="J207" s="1528"/>
      <c r="K207" s="1528"/>
      <c r="L207" s="1528"/>
      <c r="M207" s="1528"/>
      <c r="N207" s="1528"/>
      <c r="O207" s="9"/>
      <c r="P207" s="10"/>
      <c r="Q207" s="10"/>
      <c r="R207" s="10"/>
      <c r="S207" s="10"/>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row>
    <row r="208" spans="6:51" ht="18" customHeight="1">
      <c r="F208" s="1528"/>
      <c r="G208" s="1528"/>
      <c r="H208" s="1528"/>
      <c r="I208" s="1528"/>
      <c r="J208" s="1528"/>
      <c r="K208" s="1528"/>
      <c r="L208" s="1528"/>
      <c r="M208" s="1528"/>
      <c r="N208" s="1528"/>
      <c r="O208" s="9"/>
      <c r="P208" s="10"/>
      <c r="Q208" s="10"/>
      <c r="R208" s="10"/>
      <c r="S208" s="10"/>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row>
    <row r="209" spans="2:51" ht="18" customHeight="1">
      <c r="D209" s="1528"/>
      <c r="F209" s="1528"/>
      <c r="G209" s="1528"/>
      <c r="H209" s="1528"/>
      <c r="I209" s="1528"/>
      <c r="J209" s="1528"/>
      <c r="K209" s="1528"/>
      <c r="L209" s="1528"/>
      <c r="M209" s="1528"/>
      <c r="N209" s="1528"/>
      <c r="O209" s="9"/>
      <c r="P209" s="10"/>
      <c r="Q209" s="10"/>
      <c r="R209" s="10"/>
      <c r="S209" s="10"/>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row>
    <row r="210" spans="2:51" ht="18" customHeight="1">
      <c r="D210" s="1528"/>
      <c r="F210" s="1528"/>
      <c r="G210" s="1528"/>
      <c r="H210" s="1528"/>
      <c r="I210" s="1528"/>
      <c r="J210" s="1528"/>
      <c r="K210" s="1528"/>
      <c r="L210" s="1528"/>
      <c r="M210" s="1528"/>
      <c r="N210" s="1528"/>
      <c r="O210" s="9"/>
      <c r="P210" s="10"/>
      <c r="Q210" s="10"/>
      <c r="R210" s="10"/>
      <c r="S210" s="10"/>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row>
    <row r="211" spans="2:51" ht="18" customHeight="1">
      <c r="D211" s="1528"/>
      <c r="F211" s="1528"/>
      <c r="G211" s="1528"/>
      <c r="H211" s="1528"/>
      <c r="I211" s="1528"/>
      <c r="J211" s="1528"/>
      <c r="K211" s="1528"/>
      <c r="L211" s="1528"/>
      <c r="M211" s="1528"/>
      <c r="N211" s="1528"/>
      <c r="O211" s="9"/>
      <c r="P211" s="10"/>
      <c r="Q211" s="10"/>
      <c r="R211" s="10"/>
      <c r="S211" s="10"/>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row>
    <row r="212" spans="2:51" ht="18" customHeight="1">
      <c r="D212" s="1528"/>
      <c r="F212" s="1528"/>
      <c r="G212" s="1528"/>
      <c r="H212" s="1528"/>
      <c r="I212" s="1528"/>
      <c r="J212" s="1528"/>
      <c r="K212" s="1528"/>
      <c r="L212" s="1528"/>
      <c r="M212" s="1528"/>
      <c r="N212" s="1528"/>
      <c r="O212" s="1528"/>
      <c r="P212" s="1780"/>
      <c r="Q212" s="1780"/>
      <c r="R212" s="1528"/>
      <c r="S212" s="1528"/>
      <c r="T212" s="1528"/>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row>
    <row r="213" spans="2:51" ht="18" customHeight="1">
      <c r="D213" s="1528"/>
      <c r="F213" s="1528"/>
      <c r="G213" s="1528"/>
      <c r="H213" s="1528"/>
      <c r="I213" s="1528"/>
      <c r="J213" s="1528"/>
      <c r="K213" s="1528"/>
      <c r="L213" s="1528"/>
      <c r="M213" s="1528"/>
      <c r="N213" s="1528"/>
      <c r="O213" s="1528"/>
      <c r="P213" s="1780"/>
      <c r="Q213" s="1780"/>
      <c r="R213" s="1528"/>
      <c r="S213" s="1528"/>
      <c r="T213" s="1528"/>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row>
    <row r="214" spans="2:51" ht="18" customHeight="1">
      <c r="D214" s="1528"/>
      <c r="F214" s="1528"/>
      <c r="G214" s="1528"/>
      <c r="H214" s="1528"/>
      <c r="I214" s="1528"/>
      <c r="J214" s="1528"/>
      <c r="K214" s="1528"/>
      <c r="L214" s="1528"/>
      <c r="M214" s="1528"/>
      <c r="N214" s="1528"/>
      <c r="O214" s="1528"/>
      <c r="P214" s="1780"/>
      <c r="Q214" s="1780"/>
      <c r="R214" s="1528"/>
      <c r="S214" s="1528"/>
      <c r="T214" s="1528"/>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row>
    <row r="215" spans="2:51" ht="18" customHeight="1">
      <c r="D215" s="1528"/>
      <c r="F215" s="1528"/>
      <c r="G215" s="1528"/>
      <c r="H215" s="1528"/>
      <c r="I215" s="1528"/>
      <c r="J215" s="1528"/>
      <c r="K215" s="1528"/>
      <c r="L215" s="1528"/>
      <c r="M215" s="1528"/>
      <c r="N215" s="1528"/>
      <c r="O215" s="1528"/>
      <c r="P215" s="1780"/>
      <c r="Q215" s="1780"/>
      <c r="R215" s="1528"/>
      <c r="S215" s="1528"/>
      <c r="T215" s="1528"/>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row>
    <row r="216" spans="2:51" ht="18" customHeight="1">
      <c r="D216" s="1528"/>
      <c r="F216" s="1528"/>
      <c r="G216" s="1528"/>
      <c r="H216" s="1528"/>
      <c r="I216" s="1528"/>
      <c r="J216" s="1528"/>
      <c r="K216" s="1528"/>
      <c r="L216" s="1528"/>
      <c r="M216" s="1528"/>
      <c r="N216" s="1528"/>
      <c r="O216" s="1528"/>
      <c r="P216" s="1780"/>
      <c r="Q216" s="1780"/>
      <c r="R216" s="1528"/>
      <c r="S216" s="1528"/>
      <c r="T216" s="1528"/>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row>
    <row r="217" spans="2:51" ht="18" customHeight="1">
      <c r="D217" s="1528"/>
      <c r="F217" s="1528"/>
      <c r="G217" s="1528"/>
      <c r="H217" s="1528"/>
      <c r="I217" s="1528"/>
      <c r="J217" s="1528"/>
      <c r="K217" s="1528"/>
      <c r="L217" s="1528"/>
      <c r="M217" s="1528"/>
      <c r="N217" s="1528"/>
      <c r="O217" s="1528"/>
      <c r="P217" s="1780"/>
      <c r="Q217" s="1780"/>
      <c r="R217" s="1528"/>
      <c r="S217" s="1528"/>
      <c r="T217" s="1528"/>
      <c r="U217" s="9"/>
      <c r="V217" s="9"/>
      <c r="W217" s="9"/>
      <c r="X217" s="9"/>
      <c r="Y217" s="9"/>
      <c r="Z217" s="9"/>
      <c r="AA217" s="9"/>
      <c r="AB217" s="9"/>
      <c r="AC217" s="9"/>
      <c r="AD217" s="9"/>
      <c r="AE217" s="9"/>
      <c r="AF217" s="9"/>
      <c r="AG217" s="1528"/>
      <c r="AH217" s="1528"/>
      <c r="AI217" s="1528"/>
      <c r="AJ217" s="1528"/>
      <c r="AK217" s="1528"/>
      <c r="AL217" s="1528"/>
      <c r="AM217" s="1528"/>
      <c r="AN217" s="1528"/>
      <c r="AO217" s="1528"/>
      <c r="AP217" s="1528"/>
      <c r="AQ217" s="1528"/>
      <c r="AR217" s="1528"/>
      <c r="AS217" s="1528"/>
      <c r="AT217" s="1528"/>
      <c r="AU217" s="1528"/>
      <c r="AV217" s="1528"/>
      <c r="AW217" s="1528"/>
      <c r="AX217" s="1528"/>
      <c r="AY217" s="1528"/>
    </row>
    <row r="218" spans="2:51" ht="18" customHeight="1">
      <c r="D218" s="1528"/>
      <c r="F218" s="1528"/>
      <c r="G218" s="1528"/>
      <c r="H218" s="1528"/>
      <c r="I218" s="1528"/>
      <c r="J218" s="1528"/>
      <c r="K218" s="1528"/>
      <c r="L218" s="1528"/>
      <c r="M218" s="1528"/>
      <c r="N218" s="1528"/>
      <c r="O218" s="1528"/>
      <c r="P218" s="1780"/>
      <c r="Q218" s="1780"/>
      <c r="R218" s="1528"/>
      <c r="S218" s="1528"/>
      <c r="T218" s="1528"/>
      <c r="U218" s="9"/>
      <c r="V218" s="9"/>
      <c r="W218" s="9"/>
      <c r="X218" s="9"/>
      <c r="Y218" s="9"/>
      <c r="Z218" s="9"/>
      <c r="AA218" s="9"/>
      <c r="AB218" s="9"/>
      <c r="AC218" s="9"/>
      <c r="AD218" s="9"/>
      <c r="AE218" s="9"/>
      <c r="AF218" s="9"/>
      <c r="AG218" s="1528"/>
      <c r="AH218" s="1528"/>
      <c r="AI218" s="1528"/>
      <c r="AJ218" s="1528"/>
      <c r="AK218" s="1528"/>
      <c r="AL218" s="1528"/>
      <c r="AM218" s="1528"/>
      <c r="AN218" s="1528"/>
      <c r="AO218" s="1528"/>
      <c r="AP218" s="1528"/>
      <c r="AQ218" s="1528"/>
      <c r="AR218" s="1528"/>
      <c r="AS218" s="1528"/>
      <c r="AT218" s="1528"/>
      <c r="AU218" s="1528"/>
      <c r="AV218" s="1528"/>
      <c r="AW218" s="1528"/>
      <c r="AX218" s="1528"/>
      <c r="AY218" s="1528"/>
    </row>
    <row r="219" spans="2:51" ht="18" customHeight="1">
      <c r="D219" s="1528"/>
      <c r="F219" s="1528"/>
      <c r="G219" s="1528"/>
      <c r="H219" s="1528"/>
      <c r="I219" s="1528"/>
      <c r="J219" s="1528"/>
      <c r="K219" s="1528"/>
      <c r="L219" s="1528"/>
      <c r="M219" s="1528"/>
      <c r="N219" s="1528"/>
      <c r="O219" s="1528"/>
      <c r="P219" s="1780"/>
      <c r="Q219" s="1780"/>
      <c r="R219" s="1528"/>
      <c r="S219" s="1528"/>
      <c r="T219" s="1528"/>
      <c r="U219" s="9"/>
      <c r="V219" s="9"/>
      <c r="W219" s="9"/>
      <c r="X219" s="9"/>
      <c r="Y219" s="9"/>
      <c r="Z219" s="9"/>
      <c r="AA219" s="9"/>
      <c r="AB219" s="9"/>
      <c r="AC219" s="9"/>
      <c r="AD219" s="9"/>
      <c r="AE219" s="9"/>
      <c r="AF219" s="9"/>
      <c r="AG219" s="1528"/>
      <c r="AH219" s="1528"/>
      <c r="AI219" s="1528"/>
      <c r="AJ219" s="1528"/>
      <c r="AK219" s="1528"/>
      <c r="AL219" s="1528"/>
      <c r="AM219" s="1528"/>
      <c r="AN219" s="1528"/>
      <c r="AO219" s="1528"/>
      <c r="AP219" s="1528"/>
      <c r="AQ219" s="1528"/>
      <c r="AR219" s="1528"/>
      <c r="AS219" s="1528"/>
      <c r="AT219" s="1528"/>
      <c r="AU219" s="1528"/>
      <c r="AV219" s="1528"/>
      <c r="AW219" s="1528"/>
      <c r="AX219" s="1528"/>
      <c r="AY219" s="1528"/>
    </row>
    <row r="223" spans="2:51" s="3" customFormat="1" ht="18" customHeight="1">
      <c r="B223" s="27"/>
      <c r="C223" s="27"/>
      <c r="E223" s="17"/>
    </row>
    <row r="227" spans="15:51" ht="18" customHeight="1">
      <c r="O227" s="9"/>
      <c r="P227" s="10"/>
      <c r="Q227" s="10"/>
      <c r="R227" s="10"/>
      <c r="S227" s="10"/>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row>
    <row r="228" spans="15:51" ht="18" customHeight="1">
      <c r="O228" s="9"/>
      <c r="P228" s="10"/>
      <c r="Q228" s="10"/>
      <c r="R228" s="10"/>
      <c r="S228" s="10"/>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row>
    <row r="229" spans="15:51" ht="18" customHeight="1">
      <c r="O229" s="9"/>
      <c r="P229" s="10"/>
      <c r="Q229" s="10"/>
      <c r="R229" s="10"/>
      <c r="S229" s="10"/>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row>
    <row r="230" spans="15:51" ht="18" customHeight="1">
      <c r="O230" s="9"/>
      <c r="P230" s="10"/>
      <c r="Q230" s="10"/>
      <c r="R230" s="10"/>
      <c r="S230" s="10"/>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row>
    <row r="231" spans="15:51" ht="18" customHeight="1">
      <c r="O231" s="9"/>
      <c r="P231" s="10"/>
      <c r="Q231" s="10"/>
      <c r="R231" s="10"/>
      <c r="S231" s="10"/>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row>
    <row r="232" spans="15:51" ht="18" customHeight="1">
      <c r="O232" s="9"/>
      <c r="P232" s="10"/>
      <c r="Q232" s="10"/>
      <c r="R232" s="10"/>
      <c r="S232" s="10"/>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row>
    <row r="233" spans="15:51" ht="18" customHeight="1">
      <c r="O233" s="9"/>
      <c r="P233" s="10"/>
      <c r="Q233" s="10"/>
      <c r="R233" s="10"/>
      <c r="S233" s="10"/>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row>
    <row r="234" spans="15:51" ht="18" customHeight="1">
      <c r="O234" s="9"/>
      <c r="P234" s="10"/>
      <c r="Q234" s="10"/>
      <c r="R234" s="10"/>
      <c r="S234" s="10"/>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row>
    <row r="235" spans="15:51" ht="18" customHeight="1">
      <c r="O235" s="1528"/>
      <c r="P235" s="1780"/>
      <c r="Q235" s="1780"/>
      <c r="R235" s="1528"/>
      <c r="S235" s="1528"/>
      <c r="T235" s="1528"/>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row>
    <row r="236" spans="15:51" ht="18" customHeight="1">
      <c r="O236" s="1528"/>
      <c r="P236" s="1780"/>
      <c r="Q236" s="1780"/>
      <c r="R236" s="1528"/>
      <c r="S236" s="1528"/>
      <c r="T236" s="1528"/>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row>
    <row r="237" spans="15:51" ht="18" customHeight="1">
      <c r="O237" s="1528"/>
      <c r="P237" s="1780"/>
      <c r="Q237" s="1780"/>
      <c r="R237" s="1528"/>
      <c r="S237" s="1528"/>
      <c r="T237" s="1528"/>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row>
    <row r="238" spans="15:51" ht="18" customHeight="1">
      <c r="O238" s="1528"/>
      <c r="P238" s="1780"/>
      <c r="Q238" s="1780"/>
      <c r="R238" s="1528"/>
      <c r="S238" s="1528"/>
      <c r="T238" s="1528"/>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row>
    <row r="239" spans="15:51" ht="18" customHeight="1">
      <c r="O239" s="1528"/>
      <c r="P239" s="1780"/>
      <c r="Q239" s="1780"/>
      <c r="R239" s="1528"/>
      <c r="S239" s="1528"/>
      <c r="T239" s="1528"/>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row>
    <row r="240" spans="15:51" ht="18" customHeight="1">
      <c r="O240" s="1528"/>
      <c r="P240" s="1780"/>
      <c r="Q240" s="1780"/>
      <c r="R240" s="1528"/>
      <c r="S240" s="1528"/>
      <c r="T240" s="1528"/>
      <c r="U240" s="9"/>
      <c r="V240" s="9"/>
      <c r="W240" s="9"/>
      <c r="X240" s="9"/>
      <c r="Y240" s="9"/>
      <c r="Z240" s="9"/>
      <c r="AA240" s="9"/>
      <c r="AB240" s="9"/>
      <c r="AC240" s="9"/>
      <c r="AD240" s="9"/>
      <c r="AE240" s="9"/>
      <c r="AF240" s="9"/>
      <c r="AG240" s="1528"/>
      <c r="AH240" s="1528"/>
      <c r="AI240" s="1528"/>
      <c r="AJ240" s="1528"/>
      <c r="AK240" s="1528"/>
      <c r="AL240" s="1528"/>
      <c r="AM240" s="1528"/>
      <c r="AN240" s="1528"/>
      <c r="AO240" s="1528"/>
      <c r="AP240" s="1528"/>
      <c r="AQ240" s="1528"/>
      <c r="AR240" s="1528"/>
      <c r="AS240" s="1528"/>
      <c r="AT240" s="1528"/>
      <c r="AU240" s="1528"/>
      <c r="AV240" s="1528"/>
      <c r="AW240" s="1528"/>
      <c r="AX240" s="1528"/>
      <c r="AY240" s="1528"/>
    </row>
    <row r="241" spans="15:51" ht="18" customHeight="1">
      <c r="O241" s="1528"/>
      <c r="P241" s="1780"/>
      <c r="Q241" s="1780"/>
      <c r="R241" s="1528"/>
      <c r="S241" s="1528"/>
      <c r="T241" s="1528"/>
      <c r="U241" s="9"/>
      <c r="V241" s="9"/>
      <c r="W241" s="9"/>
      <c r="X241" s="9"/>
      <c r="Y241" s="9"/>
      <c r="Z241" s="9"/>
      <c r="AA241" s="9"/>
      <c r="AB241" s="9"/>
      <c r="AC241" s="9"/>
      <c r="AD241" s="9"/>
      <c r="AE241" s="9"/>
      <c r="AF241" s="9"/>
      <c r="AG241" s="1528"/>
      <c r="AH241" s="1528"/>
      <c r="AI241" s="1528"/>
      <c r="AJ241" s="1528"/>
      <c r="AK241" s="1528"/>
      <c r="AL241" s="1528"/>
      <c r="AM241" s="1528"/>
      <c r="AN241" s="1528"/>
      <c r="AO241" s="1528"/>
      <c r="AP241" s="1528"/>
      <c r="AQ241" s="1528"/>
      <c r="AR241" s="1528"/>
      <c r="AS241" s="1528"/>
      <c r="AT241" s="1528"/>
      <c r="AU241" s="1528"/>
      <c r="AV241" s="1528"/>
      <c r="AW241" s="1528"/>
      <c r="AX241" s="1528"/>
      <c r="AY241" s="1528"/>
    </row>
    <row r="242" spans="15:51" ht="18" customHeight="1">
      <c r="O242" s="1528"/>
      <c r="P242" s="1780"/>
      <c r="Q242" s="1780"/>
      <c r="R242" s="1528"/>
      <c r="S242" s="1528"/>
      <c r="T242" s="1528"/>
      <c r="U242" s="9"/>
      <c r="V242" s="9"/>
      <c r="W242" s="9"/>
      <c r="X242" s="9"/>
      <c r="Y242" s="9"/>
      <c r="Z242" s="9"/>
      <c r="AA242" s="9"/>
      <c r="AB242" s="9"/>
      <c r="AC242" s="9"/>
      <c r="AD242" s="9"/>
      <c r="AE242" s="9"/>
      <c r="AF242" s="9"/>
      <c r="AG242" s="1528"/>
      <c r="AH242" s="1528"/>
      <c r="AI242" s="1528"/>
      <c r="AJ242" s="1528"/>
      <c r="AK242" s="1528"/>
      <c r="AL242" s="1528"/>
      <c r="AM242" s="1528"/>
      <c r="AN242" s="1528"/>
      <c r="AO242" s="1528"/>
      <c r="AP242" s="1528"/>
      <c r="AQ242" s="1528"/>
      <c r="AR242" s="1528"/>
      <c r="AS242" s="1528"/>
      <c r="AT242" s="1528"/>
      <c r="AU242" s="1528"/>
      <c r="AV242" s="1528"/>
      <c r="AW242" s="1528"/>
      <c r="AX242" s="1528"/>
      <c r="AY242" s="1528"/>
    </row>
    <row r="250" spans="15:51" ht="18" customHeight="1">
      <c r="O250" s="9"/>
      <c r="P250" s="10"/>
      <c r="Q250" s="10"/>
      <c r="R250" s="10"/>
      <c r="S250" s="10"/>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row>
    <row r="251" spans="15:51" ht="18" customHeight="1">
      <c r="O251" s="9"/>
      <c r="P251" s="10"/>
      <c r="Q251" s="10"/>
      <c r="R251" s="10"/>
      <c r="S251" s="10"/>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row>
    <row r="252" spans="15:51" ht="18" customHeight="1">
      <c r="O252" s="9"/>
      <c r="P252" s="10"/>
      <c r="Q252" s="10"/>
      <c r="R252" s="10"/>
      <c r="S252" s="10"/>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row>
    <row r="253" spans="15:51" ht="18" customHeight="1">
      <c r="O253" s="9"/>
      <c r="P253" s="10"/>
      <c r="Q253" s="10"/>
      <c r="R253" s="10"/>
      <c r="S253" s="10"/>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row>
    <row r="254" spans="15:51" ht="18" customHeight="1">
      <c r="O254" s="9"/>
      <c r="P254" s="10"/>
      <c r="Q254" s="10"/>
      <c r="R254" s="10"/>
      <c r="S254" s="10"/>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row>
    <row r="255" spans="15:51" ht="18" customHeight="1">
      <c r="O255" s="9"/>
      <c r="P255" s="10"/>
      <c r="Q255" s="10"/>
      <c r="R255" s="10"/>
      <c r="S255" s="10"/>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row>
    <row r="256" spans="15:51" ht="18" customHeight="1">
      <c r="O256" s="9"/>
      <c r="P256" s="10"/>
      <c r="Q256" s="10"/>
      <c r="R256" s="10"/>
      <c r="S256" s="10"/>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row>
    <row r="257" spans="15:51" ht="18" customHeight="1">
      <c r="O257" s="9"/>
      <c r="P257" s="10"/>
      <c r="Q257" s="10"/>
      <c r="R257" s="10"/>
      <c r="S257" s="10"/>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row>
    <row r="258" spans="15:51" ht="18" customHeight="1">
      <c r="O258" s="1528"/>
      <c r="P258" s="1780"/>
      <c r="Q258" s="1780"/>
      <c r="R258" s="1528"/>
      <c r="S258" s="1528"/>
      <c r="T258" s="1528"/>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row>
    <row r="259" spans="15:51" ht="18" customHeight="1">
      <c r="O259" s="1528"/>
      <c r="P259" s="1780"/>
      <c r="Q259" s="1780"/>
      <c r="R259" s="1528"/>
      <c r="S259" s="1528"/>
      <c r="T259" s="1528"/>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row>
    <row r="260" spans="15:51" ht="18" customHeight="1">
      <c r="O260" s="1528"/>
      <c r="P260" s="1780"/>
      <c r="Q260" s="1780"/>
      <c r="R260" s="1528"/>
      <c r="S260" s="1528"/>
      <c r="T260" s="1528"/>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row>
    <row r="261" spans="15:51" ht="18" customHeight="1">
      <c r="O261" s="1528"/>
      <c r="P261" s="1780"/>
      <c r="Q261" s="1780"/>
      <c r="R261" s="1528"/>
      <c r="S261" s="1528"/>
      <c r="T261" s="1528"/>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row>
    <row r="262" spans="15:51" ht="18" customHeight="1">
      <c r="O262" s="1528"/>
      <c r="P262" s="1780"/>
      <c r="Q262" s="1780"/>
      <c r="R262" s="1528"/>
      <c r="S262" s="1528"/>
      <c r="T262" s="1528"/>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row>
    <row r="263" spans="15:51" ht="18" customHeight="1">
      <c r="O263" s="1528"/>
      <c r="P263" s="1780"/>
      <c r="Q263" s="1780"/>
      <c r="R263" s="1528"/>
      <c r="S263" s="1528"/>
      <c r="T263" s="1528"/>
      <c r="U263" s="9"/>
      <c r="V263" s="9"/>
      <c r="W263" s="9"/>
      <c r="X263" s="9"/>
      <c r="Y263" s="9"/>
      <c r="Z263" s="9"/>
      <c r="AA263" s="9"/>
      <c r="AB263" s="9"/>
      <c r="AC263" s="9"/>
      <c r="AD263" s="9"/>
      <c r="AE263" s="9"/>
      <c r="AF263" s="9"/>
      <c r="AG263" s="1528"/>
      <c r="AH263" s="1528"/>
      <c r="AI263" s="1528"/>
      <c r="AJ263" s="1528"/>
      <c r="AK263" s="1528"/>
      <c r="AL263" s="1528"/>
      <c r="AM263" s="1528"/>
      <c r="AN263" s="1528"/>
      <c r="AO263" s="1528"/>
      <c r="AP263" s="1528"/>
      <c r="AQ263" s="1528"/>
      <c r="AR263" s="1528"/>
      <c r="AS263" s="1528"/>
      <c r="AT263" s="1528"/>
      <c r="AU263" s="1528"/>
      <c r="AV263" s="1528"/>
      <c r="AW263" s="1528"/>
      <c r="AX263" s="1528"/>
      <c r="AY263" s="1528"/>
    </row>
    <row r="264" spans="15:51" ht="18" customHeight="1">
      <c r="O264" s="1528"/>
      <c r="P264" s="1780"/>
      <c r="Q264" s="1780"/>
      <c r="R264" s="1528"/>
      <c r="S264" s="1528"/>
      <c r="T264" s="1528"/>
      <c r="U264" s="9"/>
      <c r="V264" s="9"/>
      <c r="W264" s="9"/>
      <c r="X264" s="9"/>
      <c r="Y264" s="9"/>
      <c r="Z264" s="9"/>
      <c r="AA264" s="9"/>
      <c r="AB264" s="9"/>
      <c r="AC264" s="9"/>
      <c r="AD264" s="9"/>
      <c r="AE264" s="9"/>
      <c r="AF264" s="9"/>
      <c r="AG264" s="1528"/>
      <c r="AH264" s="1528"/>
      <c r="AI264" s="1528"/>
      <c r="AJ264" s="1528"/>
      <c r="AK264" s="1528"/>
      <c r="AL264" s="1528"/>
      <c r="AM264" s="1528"/>
      <c r="AN264" s="1528"/>
      <c r="AO264" s="1528"/>
      <c r="AP264" s="1528"/>
      <c r="AQ264" s="1528"/>
      <c r="AR264" s="1528"/>
      <c r="AS264" s="1528"/>
      <c r="AT264" s="1528"/>
      <c r="AU264" s="1528"/>
      <c r="AV264" s="1528"/>
      <c r="AW264" s="1528"/>
      <c r="AX264" s="1528"/>
      <c r="AY264" s="1528"/>
    </row>
    <row r="265" spans="15:51" ht="18" customHeight="1">
      <c r="O265" s="1528"/>
      <c r="P265" s="1780"/>
      <c r="Q265" s="1780"/>
      <c r="R265" s="1528"/>
      <c r="S265" s="1528"/>
      <c r="T265" s="1528"/>
      <c r="U265" s="9"/>
      <c r="V265" s="9"/>
      <c r="W265" s="9"/>
      <c r="X265" s="9"/>
      <c r="Y265" s="9"/>
      <c r="Z265" s="9"/>
      <c r="AA265" s="9"/>
      <c r="AB265" s="9"/>
      <c r="AC265" s="9"/>
      <c r="AD265" s="9"/>
      <c r="AE265" s="9"/>
      <c r="AF265" s="9"/>
      <c r="AG265" s="1528"/>
      <c r="AH265" s="1528"/>
      <c r="AI265" s="1528"/>
      <c r="AJ265" s="1528"/>
      <c r="AK265" s="1528"/>
      <c r="AL265" s="1528"/>
      <c r="AM265" s="1528"/>
      <c r="AN265" s="1528"/>
      <c r="AO265" s="1528"/>
      <c r="AP265" s="1528"/>
      <c r="AQ265" s="1528"/>
      <c r="AR265" s="1528"/>
      <c r="AS265" s="1528"/>
      <c r="AT265" s="1528"/>
      <c r="AU265" s="1528"/>
      <c r="AV265" s="1528"/>
      <c r="AW265" s="1528"/>
      <c r="AX265" s="1528"/>
      <c r="AY265" s="1528"/>
    </row>
    <row r="273" spans="15:51" ht="18" customHeight="1">
      <c r="O273" s="9"/>
      <c r="P273" s="10"/>
      <c r="Q273" s="10"/>
      <c r="R273" s="10"/>
      <c r="S273" s="10"/>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row>
    <row r="274" spans="15:51" ht="18" customHeight="1">
      <c r="O274" s="9"/>
      <c r="P274" s="10"/>
      <c r="Q274" s="10"/>
      <c r="R274" s="10"/>
      <c r="S274" s="10"/>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row>
    <row r="275" spans="15:51" ht="18" customHeight="1">
      <c r="O275" s="9"/>
      <c r="P275" s="10"/>
      <c r="Q275" s="10"/>
      <c r="R275" s="10"/>
      <c r="S275" s="10"/>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row>
    <row r="276" spans="15:51" ht="18" customHeight="1">
      <c r="O276" s="9"/>
      <c r="P276" s="10"/>
      <c r="Q276" s="10"/>
      <c r="R276" s="10"/>
      <c r="S276" s="10"/>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row>
    <row r="277" spans="15:51" ht="18" customHeight="1">
      <c r="O277" s="9"/>
      <c r="P277" s="10"/>
      <c r="Q277" s="10"/>
      <c r="R277" s="10"/>
      <c r="S277" s="10"/>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row>
    <row r="278" spans="15:51" ht="18" customHeight="1">
      <c r="O278" s="9"/>
      <c r="P278" s="10"/>
      <c r="Q278" s="10"/>
      <c r="R278" s="10"/>
      <c r="S278" s="10"/>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row>
    <row r="279" spans="15:51" ht="18" customHeight="1">
      <c r="O279" s="9"/>
      <c r="P279" s="10"/>
      <c r="Q279" s="10"/>
      <c r="R279" s="10"/>
      <c r="S279" s="10"/>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row>
    <row r="280" spans="15:51" ht="18" customHeight="1">
      <c r="O280" s="9"/>
      <c r="P280" s="10"/>
      <c r="Q280" s="10"/>
      <c r="R280" s="10"/>
      <c r="S280" s="10"/>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row>
    <row r="281" spans="15:51" ht="18" customHeight="1">
      <c r="O281" s="1528"/>
      <c r="P281" s="1780"/>
      <c r="Q281" s="1780"/>
      <c r="R281" s="1528"/>
      <c r="S281" s="1528"/>
      <c r="T281" s="1528"/>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row>
    <row r="282" spans="15:51" ht="18" customHeight="1">
      <c r="O282" s="1528"/>
      <c r="P282" s="1780"/>
      <c r="Q282" s="1780"/>
      <c r="R282" s="1528"/>
      <c r="S282" s="1528"/>
      <c r="T282" s="1528"/>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row>
    <row r="283" spans="15:51" ht="18" customHeight="1">
      <c r="O283" s="1528"/>
      <c r="P283" s="1780"/>
      <c r="Q283" s="1780"/>
      <c r="R283" s="1528"/>
      <c r="S283" s="1528"/>
      <c r="T283" s="1528"/>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row>
    <row r="284" spans="15:51" ht="18" customHeight="1">
      <c r="O284" s="1528"/>
      <c r="P284" s="1780"/>
      <c r="Q284" s="1780"/>
      <c r="R284" s="1528"/>
      <c r="S284" s="1528"/>
      <c r="T284" s="1528"/>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row>
    <row r="285" spans="15:51" ht="18" customHeight="1">
      <c r="O285" s="1528"/>
      <c r="P285" s="1780"/>
      <c r="Q285" s="1780"/>
      <c r="R285" s="1528"/>
      <c r="S285" s="1528"/>
      <c r="T285" s="1528"/>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row>
    <row r="286" spans="15:51" ht="18" customHeight="1">
      <c r="O286" s="1528"/>
      <c r="P286" s="1780"/>
      <c r="Q286" s="1780"/>
      <c r="R286" s="1528"/>
      <c r="S286" s="1528"/>
      <c r="T286" s="1528"/>
      <c r="U286" s="9"/>
      <c r="V286" s="9"/>
      <c r="W286" s="9"/>
      <c r="X286" s="9"/>
      <c r="Y286" s="9"/>
      <c r="Z286" s="9"/>
      <c r="AA286" s="9"/>
      <c r="AB286" s="9"/>
      <c r="AC286" s="9"/>
      <c r="AD286" s="9"/>
      <c r="AE286" s="9"/>
      <c r="AF286" s="9"/>
      <c r="AG286" s="1528"/>
      <c r="AH286" s="1528"/>
      <c r="AI286" s="1528"/>
      <c r="AJ286" s="1528"/>
      <c r="AK286" s="1528"/>
      <c r="AL286" s="1528"/>
      <c r="AM286" s="1528"/>
      <c r="AN286" s="1528"/>
      <c r="AO286" s="1528"/>
      <c r="AP286" s="1528"/>
      <c r="AQ286" s="1528"/>
      <c r="AR286" s="1528"/>
      <c r="AS286" s="1528"/>
      <c r="AT286" s="1528"/>
      <c r="AU286" s="1528"/>
      <c r="AV286" s="1528"/>
      <c r="AW286" s="1528"/>
      <c r="AX286" s="1528"/>
      <c r="AY286" s="1528"/>
    </row>
    <row r="287" spans="15:51" ht="18" customHeight="1">
      <c r="O287" s="1528"/>
      <c r="P287" s="1780"/>
      <c r="Q287" s="1780"/>
      <c r="R287" s="1528"/>
      <c r="S287" s="1528"/>
      <c r="T287" s="1528"/>
      <c r="U287" s="9"/>
      <c r="V287" s="9"/>
      <c r="W287" s="9"/>
      <c r="X287" s="9"/>
      <c r="Y287" s="9"/>
      <c r="Z287" s="9"/>
      <c r="AA287" s="9"/>
      <c r="AB287" s="9"/>
      <c r="AC287" s="9"/>
      <c r="AD287" s="9"/>
      <c r="AE287" s="9"/>
      <c r="AF287" s="9"/>
      <c r="AG287" s="1528"/>
      <c r="AH287" s="1528"/>
      <c r="AI287" s="1528"/>
      <c r="AJ287" s="1528"/>
      <c r="AK287" s="1528"/>
      <c r="AL287" s="1528"/>
      <c r="AM287" s="1528"/>
      <c r="AN287" s="1528"/>
      <c r="AO287" s="1528"/>
      <c r="AP287" s="1528"/>
      <c r="AQ287" s="1528"/>
      <c r="AR287" s="1528"/>
      <c r="AS287" s="1528"/>
      <c r="AT287" s="1528"/>
      <c r="AU287" s="1528"/>
      <c r="AV287" s="1528"/>
      <c r="AW287" s="1528"/>
      <c r="AX287" s="1528"/>
      <c r="AY287" s="1528"/>
    </row>
    <row r="288" spans="15:51" ht="18" customHeight="1">
      <c r="O288" s="1528"/>
      <c r="P288" s="1780"/>
      <c r="Q288" s="1780"/>
      <c r="R288" s="1528"/>
      <c r="S288" s="1528"/>
      <c r="T288" s="1528"/>
      <c r="U288" s="9"/>
      <c r="V288" s="9"/>
      <c r="W288" s="9"/>
      <c r="X288" s="9"/>
      <c r="Y288" s="9"/>
      <c r="Z288" s="9"/>
      <c r="AA288" s="9"/>
      <c r="AB288" s="9"/>
      <c r="AC288" s="9"/>
      <c r="AD288" s="9"/>
      <c r="AE288" s="9"/>
      <c r="AF288" s="9"/>
      <c r="AG288" s="1528"/>
      <c r="AH288" s="1528"/>
      <c r="AI288" s="1528"/>
      <c r="AJ288" s="1528"/>
      <c r="AK288" s="1528"/>
      <c r="AL288" s="1528"/>
      <c r="AM288" s="1528"/>
      <c r="AN288" s="1528"/>
      <c r="AO288" s="1528"/>
      <c r="AP288" s="1528"/>
      <c r="AQ288" s="1528"/>
      <c r="AR288" s="1528"/>
      <c r="AS288" s="1528"/>
      <c r="AT288" s="1528"/>
      <c r="AU288" s="1528"/>
      <c r="AV288" s="1528"/>
      <c r="AW288" s="1528"/>
      <c r="AX288" s="1528"/>
      <c r="AY288" s="1528"/>
    </row>
    <row r="291" spans="2:51" ht="18" customHeight="1">
      <c r="D291" s="1780"/>
      <c r="E291" s="4"/>
      <c r="F291" s="1780"/>
      <c r="G291" s="1528"/>
      <c r="H291" s="1528"/>
      <c r="I291" s="1528"/>
      <c r="J291" s="1528"/>
      <c r="K291" s="1780"/>
      <c r="L291" s="1780"/>
      <c r="M291" s="1780"/>
      <c r="N291" s="1780"/>
      <c r="O291" s="1528"/>
      <c r="P291" s="1780"/>
      <c r="Q291" s="1780"/>
      <c r="R291" s="1528"/>
      <c r="S291" s="1528"/>
      <c r="T291" s="1528"/>
      <c r="U291" s="1528"/>
      <c r="V291" s="1528"/>
      <c r="W291" s="1528"/>
      <c r="X291" s="1528"/>
      <c r="Y291" s="1528"/>
      <c r="Z291" s="1528"/>
      <c r="AA291" s="1528"/>
      <c r="AB291" s="1528"/>
      <c r="AC291" s="1528"/>
      <c r="AD291" s="1528"/>
      <c r="AE291" s="1528"/>
      <c r="AF291" s="1528"/>
      <c r="AG291" s="1528"/>
      <c r="AH291" s="1528"/>
      <c r="AI291" s="1528"/>
      <c r="AJ291" s="1528"/>
      <c r="AK291" s="1528"/>
      <c r="AL291" s="1528"/>
      <c r="AM291" s="1528"/>
      <c r="AN291" s="1528"/>
      <c r="AO291" s="1528"/>
      <c r="AP291" s="1528"/>
      <c r="AQ291" s="1528"/>
      <c r="AR291" s="1528"/>
      <c r="AS291" s="1528"/>
      <c r="AT291" s="1528"/>
      <c r="AU291" s="1528"/>
      <c r="AV291" s="1528"/>
      <c r="AW291" s="1528"/>
      <c r="AX291" s="1528"/>
      <c r="AY291" s="1528"/>
    </row>
    <row r="295" spans="2:51" s="3" customFormat="1" ht="18" customHeight="1">
      <c r="B295" s="27"/>
      <c r="C295" s="27"/>
      <c r="E295" s="17"/>
      <c r="P295" s="8"/>
      <c r="Q295" s="8"/>
    </row>
    <row r="296" spans="2:51" ht="18" customHeight="1">
      <c r="D296" s="1528"/>
      <c r="F296" s="1528"/>
      <c r="G296" s="1528"/>
      <c r="H296" s="1528"/>
      <c r="I296" s="1528"/>
      <c r="J296" s="1528"/>
      <c r="K296" s="1528"/>
      <c r="L296" s="1528"/>
      <c r="M296" s="1528"/>
      <c r="N296" s="1528"/>
      <c r="O296" s="9"/>
      <c r="P296" s="10"/>
      <c r="Q296" s="10"/>
      <c r="R296" s="10"/>
      <c r="S296" s="10"/>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row>
    <row r="297" spans="2:51" ht="18" customHeight="1">
      <c r="D297" s="1528"/>
      <c r="F297" s="1528"/>
      <c r="G297" s="1528"/>
      <c r="H297" s="1528"/>
      <c r="I297" s="1528"/>
      <c r="J297" s="1528"/>
      <c r="K297" s="1528"/>
      <c r="L297" s="1528"/>
      <c r="M297" s="1528"/>
      <c r="N297" s="1528"/>
      <c r="O297" s="9"/>
      <c r="P297" s="10"/>
      <c r="Q297" s="10"/>
      <c r="R297" s="10"/>
      <c r="S297" s="10"/>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row>
    <row r="298" spans="2:51" ht="18" customHeight="1">
      <c r="D298" s="1528"/>
      <c r="F298" s="1528"/>
      <c r="G298" s="1528"/>
      <c r="H298" s="1528"/>
      <c r="I298" s="1528"/>
      <c r="J298" s="1528"/>
      <c r="K298" s="1528"/>
      <c r="L298" s="1528"/>
      <c r="M298" s="1528"/>
      <c r="N298" s="1528"/>
      <c r="O298" s="9"/>
      <c r="P298" s="10"/>
      <c r="Q298" s="10"/>
      <c r="R298" s="10"/>
      <c r="S298" s="10"/>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row>
    <row r="299" spans="2:51" ht="18" customHeight="1">
      <c r="D299" s="1528"/>
      <c r="F299" s="1528"/>
      <c r="G299" s="1528"/>
      <c r="H299" s="1528"/>
      <c r="I299" s="1528"/>
      <c r="J299" s="1528"/>
      <c r="K299" s="1528"/>
      <c r="L299" s="1528"/>
      <c r="M299" s="1528"/>
      <c r="N299" s="1528"/>
      <c r="O299" s="9"/>
      <c r="P299" s="10"/>
      <c r="Q299" s="10"/>
      <c r="R299" s="10"/>
      <c r="S299" s="10"/>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row>
    <row r="300" spans="2:51" ht="18" customHeight="1">
      <c r="D300" s="1528"/>
      <c r="F300" s="1528"/>
      <c r="G300" s="1528"/>
      <c r="H300" s="1528"/>
      <c r="I300" s="1528"/>
      <c r="J300" s="1528"/>
      <c r="K300" s="1528"/>
      <c r="L300" s="1528"/>
      <c r="M300" s="1528"/>
      <c r="N300" s="1528"/>
      <c r="O300" s="9"/>
      <c r="P300" s="10"/>
      <c r="Q300" s="10"/>
      <c r="R300" s="10"/>
      <c r="S300" s="10"/>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row>
    <row r="301" spans="2:51" ht="18" customHeight="1">
      <c r="D301" s="1528"/>
      <c r="F301" s="1528"/>
      <c r="G301" s="1528"/>
      <c r="H301" s="1528"/>
      <c r="I301" s="1528"/>
      <c r="J301" s="1528"/>
      <c r="K301" s="1528"/>
      <c r="L301" s="1528"/>
      <c r="M301" s="1528"/>
      <c r="N301" s="1528"/>
      <c r="O301" s="9"/>
      <c r="P301" s="10"/>
      <c r="Q301" s="10"/>
      <c r="R301" s="10"/>
      <c r="S301" s="10"/>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row>
    <row r="302" spans="2:51" ht="18" customHeight="1">
      <c r="D302" s="1528"/>
      <c r="F302" s="1528"/>
      <c r="G302" s="1528"/>
      <c r="H302" s="1528"/>
      <c r="I302" s="1528"/>
      <c r="J302" s="1528"/>
      <c r="K302" s="1528"/>
      <c r="L302" s="1528"/>
      <c r="M302" s="1528"/>
      <c r="N302" s="1528"/>
      <c r="O302" s="9"/>
      <c r="P302" s="10"/>
      <c r="Q302" s="10"/>
      <c r="R302" s="10"/>
      <c r="S302" s="10"/>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row>
    <row r="303" spans="2:51" ht="18" customHeight="1">
      <c r="D303" s="1528"/>
      <c r="F303" s="1528"/>
      <c r="G303" s="1528"/>
      <c r="H303" s="1528"/>
      <c r="I303" s="1528"/>
      <c r="J303" s="1528"/>
      <c r="K303" s="1528"/>
      <c r="L303" s="1528"/>
      <c r="M303" s="1528"/>
      <c r="N303" s="1528"/>
      <c r="O303" s="9"/>
      <c r="P303" s="10"/>
      <c r="Q303" s="10"/>
      <c r="R303" s="10"/>
      <c r="S303" s="10"/>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row>
    <row r="304" spans="2:51" ht="18" customHeight="1">
      <c r="D304" s="1528"/>
      <c r="F304" s="1528"/>
      <c r="G304" s="1528"/>
      <c r="H304" s="1528"/>
      <c r="I304" s="1528"/>
      <c r="J304" s="1528"/>
      <c r="K304" s="1528"/>
      <c r="L304" s="1528"/>
      <c r="M304" s="1528"/>
      <c r="N304" s="1528"/>
      <c r="O304" s="1528"/>
      <c r="P304" s="1780"/>
      <c r="Q304" s="1780"/>
      <c r="R304" s="1528"/>
      <c r="S304" s="1528"/>
      <c r="T304" s="1528"/>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row>
    <row r="305" spans="15:51" ht="18" customHeight="1">
      <c r="O305" s="1528"/>
      <c r="P305" s="1780"/>
      <c r="Q305" s="1780"/>
      <c r="R305" s="1528"/>
      <c r="S305" s="1528"/>
      <c r="T305" s="1528"/>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row>
    <row r="306" spans="15:51" ht="18" customHeight="1">
      <c r="O306" s="1528"/>
      <c r="P306" s="1780"/>
      <c r="Q306" s="1780"/>
      <c r="R306" s="1528"/>
      <c r="S306" s="1528"/>
      <c r="T306" s="1528"/>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row>
    <row r="307" spans="15:51" ht="18" customHeight="1">
      <c r="O307" s="1528"/>
      <c r="P307" s="1780"/>
      <c r="Q307" s="1780"/>
      <c r="R307" s="1528"/>
      <c r="S307" s="1528"/>
      <c r="T307" s="1528"/>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row>
    <row r="308" spans="15:51" ht="18" customHeight="1">
      <c r="O308" s="1528"/>
      <c r="P308" s="1780"/>
      <c r="Q308" s="1780"/>
      <c r="R308" s="1528"/>
      <c r="S308" s="1528"/>
      <c r="T308" s="1528"/>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row>
    <row r="309" spans="15:51" ht="18" customHeight="1">
      <c r="O309" s="1528"/>
      <c r="P309" s="1780"/>
      <c r="Q309" s="1780"/>
      <c r="R309" s="1528"/>
      <c r="S309" s="1528"/>
      <c r="T309" s="1528"/>
      <c r="U309" s="9"/>
      <c r="V309" s="9"/>
      <c r="W309" s="9"/>
      <c r="X309" s="9"/>
      <c r="Y309" s="9"/>
      <c r="Z309" s="9"/>
      <c r="AA309" s="9"/>
      <c r="AB309" s="9"/>
      <c r="AC309" s="9"/>
      <c r="AD309" s="9"/>
      <c r="AE309" s="9"/>
      <c r="AF309" s="9"/>
      <c r="AG309" s="1528"/>
      <c r="AH309" s="1528"/>
      <c r="AI309" s="1528"/>
      <c r="AJ309" s="1528"/>
      <c r="AK309" s="1528"/>
      <c r="AL309" s="1528"/>
      <c r="AM309" s="1528"/>
      <c r="AN309" s="1528"/>
      <c r="AO309" s="1528"/>
      <c r="AP309" s="1528"/>
      <c r="AQ309" s="1528"/>
      <c r="AR309" s="1528"/>
      <c r="AS309" s="1528"/>
      <c r="AT309" s="1528"/>
      <c r="AU309" s="1528"/>
      <c r="AV309" s="1528"/>
      <c r="AW309" s="1528"/>
      <c r="AX309" s="1528"/>
      <c r="AY309" s="1528"/>
    </row>
    <row r="310" spans="15:51" ht="18" customHeight="1">
      <c r="O310" s="1528"/>
      <c r="P310" s="1780"/>
      <c r="Q310" s="1780"/>
      <c r="R310" s="1528"/>
      <c r="S310" s="1528"/>
      <c r="T310" s="1528"/>
      <c r="U310" s="9"/>
      <c r="V310" s="9"/>
      <c r="W310" s="9"/>
      <c r="X310" s="9"/>
      <c r="Y310" s="9"/>
      <c r="Z310" s="9"/>
      <c r="AA310" s="9"/>
      <c r="AB310" s="9"/>
      <c r="AC310" s="9"/>
      <c r="AD310" s="9"/>
      <c r="AE310" s="9"/>
      <c r="AF310" s="9"/>
      <c r="AG310" s="1528"/>
      <c r="AH310" s="1528"/>
      <c r="AI310" s="1528"/>
      <c r="AJ310" s="1528"/>
      <c r="AK310" s="1528"/>
      <c r="AL310" s="1528"/>
      <c r="AM310" s="1528"/>
      <c r="AN310" s="1528"/>
      <c r="AO310" s="1528"/>
      <c r="AP310" s="1528"/>
      <c r="AQ310" s="1528"/>
      <c r="AR310" s="1528"/>
      <c r="AS310" s="1528"/>
      <c r="AT310" s="1528"/>
      <c r="AU310" s="1528"/>
      <c r="AV310" s="1528"/>
      <c r="AW310" s="1528"/>
      <c r="AX310" s="1528"/>
      <c r="AY310" s="1528"/>
    </row>
    <row r="311" spans="15:51" ht="18" customHeight="1">
      <c r="O311" s="1528"/>
      <c r="P311" s="1780"/>
      <c r="Q311" s="1780"/>
      <c r="R311" s="1528"/>
      <c r="S311" s="1528"/>
      <c r="T311" s="1528"/>
      <c r="U311" s="9"/>
      <c r="V311" s="9"/>
      <c r="W311" s="9"/>
      <c r="X311" s="9"/>
      <c r="Y311" s="9"/>
      <c r="Z311" s="9"/>
      <c r="AA311" s="9"/>
      <c r="AB311" s="9"/>
      <c r="AC311" s="9"/>
      <c r="AD311" s="9"/>
      <c r="AE311" s="9"/>
      <c r="AF311" s="9"/>
      <c r="AG311" s="1528"/>
      <c r="AH311" s="1528"/>
      <c r="AI311" s="1528"/>
      <c r="AJ311" s="1528"/>
      <c r="AK311" s="1528"/>
      <c r="AL311" s="1528"/>
      <c r="AM311" s="1528"/>
      <c r="AN311" s="1528"/>
      <c r="AO311" s="1528"/>
      <c r="AP311" s="1528"/>
      <c r="AQ311" s="1528"/>
      <c r="AR311" s="1528"/>
      <c r="AS311" s="1528"/>
      <c r="AT311" s="1528"/>
      <c r="AU311" s="1528"/>
      <c r="AV311" s="1528"/>
      <c r="AW311" s="1528"/>
      <c r="AX311" s="1528"/>
      <c r="AY311" s="1528"/>
    </row>
    <row r="319" spans="15:51" ht="18" customHeight="1">
      <c r="O319" s="9"/>
      <c r="P319" s="10"/>
      <c r="Q319" s="10"/>
      <c r="R319" s="10"/>
      <c r="S319" s="10"/>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row>
    <row r="320" spans="15:51" ht="18" customHeight="1">
      <c r="O320" s="9"/>
      <c r="P320" s="10"/>
      <c r="Q320" s="10"/>
      <c r="R320" s="10"/>
      <c r="S320" s="10"/>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row>
    <row r="321" spans="15:51" ht="18" customHeight="1">
      <c r="O321" s="9"/>
      <c r="P321" s="10"/>
      <c r="Q321" s="10"/>
      <c r="R321" s="10"/>
      <c r="S321" s="10"/>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row>
    <row r="322" spans="15:51" ht="18" customHeight="1">
      <c r="O322" s="9"/>
      <c r="P322" s="10"/>
      <c r="Q322" s="10"/>
      <c r="R322" s="10"/>
      <c r="S322" s="10"/>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row>
    <row r="323" spans="15:51" ht="18" customHeight="1">
      <c r="O323" s="9"/>
      <c r="P323" s="10"/>
      <c r="Q323" s="10"/>
      <c r="R323" s="10"/>
      <c r="S323" s="10"/>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row>
    <row r="324" spans="15:51" ht="18" customHeight="1">
      <c r="O324" s="9"/>
      <c r="P324" s="10"/>
      <c r="Q324" s="10"/>
      <c r="R324" s="10"/>
      <c r="S324" s="10"/>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row>
    <row r="325" spans="15:51" ht="18" customHeight="1">
      <c r="O325" s="9"/>
      <c r="P325" s="10"/>
      <c r="Q325" s="10"/>
      <c r="R325" s="10"/>
      <c r="S325" s="10"/>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row>
    <row r="326" spans="15:51" ht="18" customHeight="1">
      <c r="O326" s="9"/>
      <c r="P326" s="10"/>
      <c r="Q326" s="10"/>
      <c r="R326" s="10"/>
      <c r="S326" s="10"/>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row>
    <row r="327" spans="15:51" ht="18" customHeight="1">
      <c r="O327" s="1528"/>
      <c r="P327" s="1780"/>
      <c r="Q327" s="1780"/>
      <c r="R327" s="1528"/>
      <c r="S327" s="1528"/>
      <c r="T327" s="1528"/>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row>
    <row r="328" spans="15:51" ht="18" customHeight="1">
      <c r="O328" s="1528"/>
      <c r="P328" s="1780"/>
      <c r="Q328" s="1780"/>
      <c r="R328" s="1528"/>
      <c r="S328" s="1528"/>
      <c r="T328" s="1528"/>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row>
    <row r="329" spans="15:51" ht="18" customHeight="1">
      <c r="O329" s="1528"/>
      <c r="P329" s="1780"/>
      <c r="Q329" s="1780"/>
      <c r="R329" s="1528"/>
      <c r="S329" s="1528"/>
      <c r="T329" s="1528"/>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row>
    <row r="330" spans="15:51" ht="18" customHeight="1">
      <c r="O330" s="1528"/>
      <c r="P330" s="1780"/>
      <c r="Q330" s="1780"/>
      <c r="R330" s="1528"/>
      <c r="S330" s="1528"/>
      <c r="T330" s="1528"/>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row>
    <row r="331" spans="15:51" ht="18" customHeight="1">
      <c r="O331" s="1528"/>
      <c r="P331" s="1780"/>
      <c r="Q331" s="1780"/>
      <c r="R331" s="1528"/>
      <c r="S331" s="1528"/>
      <c r="T331" s="1528"/>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row>
    <row r="332" spans="15:51" ht="18" customHeight="1">
      <c r="O332" s="1528"/>
      <c r="P332" s="1780"/>
      <c r="Q332" s="1780"/>
      <c r="R332" s="1528"/>
      <c r="S332" s="1528"/>
      <c r="T332" s="1528"/>
      <c r="U332" s="9"/>
      <c r="V332" s="9"/>
      <c r="W332" s="9"/>
      <c r="X332" s="9"/>
      <c r="Y332" s="9"/>
      <c r="Z332" s="9"/>
      <c r="AA332" s="9"/>
      <c r="AB332" s="9"/>
      <c r="AC332" s="9"/>
      <c r="AD332" s="9"/>
      <c r="AE332" s="9"/>
      <c r="AF332" s="9"/>
      <c r="AG332" s="1528"/>
      <c r="AH332" s="1528"/>
      <c r="AI332" s="1528"/>
      <c r="AJ332" s="1528"/>
      <c r="AK332" s="1528"/>
      <c r="AL332" s="1528"/>
      <c r="AM332" s="1528"/>
      <c r="AN332" s="1528"/>
      <c r="AO332" s="1528"/>
      <c r="AP332" s="1528"/>
      <c r="AQ332" s="1528"/>
      <c r="AR332" s="1528"/>
      <c r="AS332" s="1528"/>
      <c r="AT332" s="1528"/>
      <c r="AU332" s="1528"/>
      <c r="AV332" s="1528"/>
      <c r="AW332" s="1528"/>
      <c r="AX332" s="1528"/>
      <c r="AY332" s="1528"/>
    </row>
    <row r="333" spans="15:51" ht="18" customHeight="1">
      <c r="O333" s="1528"/>
      <c r="P333" s="1780"/>
      <c r="Q333" s="1780"/>
      <c r="R333" s="1528"/>
      <c r="S333" s="1528"/>
      <c r="T333" s="1528"/>
      <c r="U333" s="9"/>
      <c r="V333" s="9"/>
      <c r="W333" s="9"/>
      <c r="X333" s="9"/>
      <c r="Y333" s="9"/>
      <c r="Z333" s="9"/>
      <c r="AA333" s="9"/>
      <c r="AB333" s="9"/>
      <c r="AC333" s="9"/>
      <c r="AD333" s="9"/>
      <c r="AE333" s="9"/>
      <c r="AF333" s="9"/>
      <c r="AG333" s="1528"/>
      <c r="AH333" s="1528"/>
      <c r="AI333" s="1528"/>
      <c r="AJ333" s="1528"/>
      <c r="AK333" s="1528"/>
      <c r="AL333" s="1528"/>
      <c r="AM333" s="1528"/>
      <c r="AN333" s="1528"/>
      <c r="AO333" s="1528"/>
      <c r="AP333" s="1528"/>
      <c r="AQ333" s="1528"/>
      <c r="AR333" s="1528"/>
      <c r="AS333" s="1528"/>
      <c r="AT333" s="1528"/>
      <c r="AU333" s="1528"/>
      <c r="AV333" s="1528"/>
      <c r="AW333" s="1528"/>
      <c r="AX333" s="1528"/>
      <c r="AY333" s="1528"/>
    </row>
    <row r="334" spans="15:51" ht="18" customHeight="1">
      <c r="O334" s="1528"/>
      <c r="P334" s="1780"/>
      <c r="Q334" s="1780"/>
      <c r="R334" s="1528"/>
      <c r="S334" s="1528"/>
      <c r="T334" s="1528"/>
      <c r="U334" s="9"/>
      <c r="V334" s="9"/>
      <c r="W334" s="9"/>
      <c r="X334" s="9"/>
      <c r="Y334" s="9"/>
      <c r="Z334" s="9"/>
      <c r="AA334" s="9"/>
      <c r="AB334" s="9"/>
      <c r="AC334" s="9"/>
      <c r="AD334" s="9"/>
      <c r="AE334" s="9"/>
      <c r="AF334" s="9"/>
      <c r="AG334" s="1528"/>
      <c r="AH334" s="1528"/>
      <c r="AI334" s="1528"/>
      <c r="AJ334" s="1528"/>
      <c r="AK334" s="1528"/>
      <c r="AL334" s="1528"/>
      <c r="AM334" s="1528"/>
      <c r="AN334" s="1528"/>
      <c r="AO334" s="1528"/>
      <c r="AP334" s="1528"/>
      <c r="AQ334" s="1528"/>
      <c r="AR334" s="1528"/>
      <c r="AS334" s="1528"/>
      <c r="AT334" s="1528"/>
      <c r="AU334" s="1528"/>
      <c r="AV334" s="1528"/>
      <c r="AW334" s="1528"/>
      <c r="AX334" s="1528"/>
      <c r="AY334" s="1528"/>
    </row>
    <row r="342" spans="15:51" ht="18" customHeight="1">
      <c r="O342" s="9"/>
      <c r="P342" s="10"/>
      <c r="Q342" s="10"/>
      <c r="R342" s="10"/>
      <c r="S342" s="10"/>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row>
    <row r="343" spans="15:51" ht="18" customHeight="1">
      <c r="O343" s="9"/>
      <c r="P343" s="10"/>
      <c r="Q343" s="10"/>
      <c r="R343" s="10"/>
      <c r="S343" s="10"/>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row>
    <row r="344" spans="15:51" ht="18" customHeight="1">
      <c r="O344" s="9"/>
      <c r="P344" s="10"/>
      <c r="Q344" s="10"/>
      <c r="R344" s="10"/>
      <c r="S344" s="10"/>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row>
    <row r="345" spans="15:51" ht="18" customHeight="1">
      <c r="O345" s="9"/>
      <c r="P345" s="10"/>
      <c r="Q345" s="10"/>
      <c r="R345" s="10"/>
      <c r="S345" s="10"/>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row>
    <row r="346" spans="15:51" ht="18" customHeight="1">
      <c r="O346" s="9"/>
      <c r="P346" s="10"/>
      <c r="Q346" s="10"/>
      <c r="R346" s="10"/>
      <c r="S346" s="10"/>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row>
    <row r="347" spans="15:51" ht="18" customHeight="1">
      <c r="O347" s="9"/>
      <c r="P347" s="10"/>
      <c r="Q347" s="10"/>
      <c r="R347" s="10"/>
      <c r="S347" s="10"/>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row>
    <row r="348" spans="15:51" ht="18" customHeight="1">
      <c r="O348" s="9"/>
      <c r="P348" s="10"/>
      <c r="Q348" s="10"/>
      <c r="R348" s="10"/>
      <c r="S348" s="10"/>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row>
    <row r="349" spans="15:51" ht="18" customHeight="1">
      <c r="O349" s="9"/>
      <c r="P349" s="10"/>
      <c r="Q349" s="10"/>
      <c r="R349" s="10"/>
      <c r="S349" s="10"/>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row>
    <row r="350" spans="15:51" ht="18" customHeight="1">
      <c r="O350" s="1528"/>
      <c r="P350" s="1780"/>
      <c r="Q350" s="1780"/>
      <c r="R350" s="1528"/>
      <c r="S350" s="1528"/>
      <c r="T350" s="1528"/>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row>
    <row r="351" spans="15:51" ht="18" customHeight="1">
      <c r="O351" s="1528"/>
      <c r="P351" s="1780"/>
      <c r="Q351" s="1780"/>
      <c r="R351" s="1528"/>
      <c r="S351" s="1528"/>
      <c r="T351" s="1528"/>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row>
    <row r="352" spans="15:51" ht="18" customHeight="1">
      <c r="O352" s="1528"/>
      <c r="P352" s="1780"/>
      <c r="Q352" s="1780"/>
      <c r="R352" s="1528"/>
      <c r="S352" s="1528"/>
      <c r="T352" s="1528"/>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row>
    <row r="353" spans="15:51" ht="18" customHeight="1">
      <c r="O353" s="1528"/>
      <c r="P353" s="1780"/>
      <c r="Q353" s="1780"/>
      <c r="R353" s="1528"/>
      <c r="S353" s="1528"/>
      <c r="T353" s="1528"/>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row>
    <row r="354" spans="15:51" ht="18" customHeight="1">
      <c r="O354" s="1528"/>
      <c r="P354" s="1780"/>
      <c r="Q354" s="1780"/>
      <c r="R354" s="1528"/>
      <c r="S354" s="1528"/>
      <c r="T354" s="1528"/>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row>
    <row r="355" spans="15:51" ht="18" customHeight="1">
      <c r="O355" s="1528"/>
      <c r="P355" s="1780"/>
      <c r="Q355" s="1780"/>
      <c r="R355" s="1528"/>
      <c r="S355" s="1528"/>
      <c r="T355" s="1528"/>
      <c r="U355" s="9"/>
      <c r="V355" s="9"/>
      <c r="W355" s="9"/>
      <c r="X355" s="9"/>
      <c r="Y355" s="9"/>
      <c r="Z355" s="9"/>
      <c r="AA355" s="9"/>
      <c r="AB355" s="9"/>
      <c r="AC355" s="9"/>
      <c r="AD355" s="9"/>
      <c r="AE355" s="9"/>
      <c r="AF355" s="9"/>
      <c r="AG355" s="1528"/>
      <c r="AH355" s="1528"/>
      <c r="AI355" s="1528"/>
      <c r="AJ355" s="1528"/>
      <c r="AK355" s="1528"/>
      <c r="AL355" s="1528"/>
      <c r="AM355" s="1528"/>
      <c r="AN355" s="1528"/>
      <c r="AO355" s="1528"/>
      <c r="AP355" s="1528"/>
      <c r="AQ355" s="1528"/>
      <c r="AR355" s="1528"/>
      <c r="AS355" s="1528"/>
      <c r="AT355" s="1528"/>
      <c r="AU355" s="1528"/>
      <c r="AV355" s="1528"/>
      <c r="AW355" s="1528"/>
      <c r="AX355" s="1528"/>
      <c r="AY355" s="1528"/>
    </row>
    <row r="356" spans="15:51" ht="18" customHeight="1">
      <c r="O356" s="1528"/>
      <c r="P356" s="1780"/>
      <c r="Q356" s="1780"/>
      <c r="R356" s="1528"/>
      <c r="S356" s="1528"/>
      <c r="T356" s="1528"/>
      <c r="U356" s="9"/>
      <c r="V356" s="9"/>
      <c r="W356" s="9"/>
      <c r="X356" s="9"/>
      <c r="Y356" s="9"/>
      <c r="Z356" s="9"/>
      <c r="AA356" s="9"/>
      <c r="AB356" s="9"/>
      <c r="AC356" s="9"/>
      <c r="AD356" s="9"/>
      <c r="AE356" s="9"/>
      <c r="AF356" s="9"/>
      <c r="AG356" s="1528"/>
      <c r="AH356" s="1528"/>
      <c r="AI356" s="1528"/>
      <c r="AJ356" s="1528"/>
      <c r="AK356" s="1528"/>
      <c r="AL356" s="1528"/>
      <c r="AM356" s="1528"/>
      <c r="AN356" s="1528"/>
      <c r="AO356" s="1528"/>
      <c r="AP356" s="1528"/>
      <c r="AQ356" s="1528"/>
      <c r="AR356" s="1528"/>
      <c r="AS356" s="1528"/>
      <c r="AT356" s="1528"/>
      <c r="AU356" s="1528"/>
      <c r="AV356" s="1528"/>
      <c r="AW356" s="1528"/>
      <c r="AX356" s="1528"/>
      <c r="AY356" s="1528"/>
    </row>
    <row r="357" spans="15:51" ht="18" customHeight="1">
      <c r="O357" s="1528"/>
      <c r="P357" s="1780"/>
      <c r="Q357" s="1780"/>
      <c r="R357" s="1528"/>
      <c r="S357" s="1528"/>
      <c r="T357" s="1528"/>
      <c r="U357" s="9"/>
      <c r="V357" s="9"/>
      <c r="W357" s="9"/>
      <c r="X357" s="9"/>
      <c r="Y357" s="9"/>
      <c r="Z357" s="9"/>
      <c r="AA357" s="9"/>
      <c r="AB357" s="9"/>
      <c r="AC357" s="9"/>
      <c r="AD357" s="9"/>
      <c r="AE357" s="9"/>
      <c r="AF357" s="9"/>
      <c r="AG357" s="1528"/>
      <c r="AH357" s="1528"/>
      <c r="AI357" s="1528"/>
      <c r="AJ357" s="1528"/>
      <c r="AK357" s="1528"/>
      <c r="AL357" s="1528"/>
      <c r="AM357" s="1528"/>
      <c r="AN357" s="1528"/>
      <c r="AO357" s="1528"/>
      <c r="AP357" s="1528"/>
      <c r="AQ357" s="1528"/>
      <c r="AR357" s="1528"/>
      <c r="AS357" s="1528"/>
      <c r="AT357" s="1528"/>
      <c r="AU357" s="1528"/>
      <c r="AV357" s="1528"/>
      <c r="AW357" s="1528"/>
      <c r="AX357" s="1528"/>
      <c r="AY357" s="1528"/>
    </row>
    <row r="365" spans="15:51" ht="18" customHeight="1">
      <c r="O365" s="9"/>
      <c r="P365" s="10"/>
      <c r="Q365" s="10"/>
      <c r="R365" s="10"/>
      <c r="S365" s="10"/>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row>
    <row r="366" spans="15:51" ht="18" customHeight="1">
      <c r="O366" s="9"/>
      <c r="P366" s="10"/>
      <c r="Q366" s="10"/>
      <c r="R366" s="10"/>
      <c r="S366" s="10"/>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row>
    <row r="367" spans="15:51" ht="18" customHeight="1">
      <c r="O367" s="9"/>
      <c r="P367" s="10"/>
      <c r="Q367" s="10"/>
      <c r="R367" s="10"/>
      <c r="S367" s="10"/>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row>
    <row r="368" spans="15:51" ht="18" customHeight="1">
      <c r="O368" s="9"/>
      <c r="P368" s="10"/>
      <c r="Q368" s="10"/>
      <c r="R368" s="10"/>
      <c r="S368" s="10"/>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row>
    <row r="369" spans="2:51" ht="18" customHeight="1">
      <c r="D369" s="1528"/>
      <c r="F369" s="1528"/>
      <c r="G369" s="1528"/>
      <c r="H369" s="1528"/>
      <c r="I369" s="1528"/>
      <c r="J369" s="1528"/>
      <c r="K369" s="1528"/>
      <c r="L369" s="1528"/>
      <c r="M369" s="1528"/>
      <c r="N369" s="1528"/>
      <c r="O369" s="9"/>
      <c r="P369" s="10"/>
      <c r="Q369" s="10"/>
      <c r="R369" s="10"/>
      <c r="S369" s="10"/>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row>
    <row r="370" spans="2:51" ht="18" customHeight="1">
      <c r="D370" s="1528"/>
      <c r="F370" s="1528"/>
      <c r="G370" s="1528"/>
      <c r="H370" s="1528"/>
      <c r="I370" s="1528"/>
      <c r="J370" s="1528"/>
      <c r="K370" s="1528"/>
      <c r="L370" s="1528"/>
      <c r="M370" s="1528"/>
      <c r="N370" s="1528"/>
      <c r="O370" s="9"/>
      <c r="P370" s="10"/>
      <c r="Q370" s="10"/>
      <c r="R370" s="10"/>
      <c r="S370" s="10"/>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row>
    <row r="371" spans="2:51" ht="18" customHeight="1">
      <c r="D371" s="1528"/>
      <c r="F371" s="1528"/>
      <c r="G371" s="1528"/>
      <c r="H371" s="1528"/>
      <c r="I371" s="1528"/>
      <c r="J371" s="1528"/>
      <c r="K371" s="1528"/>
      <c r="L371" s="1528"/>
      <c r="M371" s="1528"/>
      <c r="N371" s="1528"/>
      <c r="O371" s="9"/>
      <c r="P371" s="10"/>
      <c r="Q371" s="10"/>
      <c r="R371" s="10"/>
      <c r="S371" s="10"/>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row>
    <row r="372" spans="2:51" ht="18" customHeight="1">
      <c r="D372" s="1528"/>
      <c r="F372" s="1528"/>
      <c r="G372" s="1528"/>
      <c r="H372" s="1528"/>
      <c r="I372" s="1528"/>
      <c r="J372" s="1528"/>
      <c r="K372" s="1528"/>
      <c r="L372" s="1528"/>
      <c r="M372" s="1528"/>
      <c r="N372" s="1528"/>
      <c r="O372" s="9"/>
      <c r="P372" s="10"/>
      <c r="Q372" s="10"/>
      <c r="R372" s="10"/>
      <c r="S372" s="10"/>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row>
    <row r="373" spans="2:51" ht="18" customHeight="1">
      <c r="D373" s="1528"/>
      <c r="F373" s="1528"/>
      <c r="G373" s="1528"/>
      <c r="H373" s="1528"/>
      <c r="I373" s="1528"/>
      <c r="J373" s="1528"/>
      <c r="K373" s="1528"/>
      <c r="L373" s="1528"/>
      <c r="M373" s="1528"/>
      <c r="N373" s="1528"/>
      <c r="O373" s="1528"/>
      <c r="P373" s="1780"/>
      <c r="Q373" s="1780"/>
      <c r="R373" s="1528"/>
      <c r="S373" s="1528"/>
      <c r="T373" s="1528"/>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row>
    <row r="374" spans="2:51" ht="18" customHeight="1">
      <c r="D374" s="1528"/>
      <c r="F374" s="1528"/>
      <c r="G374" s="1528"/>
      <c r="H374" s="1528"/>
      <c r="I374" s="1528"/>
      <c r="J374" s="1528"/>
      <c r="K374" s="1528"/>
      <c r="L374" s="1528"/>
      <c r="M374" s="1528"/>
      <c r="N374" s="1528"/>
      <c r="O374" s="1528"/>
      <c r="P374" s="1780"/>
      <c r="Q374" s="1780"/>
      <c r="R374" s="1528"/>
      <c r="S374" s="1528"/>
      <c r="T374" s="1528"/>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row>
    <row r="375" spans="2:51" ht="18" customHeight="1">
      <c r="D375" s="1528"/>
      <c r="F375" s="1528"/>
      <c r="G375" s="1528"/>
      <c r="H375" s="1528"/>
      <c r="I375" s="1528"/>
      <c r="J375" s="1528"/>
      <c r="K375" s="1528"/>
      <c r="L375" s="1528"/>
      <c r="M375" s="1528"/>
      <c r="N375" s="1528"/>
      <c r="O375" s="1528"/>
      <c r="P375" s="1780"/>
      <c r="Q375" s="1780"/>
      <c r="R375" s="1528"/>
      <c r="S375" s="1528"/>
      <c r="T375" s="1528"/>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row>
    <row r="376" spans="2:51" ht="18" customHeight="1">
      <c r="D376" s="1528"/>
      <c r="F376" s="1528"/>
      <c r="G376" s="1528"/>
      <c r="H376" s="1528"/>
      <c r="I376" s="1528"/>
      <c r="J376" s="1528"/>
      <c r="K376" s="1528"/>
      <c r="L376" s="1528"/>
      <c r="M376" s="1528"/>
      <c r="N376" s="1528"/>
      <c r="O376" s="1528"/>
      <c r="P376" s="1780"/>
      <c r="Q376" s="1780"/>
      <c r="R376" s="1528"/>
      <c r="S376" s="1528"/>
      <c r="T376" s="1528"/>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row>
    <row r="377" spans="2:51" ht="18" customHeight="1">
      <c r="D377" s="1528"/>
      <c r="F377" s="1528"/>
      <c r="G377" s="1528"/>
      <c r="H377" s="1528"/>
      <c r="I377" s="1528"/>
      <c r="J377" s="1528"/>
      <c r="K377" s="1528"/>
      <c r="L377" s="1528"/>
      <c r="M377" s="1528"/>
      <c r="N377" s="1528"/>
      <c r="O377" s="1528"/>
      <c r="P377" s="1780"/>
      <c r="Q377" s="1780"/>
      <c r="R377" s="1528"/>
      <c r="S377" s="1528"/>
      <c r="T377" s="1528"/>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row>
    <row r="378" spans="2:51" ht="18" customHeight="1">
      <c r="D378" s="1528"/>
      <c r="F378" s="1528"/>
      <c r="G378" s="1528"/>
      <c r="H378" s="1528"/>
      <c r="I378" s="1528"/>
      <c r="J378" s="1528"/>
      <c r="K378" s="1528"/>
      <c r="L378" s="1528"/>
      <c r="M378" s="1528"/>
      <c r="N378" s="1528"/>
      <c r="O378" s="1528"/>
      <c r="P378" s="1780"/>
      <c r="Q378" s="1780"/>
      <c r="R378" s="1528"/>
      <c r="S378" s="1528"/>
      <c r="T378" s="1528"/>
      <c r="U378" s="9"/>
      <c r="V378" s="9"/>
      <c r="W378" s="9"/>
      <c r="X378" s="9"/>
      <c r="Y378" s="9"/>
      <c r="Z378" s="9"/>
      <c r="AA378" s="9"/>
      <c r="AB378" s="9"/>
      <c r="AC378" s="9"/>
      <c r="AD378" s="9"/>
      <c r="AE378" s="9"/>
      <c r="AF378" s="9"/>
      <c r="AG378" s="1528"/>
      <c r="AH378" s="1528"/>
      <c r="AI378" s="1528"/>
      <c r="AJ378" s="1528"/>
      <c r="AK378" s="1528"/>
      <c r="AL378" s="1528"/>
      <c r="AM378" s="1528"/>
      <c r="AN378" s="1528"/>
      <c r="AO378" s="1528"/>
      <c r="AP378" s="1528"/>
      <c r="AQ378" s="1528"/>
      <c r="AR378" s="1528"/>
      <c r="AS378" s="1528"/>
      <c r="AT378" s="1528"/>
      <c r="AU378" s="1528"/>
      <c r="AV378" s="1528"/>
      <c r="AW378" s="1528"/>
      <c r="AX378" s="1528"/>
      <c r="AY378" s="1528"/>
    </row>
    <row r="379" spans="2:51" ht="18" customHeight="1">
      <c r="D379" s="1528"/>
      <c r="F379" s="1528"/>
      <c r="G379" s="1528"/>
      <c r="H379" s="1528"/>
      <c r="I379" s="1528"/>
      <c r="J379" s="1528"/>
      <c r="K379" s="1528"/>
      <c r="L379" s="1528"/>
      <c r="M379" s="1528"/>
      <c r="N379" s="1528"/>
      <c r="O379" s="1528"/>
      <c r="P379" s="1780"/>
      <c r="Q379" s="1780"/>
      <c r="R379" s="1528"/>
      <c r="S379" s="1528"/>
      <c r="T379" s="1528"/>
      <c r="U379" s="9"/>
      <c r="V379" s="9"/>
      <c r="W379" s="9"/>
      <c r="X379" s="9"/>
      <c r="Y379" s="9"/>
      <c r="Z379" s="9"/>
      <c r="AA379" s="9"/>
      <c r="AB379" s="9"/>
      <c r="AC379" s="9"/>
      <c r="AD379" s="9"/>
      <c r="AE379" s="9"/>
      <c r="AF379" s="9"/>
      <c r="AG379" s="1528"/>
      <c r="AH379" s="1528"/>
      <c r="AI379" s="1528"/>
      <c r="AJ379" s="1528"/>
      <c r="AK379" s="1528"/>
      <c r="AL379" s="1528"/>
      <c r="AM379" s="1528"/>
      <c r="AN379" s="1528"/>
      <c r="AO379" s="1528"/>
      <c r="AP379" s="1528"/>
      <c r="AQ379" s="1528"/>
      <c r="AR379" s="1528"/>
      <c r="AS379" s="1528"/>
      <c r="AT379" s="1528"/>
      <c r="AU379" s="1528"/>
      <c r="AV379" s="1528"/>
      <c r="AW379" s="1528"/>
      <c r="AX379" s="1528"/>
      <c r="AY379" s="1528"/>
    </row>
    <row r="380" spans="2:51" ht="18" customHeight="1">
      <c r="D380" s="1528"/>
      <c r="F380" s="1528"/>
      <c r="G380" s="1528"/>
      <c r="H380" s="1528"/>
      <c r="I380" s="1528"/>
      <c r="J380" s="1528"/>
      <c r="K380" s="1528"/>
      <c r="L380" s="1528"/>
      <c r="M380" s="1528"/>
      <c r="N380" s="1528"/>
      <c r="O380" s="1528"/>
      <c r="P380" s="1780"/>
      <c r="Q380" s="1780"/>
      <c r="R380" s="1528"/>
      <c r="S380" s="1528"/>
      <c r="T380" s="1528"/>
      <c r="U380" s="9"/>
      <c r="V380" s="9"/>
      <c r="W380" s="9"/>
      <c r="X380" s="9"/>
      <c r="Y380" s="9"/>
      <c r="Z380" s="9"/>
      <c r="AA380" s="9"/>
      <c r="AB380" s="9"/>
      <c r="AC380" s="9"/>
      <c r="AD380" s="9"/>
      <c r="AE380" s="9"/>
      <c r="AF380" s="9"/>
      <c r="AG380" s="1528"/>
      <c r="AH380" s="1528"/>
      <c r="AI380" s="1528"/>
      <c r="AJ380" s="1528"/>
      <c r="AK380" s="1528"/>
      <c r="AL380" s="1528"/>
      <c r="AM380" s="1528"/>
      <c r="AN380" s="1528"/>
      <c r="AO380" s="1528"/>
      <c r="AP380" s="1528"/>
      <c r="AQ380" s="1528"/>
      <c r="AR380" s="1528"/>
      <c r="AS380" s="1528"/>
      <c r="AT380" s="1528"/>
      <c r="AU380" s="1528"/>
      <c r="AV380" s="1528"/>
      <c r="AW380" s="1528"/>
      <c r="AX380" s="1528"/>
      <c r="AY380" s="1528"/>
    </row>
    <row r="384" spans="2:51" s="3" customFormat="1" ht="18" customHeight="1">
      <c r="B384" s="27"/>
      <c r="C384" s="27"/>
      <c r="E384" s="17"/>
      <c r="P384" s="8"/>
      <c r="Q384" s="8"/>
    </row>
    <row r="388" spans="15:51" ht="18" customHeight="1">
      <c r="O388" s="9"/>
      <c r="P388" s="10"/>
      <c r="Q388" s="10"/>
      <c r="R388" s="10"/>
      <c r="S388" s="10"/>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row>
    <row r="389" spans="15:51" ht="18" customHeight="1">
      <c r="O389" s="9"/>
      <c r="P389" s="10"/>
      <c r="Q389" s="10"/>
      <c r="R389" s="10"/>
      <c r="S389" s="10"/>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row>
    <row r="390" spans="15:51" ht="18" customHeight="1">
      <c r="O390" s="9"/>
      <c r="P390" s="10"/>
      <c r="Q390" s="10"/>
      <c r="R390" s="10"/>
      <c r="S390" s="10"/>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row>
    <row r="391" spans="15:51" ht="18" customHeight="1">
      <c r="O391" s="9"/>
      <c r="P391" s="10"/>
      <c r="Q391" s="10"/>
      <c r="R391" s="10"/>
      <c r="S391" s="10"/>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row>
    <row r="392" spans="15:51" ht="18" customHeight="1">
      <c r="O392" s="9"/>
      <c r="P392" s="10"/>
      <c r="Q392" s="10"/>
      <c r="R392" s="10"/>
      <c r="S392" s="10"/>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row>
    <row r="393" spans="15:51" ht="18" customHeight="1">
      <c r="O393" s="9"/>
      <c r="P393" s="10"/>
      <c r="Q393" s="10"/>
      <c r="R393" s="10"/>
      <c r="S393" s="10"/>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row>
    <row r="394" spans="15:51" ht="18" customHeight="1">
      <c r="O394" s="9"/>
      <c r="P394" s="10"/>
      <c r="Q394" s="10"/>
      <c r="R394" s="10"/>
      <c r="S394" s="10"/>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row>
    <row r="395" spans="15:51" ht="18" customHeight="1">
      <c r="O395" s="9"/>
      <c r="P395" s="10"/>
      <c r="Q395" s="10"/>
      <c r="R395" s="10"/>
      <c r="S395" s="10"/>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row>
    <row r="396" spans="15:51" ht="18" customHeight="1">
      <c r="O396" s="1528"/>
      <c r="P396" s="1780"/>
      <c r="Q396" s="1780"/>
      <c r="R396" s="1528"/>
      <c r="S396" s="1528"/>
      <c r="T396" s="1528"/>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row>
    <row r="397" spans="15:51" ht="18" customHeight="1">
      <c r="O397" s="1528"/>
      <c r="P397" s="1780"/>
      <c r="Q397" s="1780"/>
      <c r="R397" s="1528"/>
      <c r="S397" s="1528"/>
      <c r="T397" s="1528"/>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row>
    <row r="398" spans="15:51" ht="18" customHeight="1">
      <c r="O398" s="1528"/>
      <c r="P398" s="1780"/>
      <c r="Q398" s="1780"/>
      <c r="R398" s="1528"/>
      <c r="S398" s="1528"/>
      <c r="T398" s="1528"/>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row>
    <row r="399" spans="15:51" ht="18" customHeight="1">
      <c r="O399" s="1528"/>
      <c r="P399" s="1780"/>
      <c r="Q399" s="1780"/>
      <c r="R399" s="1528"/>
      <c r="S399" s="1528"/>
      <c r="T399" s="1528"/>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row>
    <row r="400" spans="15:51" ht="18" customHeight="1">
      <c r="O400" s="1528"/>
      <c r="P400" s="1780"/>
      <c r="Q400" s="1780"/>
      <c r="R400" s="1528"/>
      <c r="S400" s="1528"/>
      <c r="T400" s="1528"/>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row>
    <row r="401" spans="15:51" ht="18" customHeight="1">
      <c r="O401" s="1528"/>
      <c r="P401" s="1780"/>
      <c r="Q401" s="1780"/>
      <c r="R401" s="1528"/>
      <c r="S401" s="1528"/>
      <c r="T401" s="1528"/>
      <c r="U401" s="9"/>
      <c r="V401" s="9"/>
      <c r="W401" s="9"/>
      <c r="X401" s="9"/>
      <c r="Y401" s="9"/>
      <c r="Z401" s="9"/>
      <c r="AA401" s="9"/>
      <c r="AB401" s="9"/>
      <c r="AC401" s="9"/>
      <c r="AD401" s="9"/>
      <c r="AE401" s="9"/>
      <c r="AF401" s="9"/>
      <c r="AG401" s="1528"/>
      <c r="AH401" s="1528"/>
      <c r="AI401" s="1528"/>
      <c r="AJ401" s="1528"/>
      <c r="AK401" s="1528"/>
      <c r="AL401" s="1528"/>
      <c r="AM401" s="1528"/>
      <c r="AN401" s="1528"/>
      <c r="AO401" s="1528"/>
      <c r="AP401" s="1528"/>
      <c r="AQ401" s="1528"/>
      <c r="AR401" s="1528"/>
      <c r="AS401" s="1528"/>
      <c r="AT401" s="1528"/>
      <c r="AU401" s="1528"/>
      <c r="AV401" s="1528"/>
      <c r="AW401" s="1528"/>
      <c r="AX401" s="1528"/>
      <c r="AY401" s="1528"/>
    </row>
    <row r="402" spans="15:51" ht="18" customHeight="1">
      <c r="O402" s="1528"/>
      <c r="P402" s="1780"/>
      <c r="Q402" s="1780"/>
      <c r="R402" s="1528"/>
      <c r="S402" s="1528"/>
      <c r="T402" s="1528"/>
      <c r="U402" s="9"/>
      <c r="V402" s="9"/>
      <c r="W402" s="9"/>
      <c r="X402" s="9"/>
      <c r="Y402" s="9"/>
      <c r="Z402" s="9"/>
      <c r="AA402" s="9"/>
      <c r="AB402" s="9"/>
      <c r="AC402" s="9"/>
      <c r="AD402" s="9"/>
      <c r="AE402" s="9"/>
      <c r="AF402" s="9"/>
      <c r="AG402" s="1528"/>
      <c r="AH402" s="1528"/>
      <c r="AI402" s="1528"/>
      <c r="AJ402" s="1528"/>
      <c r="AK402" s="1528"/>
      <c r="AL402" s="1528"/>
      <c r="AM402" s="1528"/>
      <c r="AN402" s="1528"/>
      <c r="AO402" s="1528"/>
      <c r="AP402" s="1528"/>
      <c r="AQ402" s="1528"/>
      <c r="AR402" s="1528"/>
      <c r="AS402" s="1528"/>
      <c r="AT402" s="1528"/>
      <c r="AU402" s="1528"/>
      <c r="AV402" s="1528"/>
      <c r="AW402" s="1528"/>
      <c r="AX402" s="1528"/>
      <c r="AY402" s="1528"/>
    </row>
    <row r="403" spans="15:51" ht="18" customHeight="1">
      <c r="O403" s="1528"/>
      <c r="P403" s="1780"/>
      <c r="Q403" s="1780"/>
      <c r="R403" s="1528"/>
      <c r="S403" s="1528"/>
      <c r="T403" s="1528"/>
      <c r="U403" s="9"/>
      <c r="V403" s="9"/>
      <c r="W403" s="9"/>
      <c r="X403" s="9"/>
      <c r="Y403" s="9"/>
      <c r="Z403" s="9"/>
      <c r="AA403" s="9"/>
      <c r="AB403" s="9"/>
      <c r="AC403" s="9"/>
      <c r="AD403" s="9"/>
      <c r="AE403" s="9"/>
      <c r="AF403" s="9"/>
      <c r="AG403" s="1528"/>
      <c r="AH403" s="1528"/>
      <c r="AI403" s="1528"/>
      <c r="AJ403" s="1528"/>
      <c r="AK403" s="1528"/>
      <c r="AL403" s="1528"/>
      <c r="AM403" s="1528"/>
      <c r="AN403" s="1528"/>
      <c r="AO403" s="1528"/>
      <c r="AP403" s="1528"/>
      <c r="AQ403" s="1528"/>
      <c r="AR403" s="1528"/>
      <c r="AS403" s="1528"/>
      <c r="AT403" s="1528"/>
      <c r="AU403" s="1528"/>
      <c r="AV403" s="1528"/>
      <c r="AW403" s="1528"/>
      <c r="AX403" s="1528"/>
      <c r="AY403" s="1528"/>
    </row>
    <row r="411" spans="15:51" ht="18" customHeight="1">
      <c r="O411" s="9"/>
      <c r="P411" s="10"/>
      <c r="Q411" s="10"/>
      <c r="R411" s="10"/>
      <c r="S411" s="10"/>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row>
    <row r="412" spans="15:51" ht="18" customHeight="1">
      <c r="O412" s="9"/>
      <c r="P412" s="10"/>
      <c r="Q412" s="10"/>
      <c r="R412" s="10"/>
      <c r="S412" s="10"/>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row>
    <row r="413" spans="15:51" ht="18" customHeight="1">
      <c r="O413" s="9"/>
      <c r="P413" s="10"/>
      <c r="Q413" s="10"/>
      <c r="R413" s="10"/>
      <c r="S413" s="10"/>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row>
    <row r="414" spans="15:51" ht="18" customHeight="1">
      <c r="O414" s="9"/>
      <c r="P414" s="10"/>
      <c r="Q414" s="10"/>
      <c r="R414" s="10"/>
      <c r="S414" s="10"/>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row>
    <row r="415" spans="15:51" ht="18" customHeight="1">
      <c r="O415" s="9"/>
      <c r="P415" s="10"/>
      <c r="Q415" s="10"/>
      <c r="R415" s="10"/>
      <c r="S415" s="10"/>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row>
    <row r="416" spans="15:51" ht="18" customHeight="1">
      <c r="O416" s="9"/>
      <c r="P416" s="10"/>
      <c r="Q416" s="10"/>
      <c r="R416" s="10"/>
      <c r="S416" s="10"/>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row>
    <row r="417" spans="15:51" ht="18" customHeight="1">
      <c r="O417" s="9"/>
      <c r="P417" s="10"/>
      <c r="Q417" s="10"/>
      <c r="R417" s="10"/>
      <c r="S417" s="10"/>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row>
    <row r="418" spans="15:51" ht="18" customHeight="1">
      <c r="O418" s="9"/>
      <c r="P418" s="10"/>
      <c r="Q418" s="10"/>
      <c r="R418" s="10"/>
      <c r="S418" s="10"/>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row>
    <row r="419" spans="15:51" ht="18" customHeight="1">
      <c r="O419" s="1528"/>
      <c r="P419" s="1780"/>
      <c r="Q419" s="1780"/>
      <c r="R419" s="1528"/>
      <c r="S419" s="1528"/>
      <c r="T419" s="1528"/>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row>
    <row r="420" spans="15:51" ht="18" customHeight="1">
      <c r="O420" s="1528"/>
      <c r="P420" s="1780"/>
      <c r="Q420" s="1780"/>
      <c r="R420" s="1528"/>
      <c r="S420" s="1528"/>
      <c r="T420" s="1528"/>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row>
    <row r="421" spans="15:51" ht="18" customHeight="1">
      <c r="O421" s="1528"/>
      <c r="P421" s="1780"/>
      <c r="Q421" s="1780"/>
      <c r="R421" s="1528"/>
      <c r="S421" s="1528"/>
      <c r="T421" s="1528"/>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row>
    <row r="422" spans="15:51" ht="18" customHeight="1">
      <c r="O422" s="1528"/>
      <c r="P422" s="1780"/>
      <c r="Q422" s="1780"/>
      <c r="R422" s="1528"/>
      <c r="S422" s="1528"/>
      <c r="T422" s="1528"/>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row>
    <row r="423" spans="15:51" ht="18" customHeight="1">
      <c r="O423" s="1528"/>
      <c r="P423" s="1780"/>
      <c r="Q423" s="1780"/>
      <c r="R423" s="1528"/>
      <c r="S423" s="1528"/>
      <c r="T423" s="1528"/>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row>
    <row r="424" spans="15:51" ht="18" customHeight="1">
      <c r="O424" s="1528"/>
      <c r="P424" s="1780"/>
      <c r="Q424" s="1780"/>
      <c r="R424" s="1528"/>
      <c r="S424" s="1528"/>
      <c r="T424" s="1528"/>
      <c r="U424" s="9"/>
      <c r="V424" s="9"/>
      <c r="W424" s="9"/>
      <c r="X424" s="9"/>
      <c r="Y424" s="9"/>
      <c r="Z424" s="9"/>
      <c r="AA424" s="9"/>
      <c r="AB424" s="9"/>
      <c r="AC424" s="9"/>
      <c r="AD424" s="9"/>
      <c r="AE424" s="9"/>
      <c r="AF424" s="9"/>
      <c r="AG424" s="1528"/>
      <c r="AH424" s="1528"/>
      <c r="AI424" s="1528"/>
      <c r="AJ424" s="1528"/>
      <c r="AK424" s="1528"/>
      <c r="AL424" s="1528"/>
      <c r="AM424" s="1528"/>
      <c r="AN424" s="1528"/>
      <c r="AO424" s="1528"/>
      <c r="AP424" s="1528"/>
      <c r="AQ424" s="1528"/>
      <c r="AR424" s="1528"/>
      <c r="AS424" s="1528"/>
      <c r="AT424" s="1528"/>
      <c r="AU424" s="1528"/>
      <c r="AV424" s="1528"/>
      <c r="AW424" s="1528"/>
      <c r="AX424" s="1528"/>
      <c r="AY424" s="1528"/>
    </row>
    <row r="425" spans="15:51" ht="18" customHeight="1">
      <c r="O425" s="1528"/>
      <c r="P425" s="1780"/>
      <c r="Q425" s="1780"/>
      <c r="R425" s="1528"/>
      <c r="S425" s="1528"/>
      <c r="T425" s="1528"/>
      <c r="U425" s="9"/>
      <c r="V425" s="9"/>
      <c r="W425" s="9"/>
      <c r="X425" s="9"/>
      <c r="Y425" s="9"/>
      <c r="Z425" s="9"/>
      <c r="AA425" s="9"/>
      <c r="AB425" s="9"/>
      <c r="AC425" s="9"/>
      <c r="AD425" s="9"/>
      <c r="AE425" s="9"/>
      <c r="AF425" s="9"/>
      <c r="AG425" s="1528"/>
      <c r="AH425" s="1528"/>
      <c r="AI425" s="1528"/>
      <c r="AJ425" s="1528"/>
      <c r="AK425" s="1528"/>
      <c r="AL425" s="1528"/>
      <c r="AM425" s="1528"/>
      <c r="AN425" s="1528"/>
      <c r="AO425" s="1528"/>
      <c r="AP425" s="1528"/>
      <c r="AQ425" s="1528"/>
      <c r="AR425" s="1528"/>
      <c r="AS425" s="1528"/>
      <c r="AT425" s="1528"/>
      <c r="AU425" s="1528"/>
      <c r="AV425" s="1528"/>
      <c r="AW425" s="1528"/>
      <c r="AX425" s="1528"/>
      <c r="AY425" s="1528"/>
    </row>
    <row r="426" spans="15:51" ht="18" customHeight="1">
      <c r="O426" s="1528"/>
      <c r="P426" s="1780"/>
      <c r="Q426" s="1780"/>
      <c r="R426" s="1528"/>
      <c r="S426" s="1528"/>
      <c r="T426" s="1528"/>
      <c r="U426" s="9"/>
      <c r="V426" s="9"/>
      <c r="W426" s="9"/>
      <c r="X426" s="9"/>
      <c r="Y426" s="9"/>
      <c r="Z426" s="9"/>
      <c r="AA426" s="9"/>
      <c r="AB426" s="9"/>
      <c r="AC426" s="9"/>
      <c r="AD426" s="9"/>
      <c r="AE426" s="9"/>
      <c r="AF426" s="9"/>
      <c r="AG426" s="1528"/>
      <c r="AH426" s="1528"/>
      <c r="AI426" s="1528"/>
      <c r="AJ426" s="1528"/>
      <c r="AK426" s="1528"/>
      <c r="AL426" s="1528"/>
      <c r="AM426" s="1528"/>
      <c r="AN426" s="1528"/>
      <c r="AO426" s="1528"/>
      <c r="AP426" s="1528"/>
      <c r="AQ426" s="1528"/>
      <c r="AR426" s="1528"/>
      <c r="AS426" s="1528"/>
      <c r="AT426" s="1528"/>
      <c r="AU426" s="1528"/>
      <c r="AV426" s="1528"/>
      <c r="AW426" s="1528"/>
      <c r="AX426" s="1528"/>
      <c r="AY426" s="1528"/>
    </row>
    <row r="434" spans="15:51" ht="18" customHeight="1">
      <c r="O434" s="9"/>
      <c r="P434" s="10"/>
      <c r="Q434" s="10"/>
      <c r="R434" s="10"/>
      <c r="S434" s="10"/>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row>
    <row r="435" spans="15:51" ht="18" customHeight="1">
      <c r="O435" s="9"/>
      <c r="P435" s="10"/>
      <c r="Q435" s="10"/>
      <c r="R435" s="10"/>
      <c r="S435" s="10"/>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row>
    <row r="436" spans="15:51" ht="18" customHeight="1">
      <c r="O436" s="9"/>
      <c r="P436" s="10"/>
      <c r="Q436" s="10"/>
      <c r="R436" s="10"/>
      <c r="S436" s="10"/>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row>
    <row r="437" spans="15:51" ht="18" customHeight="1">
      <c r="O437" s="9"/>
      <c r="P437" s="10"/>
      <c r="Q437" s="10"/>
      <c r="R437" s="10"/>
      <c r="S437" s="10"/>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row>
    <row r="438" spans="15:51" ht="18" customHeight="1">
      <c r="O438" s="9"/>
      <c r="P438" s="10"/>
      <c r="Q438" s="10"/>
      <c r="R438" s="10"/>
      <c r="S438" s="10"/>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row>
    <row r="439" spans="15:51" ht="18" customHeight="1">
      <c r="O439" s="9"/>
      <c r="P439" s="10"/>
      <c r="Q439" s="10"/>
      <c r="R439" s="10"/>
      <c r="S439" s="10"/>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row>
    <row r="440" spans="15:51" ht="18" customHeight="1">
      <c r="O440" s="9"/>
      <c r="P440" s="10"/>
      <c r="Q440" s="10"/>
      <c r="R440" s="10"/>
      <c r="S440" s="10"/>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row>
    <row r="441" spans="15:51" ht="18" customHeight="1">
      <c r="O441" s="9"/>
      <c r="P441" s="10"/>
      <c r="Q441" s="10"/>
      <c r="R441" s="10"/>
      <c r="S441" s="10"/>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row>
    <row r="442" spans="15:51" ht="18" customHeight="1">
      <c r="O442" s="1528"/>
      <c r="P442" s="1780"/>
      <c r="Q442" s="1780"/>
      <c r="R442" s="1528"/>
      <c r="S442" s="1528"/>
      <c r="T442" s="1528"/>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row>
    <row r="443" spans="15:51" ht="18" customHeight="1">
      <c r="O443" s="1528"/>
      <c r="P443" s="1780"/>
      <c r="Q443" s="1780"/>
      <c r="R443" s="1528"/>
      <c r="S443" s="1528"/>
      <c r="T443" s="1528"/>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row>
    <row r="444" spans="15:51" ht="18" customHeight="1">
      <c r="O444" s="1528"/>
      <c r="P444" s="1780"/>
      <c r="Q444" s="1780"/>
      <c r="R444" s="1528"/>
      <c r="S444" s="1528"/>
      <c r="T444" s="1528"/>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row>
    <row r="445" spans="15:51" ht="18" customHeight="1">
      <c r="O445" s="1528"/>
      <c r="P445" s="1780"/>
      <c r="Q445" s="1780"/>
      <c r="R445" s="1528"/>
      <c r="S445" s="1528"/>
      <c r="T445" s="1528"/>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row>
    <row r="446" spans="15:51" ht="18" customHeight="1">
      <c r="O446" s="1528"/>
      <c r="P446" s="1780"/>
      <c r="Q446" s="1780"/>
      <c r="R446" s="1528"/>
      <c r="S446" s="1528"/>
      <c r="T446" s="1528"/>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row>
    <row r="447" spans="15:51" ht="18" customHeight="1">
      <c r="O447" s="1528"/>
      <c r="P447" s="1780"/>
      <c r="Q447" s="1780"/>
      <c r="R447" s="1528"/>
      <c r="S447" s="1528"/>
      <c r="T447" s="1528"/>
      <c r="U447" s="9"/>
      <c r="V447" s="9"/>
      <c r="W447" s="9"/>
      <c r="X447" s="9"/>
      <c r="Y447" s="9"/>
      <c r="Z447" s="9"/>
      <c r="AA447" s="9"/>
      <c r="AB447" s="9"/>
      <c r="AC447" s="9"/>
      <c r="AD447" s="9"/>
      <c r="AE447" s="9"/>
      <c r="AF447" s="9"/>
      <c r="AG447" s="1528"/>
      <c r="AH447" s="1528"/>
      <c r="AI447" s="1528"/>
      <c r="AJ447" s="1528"/>
      <c r="AK447" s="1528"/>
      <c r="AL447" s="1528"/>
      <c r="AM447" s="1528"/>
      <c r="AN447" s="1528"/>
      <c r="AO447" s="1528"/>
      <c r="AP447" s="1528"/>
      <c r="AQ447" s="1528"/>
      <c r="AR447" s="1528"/>
      <c r="AS447" s="1528"/>
      <c r="AT447" s="1528"/>
      <c r="AU447" s="1528"/>
      <c r="AV447" s="1528"/>
      <c r="AW447" s="1528"/>
      <c r="AX447" s="1528"/>
      <c r="AY447" s="1528"/>
    </row>
    <row r="448" spans="15:51" ht="18" customHeight="1">
      <c r="O448" s="1528"/>
      <c r="P448" s="1780"/>
      <c r="Q448" s="1780"/>
      <c r="R448" s="1528"/>
      <c r="S448" s="1528"/>
      <c r="T448" s="1528"/>
      <c r="U448" s="9"/>
      <c r="V448" s="9"/>
      <c r="W448" s="9"/>
      <c r="X448" s="9"/>
      <c r="Y448" s="9"/>
      <c r="Z448" s="9"/>
      <c r="AA448" s="9"/>
      <c r="AB448" s="9"/>
      <c r="AC448" s="9"/>
      <c r="AD448" s="9"/>
      <c r="AE448" s="9"/>
      <c r="AF448" s="9"/>
      <c r="AG448" s="1528"/>
      <c r="AH448" s="1528"/>
      <c r="AI448" s="1528"/>
      <c r="AJ448" s="1528"/>
      <c r="AK448" s="1528"/>
      <c r="AL448" s="1528"/>
      <c r="AM448" s="1528"/>
      <c r="AN448" s="1528"/>
      <c r="AO448" s="1528"/>
      <c r="AP448" s="1528"/>
      <c r="AQ448" s="1528"/>
      <c r="AR448" s="1528"/>
      <c r="AS448" s="1528"/>
      <c r="AT448" s="1528"/>
      <c r="AU448" s="1528"/>
      <c r="AV448" s="1528"/>
      <c r="AW448" s="1528"/>
      <c r="AX448" s="1528"/>
      <c r="AY448" s="1528"/>
    </row>
    <row r="449" spans="2:32" ht="18" customHeight="1">
      <c r="D449" s="1528"/>
      <c r="F449" s="1528"/>
      <c r="G449" s="1528"/>
      <c r="H449" s="1528"/>
      <c r="I449" s="1528"/>
      <c r="J449" s="1528"/>
      <c r="K449" s="1528"/>
      <c r="L449" s="1528"/>
      <c r="M449" s="1528"/>
      <c r="N449" s="1528"/>
      <c r="O449" s="1528"/>
      <c r="P449" s="1780"/>
      <c r="Q449" s="1780"/>
      <c r="R449" s="1528"/>
      <c r="S449" s="1528"/>
      <c r="T449" s="1528"/>
      <c r="U449" s="9"/>
      <c r="V449" s="9"/>
      <c r="W449" s="9"/>
      <c r="X449" s="9"/>
      <c r="Y449" s="9"/>
      <c r="Z449" s="9"/>
      <c r="AA449" s="9"/>
      <c r="AB449" s="9"/>
      <c r="AC449" s="9"/>
      <c r="AD449" s="9"/>
      <c r="AE449" s="9"/>
      <c r="AF449" s="9"/>
    </row>
    <row r="456" spans="2:32" s="3" customFormat="1" ht="18" customHeight="1">
      <c r="B456" s="27"/>
      <c r="C456" s="27"/>
      <c r="E456" s="17"/>
      <c r="P456" s="8"/>
      <c r="Q456" s="8"/>
    </row>
    <row r="474" spans="8:9" ht="18" customHeight="1">
      <c r="H474" s="9"/>
      <c r="I474" s="10"/>
    </row>
  </sheetData>
  <sheetProtection algorithmName="SHA-512" hashValue="hHwj/tf+Mj1JY4o2qH4PAFuvzOpSBEH3qMZjWnwMSuDKj8z/D+Vas8cGZuAbUHynN16vD5St3XpPsvvKZhfhlQ==" saltValue="Wj3OH8wHLvRKwkjuStvXQg==" spinCount="100000" sheet="1" objects="1" scenarios="1"/>
  <mergeCells count="1">
    <mergeCell ref="B4:C4"/>
  </mergeCells>
  <conditionalFormatting sqref="J84:M86 J6:M21 J46:M81 J94:M100 J144:M145 J148:M151 J88:M90 J23:M44 J102:M136 J153:M175">
    <cfRule type="cellIs" dxfId="47" priority="170" operator="equal">
      <formula>0</formula>
    </cfRule>
  </conditionalFormatting>
  <conditionalFormatting sqref="J6:J21 J46:J81 J148:J151 J23:J44 J153:J175">
    <cfRule type="containsErrors" dxfId="46" priority="75">
      <formula>ISERROR(J6)</formula>
    </cfRule>
  </conditionalFormatting>
  <conditionalFormatting sqref="J84:J86 J94:J100 J144:J145 J88:J90 J108:M110 J119:M119 J102:J136">
    <cfRule type="containsErrors" dxfId="45" priority="73">
      <formula>ISERROR(J84)</formula>
    </cfRule>
  </conditionalFormatting>
  <conditionalFormatting sqref="B6:C21 B23:C32 B47:C84 B145:C147 C148 B173:C176 B106:C129 B95:C97">
    <cfRule type="cellIs" dxfId="44" priority="70" operator="equal">
      <formula>0</formula>
    </cfRule>
  </conditionalFormatting>
  <conditionalFormatting sqref="J45:M45">
    <cfRule type="cellIs" dxfId="43" priority="69" operator="equal">
      <formula>0</formula>
    </cfRule>
  </conditionalFormatting>
  <conditionalFormatting sqref="J45">
    <cfRule type="containsErrors" dxfId="42" priority="68">
      <formula>ISERROR(J45)</formula>
    </cfRule>
  </conditionalFormatting>
  <conditionalFormatting sqref="J91:M93">
    <cfRule type="cellIs" dxfId="41" priority="66" operator="equal">
      <formula>0</formula>
    </cfRule>
  </conditionalFormatting>
  <conditionalFormatting sqref="J91:J93">
    <cfRule type="containsErrors" dxfId="40" priority="65">
      <formula>ISERROR(J91)</formula>
    </cfRule>
  </conditionalFormatting>
  <conditionalFormatting sqref="C149:C151">
    <cfRule type="cellIs" dxfId="39" priority="40" operator="equal">
      <formula>0</formula>
    </cfRule>
  </conditionalFormatting>
  <conditionalFormatting sqref="J137:M140">
    <cfRule type="cellIs" dxfId="38" priority="63" operator="equal">
      <formula>0</formula>
    </cfRule>
  </conditionalFormatting>
  <conditionalFormatting sqref="J137:J140">
    <cfRule type="containsErrors" dxfId="37" priority="62">
      <formula>ISERROR(J137)</formula>
    </cfRule>
  </conditionalFormatting>
  <conditionalFormatting sqref="J141:M143">
    <cfRule type="cellIs" dxfId="36" priority="60" operator="equal">
      <formula>0</formula>
    </cfRule>
  </conditionalFormatting>
  <conditionalFormatting sqref="J141:J143">
    <cfRule type="containsErrors" dxfId="35" priority="59">
      <formula>ISERROR(J141)</formula>
    </cfRule>
  </conditionalFormatting>
  <conditionalFormatting sqref="B22:C22">
    <cfRule type="cellIs" dxfId="34" priority="55" operator="equal">
      <formula>0</formula>
    </cfRule>
  </conditionalFormatting>
  <conditionalFormatting sqref="J22:M22">
    <cfRule type="cellIs" dxfId="33" priority="57" operator="equal">
      <formula>0</formula>
    </cfRule>
  </conditionalFormatting>
  <conditionalFormatting sqref="J22">
    <cfRule type="containsErrors" dxfId="32" priority="56">
      <formula>ISERROR(J22)</formula>
    </cfRule>
  </conditionalFormatting>
  <conditionalFormatting sqref="J87:M87">
    <cfRule type="cellIs" dxfId="31" priority="54" operator="equal">
      <formula>0</formula>
    </cfRule>
  </conditionalFormatting>
  <conditionalFormatting sqref="J87">
    <cfRule type="containsErrors" dxfId="30" priority="53">
      <formula>ISERROR(J87)</formula>
    </cfRule>
  </conditionalFormatting>
  <conditionalFormatting sqref="B94:C94">
    <cfRule type="cellIs" dxfId="29" priority="44" operator="equal">
      <formula>0</formula>
    </cfRule>
  </conditionalFormatting>
  <conditionalFormatting sqref="J101:M101">
    <cfRule type="cellIs" dxfId="28" priority="51" operator="equal">
      <formula>0</formula>
    </cfRule>
  </conditionalFormatting>
  <conditionalFormatting sqref="J101">
    <cfRule type="containsErrors" dxfId="27" priority="50">
      <formula>ISERROR(J101)</formula>
    </cfRule>
  </conditionalFormatting>
  <conditionalFormatting sqref="B91:C93">
    <cfRule type="cellIs" dxfId="26" priority="45" operator="equal">
      <formula>0</formula>
    </cfRule>
  </conditionalFormatting>
  <conditionalFormatting sqref="B85:C90">
    <cfRule type="cellIs" dxfId="25" priority="46" operator="equal">
      <formula>0</formula>
    </cfRule>
  </conditionalFormatting>
  <conditionalFormatting sqref="B156">
    <cfRule type="cellIs" dxfId="24" priority="28" operator="equal">
      <formula>0</formula>
    </cfRule>
  </conditionalFormatting>
  <conditionalFormatting sqref="C156">
    <cfRule type="cellIs" dxfId="23" priority="26" operator="equal">
      <formula>0</formula>
    </cfRule>
  </conditionalFormatting>
  <conditionalFormatting sqref="C157:C161">
    <cfRule type="cellIs" dxfId="22" priority="24" operator="equal">
      <formula>0</formula>
    </cfRule>
  </conditionalFormatting>
  <conditionalFormatting sqref="J152:M152">
    <cfRule type="cellIs" dxfId="21" priority="39" operator="equal">
      <formula>0</formula>
    </cfRule>
  </conditionalFormatting>
  <conditionalFormatting sqref="J152">
    <cfRule type="containsErrors" dxfId="20" priority="38">
      <formula>ISERROR(J152)</formula>
    </cfRule>
  </conditionalFormatting>
  <conditionalFormatting sqref="B157:B161">
    <cfRule type="cellIs" dxfId="19" priority="25" operator="equal">
      <formula>0</formula>
    </cfRule>
  </conditionalFormatting>
  <conditionalFormatting sqref="C152">
    <cfRule type="cellIs" dxfId="18" priority="36" operator="equal">
      <formula>0</formula>
    </cfRule>
  </conditionalFormatting>
  <conditionalFormatting sqref="B148:B152">
    <cfRule type="cellIs" dxfId="17" priority="32" operator="equal">
      <formula>0</formula>
    </cfRule>
  </conditionalFormatting>
  <conditionalFormatting sqref="C153:C155">
    <cfRule type="cellIs" dxfId="16" priority="31" operator="equal">
      <formula>0</formula>
    </cfRule>
  </conditionalFormatting>
  <conditionalFormatting sqref="B153:B155">
    <cfRule type="cellIs" dxfId="15" priority="30" operator="equal">
      <formula>0</formula>
    </cfRule>
  </conditionalFormatting>
  <conditionalFormatting sqref="C162">
    <cfRule type="cellIs" dxfId="14" priority="15" operator="equal">
      <formula>0</formula>
    </cfRule>
  </conditionalFormatting>
  <conditionalFormatting sqref="B162">
    <cfRule type="cellIs" dxfId="13" priority="16" operator="equal">
      <formula>0</formula>
    </cfRule>
  </conditionalFormatting>
  <conditionalFormatting sqref="B168">
    <cfRule type="cellIs" dxfId="12" priority="12" operator="equal">
      <formula>0</formula>
    </cfRule>
  </conditionalFormatting>
  <conditionalFormatting sqref="B169:B172">
    <cfRule type="cellIs" dxfId="11" priority="10" operator="equal">
      <formula>0</formula>
    </cfRule>
  </conditionalFormatting>
  <conditionalFormatting sqref="C168">
    <cfRule type="cellIs" dxfId="10" priority="11" operator="equal">
      <formula>0</formula>
    </cfRule>
  </conditionalFormatting>
  <conditionalFormatting sqref="C163:C167">
    <cfRule type="cellIs" dxfId="9" priority="13" operator="equal">
      <formula>0</formula>
    </cfRule>
  </conditionalFormatting>
  <conditionalFormatting sqref="B163:B167">
    <cfRule type="cellIs" dxfId="8" priority="14" operator="equal">
      <formula>0</formula>
    </cfRule>
  </conditionalFormatting>
  <conditionalFormatting sqref="C169:C172">
    <cfRule type="cellIs" dxfId="7" priority="9" operator="equal">
      <formula>0</formula>
    </cfRule>
  </conditionalFormatting>
  <conditionalFormatting sqref="B130:C144">
    <cfRule type="cellIs" dxfId="6" priority="8" operator="equal">
      <formula>0</formula>
    </cfRule>
  </conditionalFormatting>
  <conditionalFormatting sqref="B33:C38 B40:C46">
    <cfRule type="cellIs" dxfId="5" priority="6" operator="equal">
      <formula>0</formula>
    </cfRule>
  </conditionalFormatting>
  <conditionalFormatting sqref="B39:C39">
    <cfRule type="cellIs" dxfId="4" priority="5" operator="equal">
      <formula>0</formula>
    </cfRule>
  </conditionalFormatting>
  <conditionalFormatting sqref="B98:C105">
    <cfRule type="cellIs" dxfId="3" priority="4" operator="equal">
      <formula>0</formula>
    </cfRule>
  </conditionalFormatting>
  <conditionalFormatting sqref="J103:M105">
    <cfRule type="containsErrors" dxfId="2" priority="3">
      <formula>ISERROR(J103)</formula>
    </cfRule>
  </conditionalFormatting>
  <conditionalFormatting sqref="J108:M110">
    <cfRule type="containsErrors" dxfId="1" priority="2">
      <formula>ISERROR(J108)</formula>
    </cfRule>
  </conditionalFormatting>
  <conditionalFormatting sqref="J119:M119">
    <cfRule type="containsErrors" dxfId="0" priority="1">
      <formula>ISERROR(J119)</formula>
    </cfRule>
  </conditionalFormatting>
  <pageMargins left="0.7" right="0.7" top="0.75" bottom="0.75" header="0.3" footer="0.3"/>
  <pageSetup paperSize="9" orientation="portrait" r:id="rId1"/>
  <ignoredErrors>
    <ignoredError sqref="G156 G112 G114 G100 G86 G90 G92 G10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B556-DCD0-42DD-92BA-02E157E28DB4}">
  <sheetPr>
    <tabColor rgb="FF92D050"/>
  </sheetPr>
  <dimension ref="B1:F19"/>
  <sheetViews>
    <sheetView topLeftCell="A5" workbookViewId="0">
      <selection activeCell="B18" sqref="B18"/>
    </sheetView>
  </sheetViews>
  <sheetFormatPr defaultColWidth="9" defaultRowHeight="14.25"/>
  <cols>
    <col min="1" max="1" width="2.875" style="1082" customWidth="1"/>
    <col min="2" max="2" width="30.625" style="1082" customWidth="1"/>
    <col min="3" max="3" width="22.875" style="1082" customWidth="1"/>
    <col min="4" max="4" width="23.75" style="1082" customWidth="1"/>
    <col min="5" max="5" width="21" style="1082" hidden="1" customWidth="1"/>
    <col min="6" max="6" width="35.875" style="1082" customWidth="1"/>
    <col min="7" max="16384" width="9" style="1082"/>
  </cols>
  <sheetData>
    <row r="1" spans="2:6" ht="15" thickBot="1"/>
    <row r="2" spans="2:6" ht="18.75" thickBot="1">
      <c r="B2" s="1081" t="s">
        <v>556</v>
      </c>
      <c r="C2" s="1083"/>
      <c r="D2" s="1083"/>
      <c r="E2" s="1083"/>
      <c r="F2" s="1088"/>
    </row>
    <row r="3" spans="2:6" ht="15" thickBot="1"/>
    <row r="4" spans="2:6" ht="65.25" customHeight="1" thickBot="1">
      <c r="B4" s="1072" t="s">
        <v>557</v>
      </c>
      <c r="C4" s="1073" t="s">
        <v>558</v>
      </c>
      <c r="D4" s="1073" t="s">
        <v>559</v>
      </c>
      <c r="E4" s="1085" t="s">
        <v>560</v>
      </c>
      <c r="F4" s="1073" t="s">
        <v>561</v>
      </c>
    </row>
    <row r="5" spans="2:6" ht="30" customHeight="1" thickBot="1">
      <c r="B5" s="1193" t="s">
        <v>562</v>
      </c>
      <c r="C5" s="1352"/>
      <c r="D5" s="1096">
        <f>SUM(200+(1*'Curriculum Data'!Y306))</f>
        <v>200</v>
      </c>
      <c r="E5" s="1086" t="s">
        <v>563</v>
      </c>
      <c r="F5" s="1353"/>
    </row>
    <row r="6" spans="2:6" ht="30" customHeight="1" thickBot="1">
      <c r="B6" s="1193" t="s">
        <v>564</v>
      </c>
      <c r="C6" s="1352"/>
      <c r="D6" s="1096">
        <f>SUM(400+(1.5*'Curriculum Data'!Y306))</f>
        <v>400</v>
      </c>
      <c r="E6" s="1086" t="s">
        <v>565</v>
      </c>
      <c r="F6" s="1353"/>
    </row>
    <row r="7" spans="2:6" ht="30" customHeight="1" thickBot="1">
      <c r="B7" s="1193" t="s">
        <v>566</v>
      </c>
      <c r="C7" s="1352"/>
      <c r="D7" s="1096">
        <f>SUM(0.5*'Curriculum Data'!Y306)</f>
        <v>0</v>
      </c>
      <c r="E7" s="1086" t="s">
        <v>567</v>
      </c>
      <c r="F7" s="1353"/>
    </row>
    <row r="8" spans="2:6" ht="30" customHeight="1" thickBot="1">
      <c r="B8" s="1193" t="s">
        <v>568</v>
      </c>
      <c r="C8" s="1352"/>
      <c r="D8" s="1096">
        <f>SUM(600+(2*'Curriculum Data'!Y306))</f>
        <v>600</v>
      </c>
      <c r="E8" s="1086" t="s">
        <v>563</v>
      </c>
      <c r="F8" s="1353"/>
    </row>
    <row r="9" spans="2:6" ht="30" customHeight="1" thickBot="1">
      <c r="B9" s="1193" t="s">
        <v>569</v>
      </c>
      <c r="C9" s="1352"/>
      <c r="D9" s="1096">
        <f>SUM(6000+(35*'Curriculum Data'!Y306))</f>
        <v>6000</v>
      </c>
      <c r="E9" s="1086" t="s">
        <v>570</v>
      </c>
      <c r="F9" s="1353"/>
    </row>
    <row r="10" spans="2:6" ht="30" customHeight="1" thickBot="1">
      <c r="B10" s="1193" t="s">
        <v>571</v>
      </c>
      <c r="C10" s="1352"/>
      <c r="D10" s="1097" t="s">
        <v>572</v>
      </c>
      <c r="E10" s="1086"/>
      <c r="F10" s="1354"/>
    </row>
    <row r="11" spans="2:6" ht="16.5" thickBot="1">
      <c r="B11" s="1076"/>
      <c r="C11" s="1077"/>
      <c r="D11" s="1077"/>
      <c r="E11" s="1078"/>
    </row>
    <row r="12" spans="2:6" ht="18.75" thickBot="1">
      <c r="B12" s="1089" t="s">
        <v>573</v>
      </c>
      <c r="C12" s="1083"/>
      <c r="D12" s="1083"/>
      <c r="E12" s="1083"/>
      <c r="F12" s="1088"/>
    </row>
    <row r="13" spans="2:6" ht="15.75" thickBot="1">
      <c r="B13" s="1079"/>
    </row>
    <row r="14" spans="2:6" ht="65.25" customHeight="1" thickBot="1">
      <c r="B14" s="1072" t="s">
        <v>574</v>
      </c>
      <c r="C14" s="1080" t="s">
        <v>575</v>
      </c>
      <c r="D14" s="1080" t="s">
        <v>576</v>
      </c>
      <c r="E14" s="1080" t="s">
        <v>560</v>
      </c>
      <c r="F14" s="1073" t="s">
        <v>561</v>
      </c>
    </row>
    <row r="15" spans="2:6" ht="30" customHeight="1" thickBot="1">
      <c r="B15" s="1193" t="s">
        <v>577</v>
      </c>
      <c r="C15" s="1352"/>
      <c r="D15" s="1074"/>
      <c r="E15" s="1075" t="s">
        <v>578</v>
      </c>
      <c r="F15" s="1352"/>
    </row>
    <row r="16" spans="2:6" ht="30" customHeight="1" thickBot="1">
      <c r="B16" s="1193" t="s">
        <v>579</v>
      </c>
      <c r="C16" s="1352"/>
      <c r="D16" s="1074"/>
      <c r="E16" s="1075" t="s">
        <v>580</v>
      </c>
      <c r="F16" s="1352"/>
    </row>
    <row r="17" spans="2:6" ht="30" customHeight="1" thickBot="1">
      <c r="B17" s="1193" t="s">
        <v>581</v>
      </c>
      <c r="C17" s="1352"/>
      <c r="D17" s="1074"/>
      <c r="E17" s="1075" t="s">
        <v>582</v>
      </c>
      <c r="F17" s="1352"/>
    </row>
    <row r="18" spans="2:6" ht="30" customHeight="1" thickBot="1">
      <c r="B18" s="1512" t="s">
        <v>583</v>
      </c>
      <c r="C18" s="1513"/>
      <c r="D18" s="1514"/>
      <c r="E18" s="1515" t="s">
        <v>584</v>
      </c>
      <c r="F18" s="1513"/>
    </row>
    <row r="19" spans="2:6" ht="69.599999999999994" customHeight="1" thickBot="1">
      <c r="B19" s="1516" t="s">
        <v>585</v>
      </c>
      <c r="C19" s="1517"/>
      <c r="D19" s="1518"/>
      <c r="E19" s="1515" t="s">
        <v>586</v>
      </c>
      <c r="F19" s="1517"/>
    </row>
  </sheetData>
  <sheetProtection algorithmName="SHA-512" hashValue="1axXnc07fP5/8oNmX76/6Ol9aOmjDbvp3LPVRcbU0iN1K+9KRXMD4/8il53IreJ5OWty5c/mfdyIJTFNdtipew==" saltValue="oYHJh3OOYOt5+aWmwWEN2Q=="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E4A50-FBE1-B24C-B9BE-74EE7CBAE1AC}">
  <sheetPr codeName="Sheet1">
    <tabColor theme="2" tint="-9.9978637043366805E-2"/>
  </sheetPr>
  <dimension ref="A1:AG238"/>
  <sheetViews>
    <sheetView showGridLines="0" zoomScale="90" zoomScaleNormal="90" workbookViewId="0">
      <selection activeCell="J9" sqref="J9"/>
    </sheetView>
  </sheetViews>
  <sheetFormatPr defaultColWidth="10.875" defaultRowHeight="15"/>
  <cols>
    <col min="1" max="1" width="3.875" style="19" customWidth="1"/>
    <col min="2" max="2" width="5.875" style="3" customWidth="1"/>
    <col min="3" max="4" width="21.875" style="3" customWidth="1"/>
    <col min="5" max="8" width="10.875" style="3"/>
    <col min="9" max="9" width="10.875" style="8"/>
    <col min="10" max="10" width="10.875" style="2"/>
    <col min="11" max="11" width="3" style="21" customWidth="1"/>
    <col min="12" max="12" width="20.5" style="2" customWidth="1"/>
    <col min="13" max="13" width="9.875" style="2" customWidth="1"/>
    <col min="14" max="14" width="9.875" style="1" customWidth="1"/>
    <col min="15" max="15" width="14.375" style="1" customWidth="1"/>
    <col min="16" max="18" width="14.375" style="2" customWidth="1"/>
    <col min="19" max="20" width="14.375" style="1" customWidth="1"/>
    <col min="21" max="21" width="10.875" style="21"/>
    <col min="22" max="31" width="10.875" style="19"/>
    <col min="32" max="16384" width="10.875" style="1"/>
  </cols>
  <sheetData>
    <row r="1" spans="1:31" s="19" customFormat="1" ht="18" customHeight="1" thickBot="1">
      <c r="A1" s="1527"/>
      <c r="B1" s="51"/>
      <c r="C1" s="68"/>
      <c r="D1" s="68"/>
      <c r="E1" s="68"/>
      <c r="F1" s="68"/>
      <c r="G1" s="51"/>
      <c r="H1" s="51"/>
      <c r="I1" s="51"/>
      <c r="J1" s="1527"/>
      <c r="K1" s="1539"/>
      <c r="L1" s="1539"/>
      <c r="M1" s="1539"/>
      <c r="N1" s="1527"/>
      <c r="O1" s="1527"/>
      <c r="P1" s="1539"/>
      <c r="Q1" s="1539"/>
      <c r="R1" s="1539"/>
      <c r="S1" s="1527"/>
      <c r="T1" s="1527"/>
      <c r="U1" s="1539"/>
      <c r="V1" s="1527"/>
      <c r="W1" s="1527"/>
      <c r="X1" s="1527"/>
      <c r="Y1" s="1527"/>
      <c r="Z1" s="1527"/>
      <c r="AA1" s="1527"/>
      <c r="AB1" s="1527"/>
      <c r="AC1" s="1527"/>
      <c r="AD1" s="1527"/>
      <c r="AE1" s="1527"/>
    </row>
    <row r="2" spans="1:31" s="23" customFormat="1" ht="25.35" customHeight="1" thickBot="1">
      <c r="B2" s="1920" t="s">
        <v>587</v>
      </c>
      <c r="C2" s="1921"/>
      <c r="D2" s="1921"/>
      <c r="E2" s="1921"/>
      <c r="F2" s="1921"/>
      <c r="G2" s="1921"/>
      <c r="H2" s="1921"/>
      <c r="I2" s="1921"/>
      <c r="J2" s="1921"/>
      <c r="K2" s="1921"/>
      <c r="L2" s="1921"/>
      <c r="M2" s="1921"/>
      <c r="N2" s="1921"/>
      <c r="O2" s="1921"/>
      <c r="P2" s="1921"/>
      <c r="Q2" s="1921"/>
      <c r="R2" s="1921"/>
      <c r="S2" s="1921"/>
      <c r="T2" s="1922"/>
      <c r="U2" s="27"/>
    </row>
    <row r="3" spans="1:31" s="19" customFormat="1" ht="15" customHeight="1" thickBot="1">
      <c r="A3" s="1527"/>
      <c r="B3" s="51"/>
      <c r="C3" s="51"/>
      <c r="D3" s="51"/>
      <c r="E3" s="51"/>
      <c r="F3" s="51"/>
      <c r="G3" s="51"/>
      <c r="H3" s="51"/>
      <c r="I3" s="52"/>
      <c r="J3" s="1539"/>
      <c r="K3" s="1539"/>
      <c r="L3" s="73"/>
      <c r="M3" s="74"/>
      <c r="N3" s="74"/>
      <c r="O3" s="74"/>
      <c r="P3" s="69"/>
      <c r="Q3" s="1527"/>
      <c r="R3" s="75"/>
      <c r="S3" s="69"/>
      <c r="T3" s="75"/>
      <c r="U3" s="1527"/>
      <c r="V3" s="1527"/>
      <c r="W3" s="1527"/>
      <c r="X3" s="1527"/>
      <c r="Y3" s="1527"/>
      <c r="Z3" s="1527"/>
      <c r="AA3" s="1527"/>
      <c r="AB3" s="1527"/>
      <c r="AC3" s="1527"/>
      <c r="AD3" s="1527"/>
      <c r="AE3" s="1527"/>
    </row>
    <row r="4" spans="1:31" s="445" customFormat="1" ht="22.35" customHeight="1">
      <c r="A4" s="1731"/>
      <c r="B4" s="1917" t="s">
        <v>588</v>
      </c>
      <c r="C4" s="1918"/>
      <c r="D4" s="1918"/>
      <c r="E4" s="1918"/>
      <c r="F4" s="1918"/>
      <c r="G4" s="1918"/>
      <c r="H4" s="1918"/>
      <c r="I4" s="1918"/>
      <c r="J4" s="1919"/>
      <c r="K4" s="1732"/>
      <c r="L4" s="1917" t="s">
        <v>589</v>
      </c>
      <c r="M4" s="1918"/>
      <c r="N4" s="1918"/>
      <c r="O4" s="1918"/>
      <c r="P4" s="1918"/>
      <c r="Q4" s="1918"/>
      <c r="R4" s="1918"/>
      <c r="S4" s="1918"/>
      <c r="T4" s="1919"/>
      <c r="U4" s="1731"/>
      <c r="V4" s="1731"/>
      <c r="W4" s="1731"/>
      <c r="X4" s="1731"/>
      <c r="Y4" s="1731"/>
      <c r="Z4" s="1731"/>
      <c r="AA4" s="1731"/>
      <c r="AB4" s="1731"/>
      <c r="AC4" s="1731"/>
      <c r="AD4" s="1731"/>
      <c r="AE4" s="1731"/>
    </row>
    <row r="5" spans="1:31" ht="17.100000000000001" customHeight="1">
      <c r="A5" s="1527"/>
      <c r="B5" s="1923" t="s">
        <v>543</v>
      </c>
      <c r="C5" s="1924"/>
      <c r="D5" s="1925"/>
      <c r="E5" s="1099" t="s">
        <v>590</v>
      </c>
      <c r="F5" s="1099" t="s">
        <v>282</v>
      </c>
      <c r="G5" s="84" t="s">
        <v>283</v>
      </c>
      <c r="H5" s="84" t="s">
        <v>284</v>
      </c>
      <c r="I5" s="84" t="s">
        <v>285</v>
      </c>
      <c r="J5" s="85" t="s">
        <v>591</v>
      </c>
      <c r="K5" s="1539"/>
      <c r="L5" s="161" t="s">
        <v>334</v>
      </c>
      <c r="M5" s="162" t="s">
        <v>335</v>
      </c>
      <c r="N5" s="163"/>
      <c r="O5" s="162" t="s">
        <v>592</v>
      </c>
      <c r="P5" s="164"/>
      <c r="Q5" s="163"/>
      <c r="R5" s="165" t="s">
        <v>593</v>
      </c>
      <c r="S5" s="165" t="s">
        <v>594</v>
      </c>
      <c r="T5" s="166" t="s">
        <v>595</v>
      </c>
      <c r="U5" s="1527"/>
      <c r="V5" s="1527"/>
      <c r="W5" s="1527"/>
      <c r="X5" s="1527"/>
      <c r="Y5" s="1527"/>
      <c r="Z5" s="1527"/>
      <c r="AA5" s="1527"/>
      <c r="AB5" s="1527"/>
      <c r="AC5" s="1527"/>
      <c r="AD5" s="1527"/>
      <c r="AE5" s="1527"/>
    </row>
    <row r="6" spans="1:31" ht="17.100000000000001" customHeight="1">
      <c r="A6" s="1527"/>
      <c r="B6" s="1926" t="s">
        <v>270</v>
      </c>
      <c r="C6" s="1927"/>
      <c r="D6" s="1928"/>
      <c r="E6" s="16">
        <v>2.2000000000000002</v>
      </c>
      <c r="F6" s="16">
        <v>2.2000000000000002</v>
      </c>
      <c r="G6" s="16">
        <v>3.2</v>
      </c>
      <c r="H6" s="16">
        <v>4.9000000000000004</v>
      </c>
      <c r="I6" s="16">
        <v>6.5</v>
      </c>
      <c r="J6" s="856">
        <v>7.5</v>
      </c>
      <c r="K6" s="1539"/>
      <c r="L6" s="167"/>
      <c r="M6" s="80"/>
      <c r="N6" s="83"/>
      <c r="O6" s="81"/>
      <c r="P6" s="27"/>
      <c r="Q6" s="83"/>
      <c r="R6" s="70"/>
      <c r="S6" s="62"/>
      <c r="T6" s="93"/>
      <c r="U6" s="1527"/>
      <c r="V6" s="1527"/>
      <c r="W6" s="1527"/>
      <c r="X6" s="1527"/>
      <c r="Y6" s="1527"/>
      <c r="Z6" s="1527"/>
      <c r="AA6" s="1527"/>
      <c r="AB6" s="1527"/>
      <c r="AC6" s="1527"/>
      <c r="AD6" s="1527"/>
      <c r="AE6" s="1527"/>
    </row>
    <row r="7" spans="1:31" ht="17.100000000000001" customHeight="1">
      <c r="A7" s="1527"/>
      <c r="B7" s="1923" t="s">
        <v>596</v>
      </c>
      <c r="C7" s="1924"/>
      <c r="D7" s="1925"/>
      <c r="E7" s="13">
        <v>41</v>
      </c>
      <c r="F7" s="13">
        <v>55</v>
      </c>
      <c r="G7" s="13">
        <v>69</v>
      </c>
      <c r="H7" s="13">
        <v>97</v>
      </c>
      <c r="I7" s="13">
        <v>139</v>
      </c>
      <c r="J7" s="86">
        <v>167</v>
      </c>
      <c r="K7" s="1539"/>
      <c r="L7" s="168" t="s">
        <v>172</v>
      </c>
      <c r="M7" s="169"/>
      <c r="N7" s="170"/>
      <c r="O7" s="169"/>
      <c r="P7" s="171"/>
      <c r="Q7" s="170"/>
      <c r="R7" s="12"/>
      <c r="S7" s="16"/>
      <c r="T7" s="91"/>
      <c r="U7" s="1527"/>
      <c r="V7" s="1527"/>
      <c r="W7" s="1527"/>
      <c r="X7" s="1527"/>
      <c r="Y7" s="1527"/>
      <c r="Z7" s="1527"/>
      <c r="AA7" s="1527"/>
      <c r="AB7" s="1527"/>
      <c r="AC7" s="1527"/>
      <c r="AD7" s="1527"/>
      <c r="AE7" s="1527"/>
    </row>
    <row r="8" spans="1:31" ht="17.100000000000001" customHeight="1">
      <c r="A8" s="1527"/>
      <c r="B8" s="1926" t="s">
        <v>597</v>
      </c>
      <c r="C8" s="1927"/>
      <c r="D8" s="1928"/>
      <c r="E8" s="12">
        <f>E7/E6</f>
        <v>18.636363636363633</v>
      </c>
      <c r="F8" s="12">
        <f>F7/F6</f>
        <v>24.999999999999996</v>
      </c>
      <c r="G8" s="12">
        <f t="shared" ref="G8:J8" si="0">G7/G6</f>
        <v>21.5625</v>
      </c>
      <c r="H8" s="12">
        <f t="shared" si="0"/>
        <v>19.795918367346939</v>
      </c>
      <c r="I8" s="12">
        <f t="shared" si="0"/>
        <v>21.384615384615383</v>
      </c>
      <c r="J8" s="91">
        <f t="shared" si="0"/>
        <v>22.266666666666666</v>
      </c>
      <c r="K8" s="1539"/>
      <c r="L8" s="172"/>
      <c r="M8" s="173"/>
      <c r="N8" s="174"/>
      <c r="O8" s="173"/>
      <c r="P8" s="175"/>
      <c r="Q8" s="174"/>
      <c r="R8" s="176"/>
      <c r="S8" s="177"/>
      <c r="T8" s="89"/>
      <c r="U8" s="1527"/>
      <c r="V8" s="1527"/>
      <c r="W8" s="1527"/>
      <c r="X8" s="1527"/>
      <c r="Y8" s="1527"/>
      <c r="Z8" s="1527"/>
      <c r="AA8" s="1527"/>
      <c r="AB8" s="1527"/>
      <c r="AC8" s="1527"/>
      <c r="AD8" s="1527"/>
      <c r="AE8" s="1527"/>
    </row>
    <row r="9" spans="1:31" ht="17.100000000000001" customHeight="1" thickBot="1">
      <c r="A9" s="1527"/>
      <c r="B9" s="1914" t="s">
        <v>598</v>
      </c>
      <c r="C9" s="1915"/>
      <c r="D9" s="1916"/>
      <c r="E9" s="1474">
        <v>0.48</v>
      </c>
      <c r="F9" s="1475"/>
      <c r="G9" s="857">
        <v>0.48</v>
      </c>
      <c r="H9" s="857">
        <v>0.44</v>
      </c>
      <c r="I9" s="857">
        <v>0.4</v>
      </c>
      <c r="J9" s="1789">
        <v>0.36</v>
      </c>
      <c r="K9" s="51"/>
      <c r="L9" s="167"/>
      <c r="M9" s="247" t="s">
        <v>599</v>
      </c>
      <c r="N9" s="248"/>
      <c r="O9" s="249" t="s">
        <v>600</v>
      </c>
      <c r="P9" s="250"/>
      <c r="Q9" s="251"/>
      <c r="R9" s="11"/>
      <c r="S9" s="14"/>
      <c r="T9" s="178">
        <v>200</v>
      </c>
      <c r="U9" s="1527"/>
      <c r="V9" s="1527"/>
      <c r="W9" s="1527"/>
      <c r="X9" s="1527"/>
      <c r="Y9" s="1527"/>
      <c r="Z9" s="1527"/>
      <c r="AA9" s="1527"/>
      <c r="AB9" s="1527"/>
      <c r="AC9" s="1527"/>
      <c r="AD9" s="1527"/>
      <c r="AE9" s="1527"/>
    </row>
    <row r="10" spans="1:31" ht="17.100000000000001" customHeight="1" thickBot="1">
      <c r="A10" s="1527"/>
      <c r="B10" s="51"/>
      <c r="C10" s="51"/>
      <c r="D10" s="51"/>
      <c r="E10" s="51"/>
      <c r="F10" s="51"/>
      <c r="G10" s="51"/>
      <c r="H10" s="51"/>
      <c r="I10" s="52"/>
      <c r="J10" s="1539"/>
      <c r="K10" s="1539"/>
      <c r="L10" s="167"/>
      <c r="M10" s="80"/>
      <c r="N10" s="83"/>
      <c r="O10" s="252" t="s">
        <v>601</v>
      </c>
      <c r="P10" s="253"/>
      <c r="Q10" s="254"/>
      <c r="R10" s="179"/>
      <c r="S10" s="180">
        <v>0.6</v>
      </c>
      <c r="T10" s="181"/>
      <c r="U10" s="1527"/>
      <c r="V10" s="1527"/>
      <c r="W10" s="1527"/>
      <c r="X10" s="1527"/>
      <c r="Y10" s="1527"/>
      <c r="Z10" s="1527"/>
      <c r="AA10" s="1527"/>
      <c r="AB10" s="1527"/>
      <c r="AC10" s="1527"/>
      <c r="AD10" s="1527"/>
      <c r="AE10" s="1527"/>
    </row>
    <row r="11" spans="1:31" ht="17.100000000000001" customHeight="1">
      <c r="A11" s="1527"/>
      <c r="B11" s="243" t="s">
        <v>602</v>
      </c>
      <c r="C11" s="244"/>
      <c r="D11" s="244"/>
      <c r="E11" s="244"/>
      <c r="F11" s="244"/>
      <c r="G11" s="244"/>
      <c r="H11" s="244"/>
      <c r="I11" s="244"/>
      <c r="J11" s="245"/>
      <c r="K11" s="1539"/>
      <c r="L11" s="167"/>
      <c r="M11" s="80"/>
      <c r="N11" s="83"/>
      <c r="O11" s="252" t="s">
        <v>603</v>
      </c>
      <c r="P11" s="253"/>
      <c r="Q11" s="254"/>
      <c r="R11" s="7"/>
      <c r="S11" s="15"/>
      <c r="T11" s="182">
        <f>'Library Volume 2'!K101</f>
        <v>594</v>
      </c>
      <c r="U11" s="1527"/>
      <c r="V11" s="1527"/>
      <c r="W11" s="1527"/>
      <c r="X11" s="1527"/>
      <c r="Y11" s="1527"/>
      <c r="Z11" s="1527"/>
      <c r="AA11" s="1527"/>
      <c r="AB11" s="1527"/>
      <c r="AC11" s="1527"/>
      <c r="AD11" s="1527"/>
      <c r="AE11" s="1527"/>
    </row>
    <row r="12" spans="1:31" ht="17.100000000000001" customHeight="1">
      <c r="A12" s="1527"/>
      <c r="B12" s="858">
        <v>0</v>
      </c>
      <c r="C12" s="853" t="s">
        <v>604</v>
      </c>
      <c r="D12" s="854"/>
      <c r="E12" s="854"/>
      <c r="F12" s="854"/>
      <c r="G12" s="854"/>
      <c r="H12" s="854"/>
      <c r="I12" s="171"/>
      <c r="J12" s="855"/>
      <c r="K12" s="1539"/>
      <c r="L12" s="167"/>
      <c r="M12" s="80"/>
      <c r="N12" s="83"/>
      <c r="O12" s="255" t="s">
        <v>605</v>
      </c>
      <c r="P12" s="256"/>
      <c r="Q12" s="257"/>
      <c r="R12" s="7"/>
      <c r="S12" s="15"/>
      <c r="T12" s="182">
        <v>156</v>
      </c>
      <c r="U12" s="1527"/>
      <c r="V12" s="1527"/>
      <c r="W12" s="1527"/>
      <c r="X12" s="1527"/>
      <c r="Y12" s="1527"/>
      <c r="Z12" s="1527"/>
      <c r="AA12" s="1527"/>
      <c r="AB12" s="1527"/>
      <c r="AC12" s="1527"/>
      <c r="AD12" s="1527"/>
      <c r="AE12" s="1527"/>
    </row>
    <row r="13" spans="1:31" ht="17.100000000000001" customHeight="1">
      <c r="A13" s="1527"/>
      <c r="B13" s="883">
        <v>1</v>
      </c>
      <c r="C13" s="884" t="s">
        <v>606</v>
      </c>
      <c r="D13" s="171"/>
      <c r="E13" s="171"/>
      <c r="F13" s="171"/>
      <c r="G13" s="171"/>
      <c r="H13" s="171"/>
      <c r="I13" s="171"/>
      <c r="J13" s="855"/>
      <c r="K13" s="1539"/>
      <c r="L13" s="183"/>
      <c r="M13" s="79"/>
      <c r="N13" s="78"/>
      <c r="O13" s="258" t="s">
        <v>345</v>
      </c>
      <c r="P13" s="259"/>
      <c r="Q13" s="260"/>
      <c r="R13" s="261"/>
      <c r="S13" s="262">
        <f>SUM(S9:S12)</f>
        <v>0.6</v>
      </c>
      <c r="T13" s="263">
        <f>SUM(T9:T12)</f>
        <v>950</v>
      </c>
      <c r="U13" s="1527"/>
      <c r="V13" s="1527"/>
      <c r="W13" s="1527"/>
      <c r="X13" s="1527"/>
      <c r="Y13" s="1527"/>
      <c r="Z13" s="1527"/>
      <c r="AA13" s="1527"/>
      <c r="AB13" s="1527"/>
      <c r="AC13" s="1527"/>
      <c r="AD13" s="1527"/>
      <c r="AE13" s="1527"/>
    </row>
    <row r="14" spans="1:31" ht="17.100000000000001" customHeight="1">
      <c r="A14" s="1527"/>
      <c r="B14" s="859">
        <v>1.1000000000000001</v>
      </c>
      <c r="C14" s="1565" t="s">
        <v>607</v>
      </c>
      <c r="D14" s="246"/>
      <c r="E14" s="246"/>
      <c r="F14" s="246"/>
      <c r="G14" s="246"/>
      <c r="H14" s="246"/>
      <c r="I14" s="239"/>
      <c r="J14" s="240"/>
      <c r="K14" s="1539"/>
      <c r="L14" s="184"/>
      <c r="M14" s="79"/>
      <c r="N14" s="78"/>
      <c r="O14" s="79"/>
      <c r="P14" s="130"/>
      <c r="Q14" s="78"/>
      <c r="R14" s="6"/>
      <c r="S14" s="185"/>
      <c r="T14" s="186"/>
      <c r="U14" s="1527"/>
      <c r="V14" s="1527"/>
      <c r="W14" s="1527"/>
      <c r="X14" s="1527"/>
      <c r="Y14" s="1527"/>
      <c r="Z14" s="1527"/>
      <c r="AA14" s="1527"/>
      <c r="AB14" s="1527"/>
      <c r="AC14" s="1527"/>
      <c r="AD14" s="1527"/>
      <c r="AE14" s="1527"/>
    </row>
    <row r="15" spans="1:31" ht="17.100000000000001" customHeight="1">
      <c r="A15" s="1527"/>
      <c r="B15" s="860">
        <v>1.2</v>
      </c>
      <c r="C15" s="1582" t="s">
        <v>608</v>
      </c>
      <c r="D15" s="239"/>
      <c r="E15" s="239"/>
      <c r="F15" s="239"/>
      <c r="G15" s="239"/>
      <c r="H15" s="239"/>
      <c r="I15" s="239"/>
      <c r="J15" s="240"/>
      <c r="K15" s="1539"/>
      <c r="L15" s="184"/>
      <c r="M15" s="264" t="s">
        <v>609</v>
      </c>
      <c r="N15" s="265"/>
      <c r="O15" s="264" t="str">
        <f>'Library Volume 2'!F108</f>
        <v>Resource/ Study Spaces</v>
      </c>
      <c r="P15" s="266"/>
      <c r="Q15" s="265"/>
      <c r="R15" s="7"/>
      <c r="S15" s="187">
        <v>0.6</v>
      </c>
      <c r="T15" s="86"/>
      <c r="U15" s="1527"/>
      <c r="V15" s="1527"/>
      <c r="W15" s="1527"/>
      <c r="X15" s="1527"/>
      <c r="Y15" s="1527"/>
      <c r="Z15" s="1527"/>
      <c r="AA15" s="1527"/>
      <c r="AB15" s="1527"/>
      <c r="AC15" s="1527"/>
      <c r="AD15" s="1527"/>
      <c r="AE15" s="1527"/>
    </row>
    <row r="16" spans="1:31" ht="17.100000000000001" customHeight="1">
      <c r="A16" s="1527"/>
      <c r="B16" s="860">
        <v>1.3</v>
      </c>
      <c r="C16" s="1582" t="s">
        <v>610</v>
      </c>
      <c r="D16" s="239"/>
      <c r="E16" s="239"/>
      <c r="F16" s="239"/>
      <c r="G16" s="239"/>
      <c r="H16" s="239"/>
      <c r="I16" s="239"/>
      <c r="J16" s="240"/>
      <c r="K16" s="1539"/>
      <c r="L16" s="188"/>
      <c r="M16" s="96"/>
      <c r="N16" s="82"/>
      <c r="O16" s="267" t="s">
        <v>611</v>
      </c>
      <c r="P16" s="268"/>
      <c r="Q16" s="269"/>
      <c r="R16" s="270"/>
      <c r="S16" s="271">
        <f t="shared" ref="S16" si="1">SUM(S15)</f>
        <v>0.6</v>
      </c>
      <c r="T16" s="272"/>
      <c r="U16" s="1527"/>
      <c r="V16" s="1527"/>
      <c r="W16" s="1527"/>
      <c r="X16" s="1527"/>
      <c r="Y16" s="1527"/>
      <c r="Z16" s="1527"/>
      <c r="AA16" s="1527"/>
      <c r="AB16" s="1527"/>
      <c r="AC16" s="1527"/>
      <c r="AD16" s="1527"/>
      <c r="AE16" s="1527"/>
    </row>
    <row r="17" spans="1:21" ht="17.100000000000001" customHeight="1">
      <c r="A17" s="1527"/>
      <c r="B17" s="860">
        <v>1.4</v>
      </c>
      <c r="C17" s="1582" t="s">
        <v>612</v>
      </c>
      <c r="D17" s="239"/>
      <c r="E17" s="239"/>
      <c r="F17" s="239"/>
      <c r="G17" s="239"/>
      <c r="H17" s="239"/>
      <c r="I17" s="239"/>
      <c r="J17" s="240"/>
      <c r="K17" s="1539"/>
      <c r="L17" s="706"/>
      <c r="M17" s="67"/>
      <c r="N17" s="82"/>
      <c r="O17" s="96"/>
      <c r="P17" s="67"/>
      <c r="Q17" s="82"/>
      <c r="R17" s="13"/>
      <c r="S17" s="189"/>
      <c r="T17" s="86"/>
      <c r="U17" s="1527"/>
    </row>
    <row r="18" spans="1:21" ht="17.100000000000001" customHeight="1">
      <c r="A18" s="1527"/>
      <c r="B18" s="860">
        <v>1.5</v>
      </c>
      <c r="C18" s="1582" t="s">
        <v>613</v>
      </c>
      <c r="D18" s="239"/>
      <c r="E18" s="239"/>
      <c r="F18" s="239"/>
      <c r="G18" s="239"/>
      <c r="H18" s="239"/>
      <c r="I18" s="239"/>
      <c r="J18" s="240"/>
      <c r="K18" s="1539"/>
      <c r="L18" s="167"/>
      <c r="M18" s="705" t="s">
        <v>614</v>
      </c>
      <c r="N18" s="273"/>
      <c r="O18" s="274" t="str">
        <f>'Library Volume 2'!G120</f>
        <v>Teaching Staff Spaces</v>
      </c>
      <c r="P18" s="275"/>
      <c r="Q18" s="276"/>
      <c r="R18" s="7"/>
      <c r="S18" s="15">
        <v>0.6</v>
      </c>
      <c r="T18" s="90"/>
      <c r="U18" s="1527"/>
    </row>
    <row r="19" spans="1:21" ht="17.100000000000001" customHeight="1">
      <c r="A19" s="1527"/>
      <c r="B19" s="885">
        <v>2</v>
      </c>
      <c r="C19" s="884" t="s">
        <v>615</v>
      </c>
      <c r="D19" s="171"/>
      <c r="E19" s="171"/>
      <c r="F19" s="171"/>
      <c r="G19" s="171"/>
      <c r="H19" s="171"/>
      <c r="I19" s="171"/>
      <c r="J19" s="855"/>
      <c r="K19" s="1539"/>
      <c r="L19" s="167"/>
      <c r="M19" s="23"/>
      <c r="N19" s="83"/>
      <c r="O19" s="277" t="str">
        <f>'Library Volume 2'!F125</f>
        <v>Administration (Support) Staff Spaces</v>
      </c>
      <c r="P19" s="278"/>
      <c r="Q19" s="279"/>
      <c r="R19" s="7"/>
      <c r="S19" s="15">
        <v>0.5</v>
      </c>
      <c r="T19" s="90"/>
      <c r="U19" s="1527"/>
    </row>
    <row r="20" spans="1:21" ht="17.100000000000001" customHeight="1">
      <c r="A20" s="1527"/>
      <c r="B20" s="860">
        <v>2.1</v>
      </c>
      <c r="C20" s="1565" t="s">
        <v>616</v>
      </c>
      <c r="D20" s="239"/>
      <c r="E20" s="239"/>
      <c r="F20" s="239"/>
      <c r="G20" s="239"/>
      <c r="H20" s="239"/>
      <c r="I20" s="239"/>
      <c r="J20" s="240"/>
      <c r="K20" s="1539"/>
      <c r="L20" s="1790"/>
      <c r="M20" s="1780"/>
      <c r="N20" s="1528"/>
      <c r="O20" s="280" t="str">
        <f>'Library Volume 2'!F127</f>
        <v>Meeting/ Interview Rooms</v>
      </c>
      <c r="P20" s="281"/>
      <c r="Q20" s="282"/>
      <c r="R20" s="7"/>
      <c r="S20" s="15">
        <v>0.1</v>
      </c>
      <c r="T20" s="190"/>
      <c r="U20" s="1527"/>
    </row>
    <row r="21" spans="1:21" ht="17.100000000000001" customHeight="1">
      <c r="A21" s="1527"/>
      <c r="B21" s="860">
        <v>2.2000000000000002</v>
      </c>
      <c r="C21" s="1582" t="s">
        <v>617</v>
      </c>
      <c r="D21" s="239"/>
      <c r="E21" s="239"/>
      <c r="F21" s="239"/>
      <c r="G21" s="239"/>
      <c r="H21" s="239"/>
      <c r="I21" s="239"/>
      <c r="J21" s="240"/>
      <c r="K21" s="1539"/>
      <c r="L21" s="167"/>
      <c r="M21" s="23"/>
      <c r="N21" s="83"/>
      <c r="O21" s="280" t="str">
        <f>'Library Volume 2'!F131</f>
        <v>Central Facilities</v>
      </c>
      <c r="P21" s="281"/>
      <c r="Q21" s="282"/>
      <c r="R21" s="7"/>
      <c r="S21" s="1100">
        <v>0.08</v>
      </c>
      <c r="T21" s="190">
        <v>100</v>
      </c>
      <c r="U21" s="1527"/>
    </row>
    <row r="22" spans="1:21" ht="17.100000000000001" customHeight="1">
      <c r="A22" s="1527"/>
      <c r="B22" s="885">
        <v>3</v>
      </c>
      <c r="C22" s="884" t="s">
        <v>618</v>
      </c>
      <c r="D22" s="171"/>
      <c r="E22" s="171"/>
      <c r="F22" s="171"/>
      <c r="G22" s="171"/>
      <c r="H22" s="171"/>
      <c r="I22" s="171"/>
      <c r="J22" s="855"/>
      <c r="K22" s="1539"/>
      <c r="L22" s="184"/>
      <c r="M22" s="130"/>
      <c r="N22" s="78"/>
      <c r="O22" s="283" t="s">
        <v>345</v>
      </c>
      <c r="P22" s="284"/>
      <c r="Q22" s="285"/>
      <c r="R22" s="286"/>
      <c r="S22" s="287">
        <f>SUM(S18:S21)</f>
        <v>1.2800000000000002</v>
      </c>
      <c r="T22" s="288">
        <f>SUM(T18:T21)</f>
        <v>100</v>
      </c>
      <c r="U22" s="1527"/>
    </row>
    <row r="23" spans="1:21" ht="17.100000000000001" customHeight="1">
      <c r="A23" s="1527"/>
      <c r="B23" s="860">
        <v>3.1</v>
      </c>
      <c r="C23" s="1565" t="s">
        <v>619</v>
      </c>
      <c r="D23" s="239"/>
      <c r="E23" s="239"/>
      <c r="F23" s="239"/>
      <c r="G23" s="239"/>
      <c r="H23" s="239"/>
      <c r="I23" s="239"/>
      <c r="J23" s="240"/>
      <c r="K23" s="1539"/>
      <c r="L23" s="167"/>
      <c r="M23" s="79"/>
      <c r="N23" s="78"/>
      <c r="O23" s="79"/>
      <c r="P23" s="130"/>
      <c r="Q23" s="78"/>
      <c r="R23" s="6"/>
      <c r="S23" s="185"/>
      <c r="T23" s="186"/>
      <c r="U23" s="1527"/>
    </row>
    <row r="24" spans="1:21" ht="17.100000000000001" customHeight="1">
      <c r="A24" s="1527"/>
      <c r="B24" s="860">
        <v>3.2</v>
      </c>
      <c r="C24" s="1582" t="s">
        <v>620</v>
      </c>
      <c r="D24" s="239"/>
      <c r="E24" s="239"/>
      <c r="F24" s="239"/>
      <c r="G24" s="239"/>
      <c r="H24" s="239"/>
      <c r="I24" s="239"/>
      <c r="J24" s="240"/>
      <c r="K24" s="1539"/>
      <c r="L24" s="167"/>
      <c r="M24" s="289" t="s">
        <v>621</v>
      </c>
      <c r="N24" s="290"/>
      <c r="O24" s="291" t="str">
        <f>'Library Volume 2'!H142</f>
        <v>Classroom stores, room (off classroom)</v>
      </c>
      <c r="P24" s="292"/>
      <c r="Q24" s="293"/>
      <c r="R24" s="191">
        <v>0.05</v>
      </c>
      <c r="S24" s="15"/>
      <c r="T24" s="90"/>
      <c r="U24" s="1527"/>
    </row>
    <row r="25" spans="1:21" ht="17.100000000000001" customHeight="1">
      <c r="A25" s="1527"/>
      <c r="B25" s="860">
        <v>3.3</v>
      </c>
      <c r="C25" s="1582" t="s">
        <v>622</v>
      </c>
      <c r="D25" s="239"/>
      <c r="E25" s="239"/>
      <c r="F25" s="239"/>
      <c r="G25" s="239"/>
      <c r="H25" s="239"/>
      <c r="I25" s="239"/>
      <c r="J25" s="240"/>
      <c r="K25" s="1539"/>
      <c r="L25" s="167"/>
      <c r="M25" s="80"/>
      <c r="N25" s="83"/>
      <c r="O25" s="294" t="str">
        <f>'Library Volume 2'!H143</f>
        <v>Teaching resources stores (specialist)</v>
      </c>
      <c r="P25" s="295"/>
      <c r="Q25" s="296"/>
      <c r="R25" s="191">
        <v>0.05</v>
      </c>
      <c r="S25" s="15"/>
      <c r="T25" s="90"/>
      <c r="U25" s="1527"/>
    </row>
    <row r="26" spans="1:21" ht="17.100000000000001" customHeight="1">
      <c r="A26" s="1527"/>
      <c r="B26" s="860">
        <v>3.4</v>
      </c>
      <c r="C26" s="1582" t="s">
        <v>623</v>
      </c>
      <c r="D26" s="239"/>
      <c r="E26" s="239"/>
      <c r="F26" s="239"/>
      <c r="G26" s="239"/>
      <c r="H26" s="239"/>
      <c r="I26" s="239"/>
      <c r="J26" s="240"/>
      <c r="K26" s="1539"/>
      <c r="L26" s="167"/>
      <c r="M26" s="80"/>
      <c r="N26" s="83"/>
      <c r="O26" s="294" t="str">
        <f>'Library Volume 2'!G146</f>
        <v>Prep rooms</v>
      </c>
      <c r="P26" s="295"/>
      <c r="Q26" s="296"/>
      <c r="R26" s="191">
        <v>0.03</v>
      </c>
      <c r="S26" s="192"/>
      <c r="T26" s="90"/>
      <c r="U26" s="1527"/>
    </row>
    <row r="27" spans="1:21" ht="17.100000000000001" customHeight="1">
      <c r="A27" s="1527"/>
      <c r="B27" s="885">
        <v>4</v>
      </c>
      <c r="C27" s="884" t="s">
        <v>624</v>
      </c>
      <c r="D27" s="171"/>
      <c r="E27" s="171"/>
      <c r="F27" s="171"/>
      <c r="G27" s="171"/>
      <c r="H27" s="171"/>
      <c r="I27" s="171"/>
      <c r="J27" s="855"/>
      <c r="K27" s="1539"/>
      <c r="L27" s="167"/>
      <c r="M27" s="80"/>
      <c r="N27" s="83"/>
      <c r="O27" s="294" t="str">
        <f>'Library Volume 2'!G150</f>
        <v>Sports stores</v>
      </c>
      <c r="P27" s="295"/>
      <c r="Q27" s="296"/>
      <c r="R27" s="7"/>
      <c r="S27" s="192"/>
      <c r="T27" s="90">
        <v>75</v>
      </c>
      <c r="U27" s="1527"/>
    </row>
    <row r="28" spans="1:21" ht="17.100000000000001" customHeight="1">
      <c r="A28" s="51"/>
      <c r="B28" s="860">
        <v>4.0999999999999996</v>
      </c>
      <c r="C28" s="1565" t="s">
        <v>625</v>
      </c>
      <c r="D28" s="239"/>
      <c r="E28" s="239"/>
      <c r="F28" s="239"/>
      <c r="G28" s="239"/>
      <c r="H28" s="239"/>
      <c r="I28" s="239"/>
      <c r="J28" s="240"/>
      <c r="K28" s="1539"/>
      <c r="L28" s="167"/>
      <c r="M28" s="80"/>
      <c r="N28" s="83"/>
      <c r="O28" s="294" t="str">
        <f>'Library Volume 2'!G152</f>
        <v>Non-teaching storage</v>
      </c>
      <c r="P28" s="297"/>
      <c r="Q28" s="298"/>
      <c r="R28" s="7"/>
      <c r="S28" s="1100">
        <v>0.1</v>
      </c>
      <c r="T28" s="193">
        <v>25</v>
      </c>
      <c r="U28" s="1527"/>
    </row>
    <row r="29" spans="1:21" ht="17.100000000000001" customHeight="1">
      <c r="A29" s="51"/>
      <c r="B29" s="860">
        <v>4.2</v>
      </c>
      <c r="C29" s="1582" t="s">
        <v>626</v>
      </c>
      <c r="D29" s="239"/>
      <c r="E29" s="239"/>
      <c r="F29" s="239"/>
      <c r="G29" s="239"/>
      <c r="H29" s="239"/>
      <c r="I29" s="239"/>
      <c r="J29" s="240"/>
      <c r="K29" s="1539"/>
      <c r="L29" s="194"/>
      <c r="M29" s="131"/>
      <c r="N29" s="132"/>
      <c r="O29" s="299" t="s">
        <v>345</v>
      </c>
      <c r="P29" s="300"/>
      <c r="Q29" s="301"/>
      <c r="R29" s="302"/>
      <c r="S29" s="303">
        <f>SUM(S24:S28)</f>
        <v>0.1</v>
      </c>
      <c r="T29" s="304">
        <f>SUM(T24:T28)</f>
        <v>100</v>
      </c>
      <c r="U29" s="1527"/>
    </row>
    <row r="30" spans="1:21" ht="17.100000000000001" customHeight="1">
      <c r="A30" s="1527"/>
      <c r="B30" s="860">
        <v>4.3</v>
      </c>
      <c r="C30" s="1582" t="s">
        <v>627</v>
      </c>
      <c r="D30" s="239"/>
      <c r="E30" s="239"/>
      <c r="F30" s="239"/>
      <c r="G30" s="239"/>
      <c r="H30" s="239"/>
      <c r="I30" s="239"/>
      <c r="J30" s="240"/>
      <c r="K30" s="1539"/>
      <c r="L30" s="195"/>
      <c r="M30" s="80"/>
      <c r="N30" s="83"/>
      <c r="O30" s="80"/>
      <c r="P30" s="23"/>
      <c r="Q30" s="83"/>
      <c r="R30" s="11"/>
      <c r="S30" s="14"/>
      <c r="T30" s="92"/>
      <c r="U30" s="1527"/>
    </row>
    <row r="31" spans="1:21" ht="17.100000000000001" customHeight="1">
      <c r="A31" s="1527"/>
      <c r="B31" s="885">
        <v>5</v>
      </c>
      <c r="C31" s="884" t="s">
        <v>628</v>
      </c>
      <c r="D31" s="171"/>
      <c r="E31" s="171"/>
      <c r="F31" s="171"/>
      <c r="G31" s="171"/>
      <c r="H31" s="171"/>
      <c r="I31" s="171"/>
      <c r="J31" s="855"/>
      <c r="K31" s="1539"/>
      <c r="L31" s="168" t="s">
        <v>491</v>
      </c>
      <c r="M31" s="169"/>
      <c r="N31" s="170"/>
      <c r="O31" s="169"/>
      <c r="P31" s="171"/>
      <c r="Q31" s="170"/>
      <c r="R31" s="695" t="s">
        <v>629</v>
      </c>
      <c r="S31" s="696"/>
      <c r="T31" s="697"/>
      <c r="U31" s="1527"/>
    </row>
    <row r="32" spans="1:21" ht="17.100000000000001" customHeight="1">
      <c r="A32" s="1527"/>
      <c r="B32" s="860">
        <v>5.0999999999999996</v>
      </c>
      <c r="C32" s="1565" t="s">
        <v>630</v>
      </c>
      <c r="D32" s="239"/>
      <c r="E32" s="239"/>
      <c r="F32" s="239"/>
      <c r="G32" s="239"/>
      <c r="H32" s="239"/>
      <c r="I32" s="239"/>
      <c r="J32" s="240"/>
      <c r="K32" s="1539"/>
      <c r="L32" s="167"/>
      <c r="M32" s="80"/>
      <c r="N32" s="83"/>
      <c r="O32" s="698" t="str">
        <f>'Library Volume 2'!F163</f>
        <v>Toilets and Personal Care</v>
      </c>
      <c r="P32" s="699"/>
      <c r="Q32" s="700"/>
      <c r="R32" s="1791">
        <v>4.4999999999999998E-2</v>
      </c>
      <c r="S32" s="1775"/>
      <c r="T32" s="1792"/>
      <c r="U32" s="1527"/>
    </row>
    <row r="33" spans="1:33" ht="17.100000000000001" customHeight="1">
      <c r="A33" s="1527"/>
      <c r="B33" s="860">
        <v>5.2</v>
      </c>
      <c r="C33" s="1582" t="s">
        <v>631</v>
      </c>
      <c r="D33" s="239"/>
      <c r="E33" s="239"/>
      <c r="F33" s="239"/>
      <c r="G33" s="239"/>
      <c r="H33" s="239"/>
      <c r="I33" s="239"/>
      <c r="J33" s="240"/>
      <c r="K33" s="1539"/>
      <c r="L33" s="167"/>
      <c r="M33" s="80"/>
      <c r="N33" s="83"/>
      <c r="O33" s="701" t="str">
        <f>'Library Volume 2'!F172</f>
        <v>Kitchen Facilities</v>
      </c>
      <c r="P33" s="702"/>
      <c r="Q33" s="703"/>
      <c r="R33" s="1793">
        <v>0.01</v>
      </c>
      <c r="S33" s="1794">
        <v>0.09</v>
      </c>
      <c r="T33" s="1795">
        <v>35</v>
      </c>
      <c r="U33" s="1539"/>
      <c r="V33" s="1539"/>
      <c r="W33" s="1539"/>
      <c r="X33" s="1539"/>
      <c r="Y33" s="1539"/>
      <c r="Z33" s="1539"/>
      <c r="AA33" s="1539"/>
      <c r="AB33" s="1539"/>
      <c r="AC33" s="1539"/>
      <c r="AD33" s="1539"/>
      <c r="AE33" s="1539"/>
      <c r="AF33" s="1780"/>
      <c r="AG33" s="1780"/>
    </row>
    <row r="34" spans="1:33" ht="17.100000000000001" customHeight="1">
      <c r="A34" s="1527"/>
      <c r="B34" s="860">
        <v>5.3</v>
      </c>
      <c r="C34" s="1582" t="s">
        <v>632</v>
      </c>
      <c r="D34" s="239"/>
      <c r="E34" s="239"/>
      <c r="F34" s="239"/>
      <c r="G34" s="239"/>
      <c r="H34" s="239"/>
      <c r="I34" s="239"/>
      <c r="J34" s="240"/>
      <c r="K34" s="1539"/>
      <c r="L34" s="167"/>
      <c r="M34" s="80"/>
      <c r="N34" s="83"/>
      <c r="O34" s="701" t="str">
        <f>'Library Volume 2'!F179</f>
        <v>Circulation</v>
      </c>
      <c r="P34" s="702"/>
      <c r="Q34" s="703"/>
      <c r="R34" s="1796">
        <v>0.3</v>
      </c>
      <c r="S34" s="1797"/>
      <c r="T34" s="1798"/>
      <c r="U34" s="1539"/>
      <c r="V34" s="1527"/>
      <c r="W34" s="1539"/>
      <c r="X34" s="1539"/>
      <c r="Y34" s="1539"/>
      <c r="Z34" s="1539"/>
      <c r="AA34" s="1539"/>
      <c r="AB34" s="1539"/>
      <c r="AC34" s="1539"/>
      <c r="AD34" s="1539"/>
      <c r="AE34" s="1539"/>
      <c r="AF34" s="1780"/>
      <c r="AG34" s="1780"/>
    </row>
    <row r="35" spans="1:33" ht="17.100000000000001" customHeight="1">
      <c r="A35" s="1527"/>
      <c r="B35" s="885">
        <v>6</v>
      </c>
      <c r="C35" s="884" t="s">
        <v>633</v>
      </c>
      <c r="D35" s="171"/>
      <c r="E35" s="171"/>
      <c r="F35" s="171"/>
      <c r="G35" s="171"/>
      <c r="H35" s="171"/>
      <c r="I35" s="171"/>
      <c r="J35" s="855"/>
      <c r="K35" s="1539"/>
      <c r="L35" s="167"/>
      <c r="M35" s="80"/>
      <c r="N35" s="83"/>
      <c r="O35" s="701" t="str">
        <f>'Library Volume 2'!F186</f>
        <v>Plant</v>
      </c>
      <c r="P35" s="702"/>
      <c r="Q35" s="703"/>
      <c r="R35" s="1796">
        <v>2.5000000000000001E-2</v>
      </c>
      <c r="S35" s="1797"/>
      <c r="T35" s="1798"/>
      <c r="U35" s="1539"/>
      <c r="V35" s="1527"/>
      <c r="W35" s="1539"/>
      <c r="X35" s="1539"/>
      <c r="Y35" s="1539"/>
      <c r="Z35" s="1539"/>
      <c r="AA35" s="1539"/>
      <c r="AB35" s="1539"/>
      <c r="AC35" s="1539"/>
      <c r="AD35" s="1539"/>
      <c r="AE35" s="1539"/>
      <c r="AF35" s="1780"/>
      <c r="AG35" s="1780"/>
    </row>
    <row r="36" spans="1:33" ht="17.100000000000001" customHeight="1" thickBot="1">
      <c r="A36" s="1527"/>
      <c r="B36" s="860">
        <v>6.1</v>
      </c>
      <c r="C36" s="1565" t="s">
        <v>634</v>
      </c>
      <c r="D36" s="239"/>
      <c r="E36" s="239"/>
      <c r="F36" s="239"/>
      <c r="G36" s="239"/>
      <c r="H36" s="239"/>
      <c r="I36" s="239"/>
      <c r="J36" s="240"/>
      <c r="K36" s="1539"/>
      <c r="L36" s="196"/>
      <c r="M36" s="159"/>
      <c r="N36" s="197"/>
      <c r="O36" s="692" t="str">
        <f>'Library Volume 2'!F193</f>
        <v>Internal partitions + Other</v>
      </c>
      <c r="P36" s="693"/>
      <c r="Q36" s="694"/>
      <c r="R36" s="1796">
        <v>0.05</v>
      </c>
      <c r="S36" s="1799"/>
      <c r="T36" s="1800"/>
      <c r="U36" s="1539"/>
      <c r="V36" s="1527"/>
      <c r="W36" s="1539"/>
      <c r="X36" s="1539"/>
      <c r="Y36" s="1539"/>
      <c r="Z36" s="1539"/>
      <c r="AA36" s="1539"/>
      <c r="AB36" s="1539"/>
      <c r="AC36" s="1539"/>
      <c r="AD36" s="1539"/>
      <c r="AE36" s="1539"/>
      <c r="AF36" s="1780"/>
      <c r="AG36" s="1780"/>
    </row>
    <row r="37" spans="1:33" ht="17.100000000000001" customHeight="1">
      <c r="A37" s="1527"/>
      <c r="B37" s="860">
        <v>6.2</v>
      </c>
      <c r="C37" s="1582" t="s">
        <v>635</v>
      </c>
      <c r="D37" s="239"/>
      <c r="E37" s="239"/>
      <c r="F37" s="239"/>
      <c r="G37" s="239"/>
      <c r="H37" s="239"/>
      <c r="I37" s="239"/>
      <c r="J37" s="240"/>
      <c r="K37" s="1539"/>
      <c r="L37" s="1780"/>
      <c r="M37" s="1780"/>
      <c r="N37" s="1528"/>
      <c r="O37" s="458"/>
      <c r="P37" s="1780"/>
      <c r="Q37" s="1780"/>
      <c r="R37" s="1114">
        <f>SUM(R32:R36)</f>
        <v>0.43</v>
      </c>
      <c r="S37" s="1528"/>
      <c r="T37" s="1528"/>
      <c r="U37" s="1539"/>
      <c r="V37" s="1527"/>
      <c r="W37" s="1539"/>
      <c r="X37" s="1539"/>
      <c r="Y37" s="1539"/>
      <c r="Z37" s="1539"/>
      <c r="AA37" s="1539"/>
      <c r="AB37" s="1539"/>
      <c r="AC37" s="1539"/>
      <c r="AD37" s="1539"/>
      <c r="AE37" s="1539"/>
      <c r="AF37" s="1780"/>
      <c r="AG37" s="1780"/>
    </row>
    <row r="38" spans="1:33" ht="17.100000000000001" customHeight="1">
      <c r="A38" s="1527"/>
      <c r="B38" s="885">
        <v>7</v>
      </c>
      <c r="C38" s="884" t="s">
        <v>636</v>
      </c>
      <c r="D38" s="171"/>
      <c r="E38" s="171"/>
      <c r="F38" s="171"/>
      <c r="G38" s="171"/>
      <c r="H38" s="171"/>
      <c r="I38" s="171"/>
      <c r="J38" s="855"/>
      <c r="K38" s="1539"/>
      <c r="L38" s="1780"/>
      <c r="M38" s="1780"/>
      <c r="N38" s="1528"/>
      <c r="O38" s="1528"/>
      <c r="P38" s="1780"/>
      <c r="Q38" s="1780"/>
      <c r="R38" s="1780"/>
      <c r="S38" s="1528"/>
      <c r="T38" s="1528"/>
      <c r="U38" s="1539"/>
      <c r="V38" s="1527"/>
      <c r="W38" s="1539"/>
      <c r="X38" s="1539"/>
      <c r="Y38" s="1539"/>
      <c r="Z38" s="1539"/>
      <c r="AA38" s="1539"/>
      <c r="AB38" s="1539"/>
      <c r="AC38" s="1539"/>
      <c r="AD38" s="1539"/>
      <c r="AE38" s="1539"/>
      <c r="AF38" s="1780"/>
      <c r="AG38" s="1780"/>
    </row>
    <row r="39" spans="1:33" ht="17.100000000000001" customHeight="1">
      <c r="A39" s="1527"/>
      <c r="B39" s="860">
        <v>7.1</v>
      </c>
      <c r="C39" s="1565" t="s">
        <v>637</v>
      </c>
      <c r="D39" s="239"/>
      <c r="E39" s="239"/>
      <c r="F39" s="239"/>
      <c r="G39" s="239"/>
      <c r="H39" s="239"/>
      <c r="I39" s="239"/>
      <c r="J39" s="240"/>
      <c r="K39" s="1539"/>
      <c r="L39" s="1780"/>
      <c r="M39" s="1780"/>
      <c r="N39" s="1528"/>
      <c r="O39" s="1528"/>
      <c r="P39" s="1780"/>
      <c r="Q39" s="1780"/>
      <c r="R39" s="1780"/>
      <c r="S39" s="1528"/>
      <c r="T39" s="1528"/>
      <c r="U39" s="1527"/>
      <c r="V39" s="1527"/>
      <c r="W39" s="1527"/>
      <c r="X39" s="1527"/>
      <c r="Y39" s="1527"/>
      <c r="Z39" s="1527"/>
      <c r="AA39" s="1527"/>
      <c r="AB39" s="1527"/>
      <c r="AC39" s="1527"/>
      <c r="AD39" s="1527"/>
      <c r="AE39" s="1527"/>
      <c r="AF39" s="1528"/>
      <c r="AG39" s="1528"/>
    </row>
    <row r="40" spans="1:33" s="461" customFormat="1" ht="17.100000000000001" customHeight="1">
      <c r="A40" s="23"/>
      <c r="B40" s="860">
        <v>7.2</v>
      </c>
      <c r="C40" s="1582" t="s">
        <v>638</v>
      </c>
      <c r="D40" s="239"/>
      <c r="E40" s="239"/>
      <c r="F40" s="239"/>
      <c r="G40" s="239"/>
      <c r="H40" s="239"/>
      <c r="I40" s="239"/>
      <c r="J40" s="240"/>
      <c r="K40" s="27"/>
      <c r="U40" s="27"/>
      <c r="V40" s="23"/>
      <c r="W40" s="23"/>
      <c r="X40" s="23"/>
      <c r="Y40" s="23"/>
      <c r="Z40" s="23"/>
      <c r="AA40" s="23"/>
      <c r="AB40" s="23"/>
      <c r="AC40" s="23"/>
      <c r="AD40" s="23"/>
      <c r="AE40" s="23"/>
    </row>
    <row r="41" spans="1:33" s="461" customFormat="1" ht="17.100000000000001" customHeight="1">
      <c r="A41" s="23"/>
      <c r="B41" s="860">
        <v>7.3</v>
      </c>
      <c r="C41" s="1582" t="s">
        <v>639</v>
      </c>
      <c r="D41" s="239"/>
      <c r="E41" s="239"/>
      <c r="F41" s="239"/>
      <c r="G41" s="239"/>
      <c r="H41" s="239"/>
      <c r="I41" s="239"/>
      <c r="J41" s="240"/>
      <c r="K41" s="27"/>
      <c r="U41" s="27"/>
      <c r="V41" s="23"/>
      <c r="W41" s="23"/>
      <c r="X41" s="23"/>
      <c r="Y41" s="23"/>
      <c r="Z41" s="23"/>
      <c r="AA41" s="23"/>
      <c r="AB41" s="23"/>
      <c r="AC41" s="23"/>
      <c r="AD41" s="23"/>
      <c r="AE41" s="23"/>
    </row>
    <row r="42" spans="1:33" s="461" customFormat="1" ht="17.100000000000001" customHeight="1">
      <c r="A42" s="23"/>
      <c r="B42" s="860">
        <v>7.4</v>
      </c>
      <c r="C42" s="1582" t="s">
        <v>640</v>
      </c>
      <c r="D42" s="239"/>
      <c r="E42" s="239"/>
      <c r="F42" s="239"/>
      <c r="G42" s="239"/>
      <c r="H42" s="239"/>
      <c r="I42" s="239"/>
      <c r="J42" s="240"/>
      <c r="K42" s="27"/>
      <c r="L42" s="27"/>
      <c r="M42" s="27"/>
      <c r="N42" s="23"/>
      <c r="O42" s="23"/>
      <c r="P42" s="27"/>
      <c r="Q42" s="27"/>
      <c r="R42" s="27"/>
      <c r="S42" s="27"/>
      <c r="T42" s="27"/>
      <c r="U42" s="27"/>
      <c r="V42" s="23"/>
      <c r="W42" s="23"/>
      <c r="X42" s="23"/>
      <c r="Y42" s="23"/>
      <c r="Z42" s="23"/>
      <c r="AA42" s="23"/>
      <c r="AB42" s="23"/>
      <c r="AC42" s="23"/>
      <c r="AD42" s="23"/>
      <c r="AE42" s="23"/>
    </row>
    <row r="43" spans="1:33" s="461" customFormat="1" ht="17.100000000000001" customHeight="1">
      <c r="A43" s="23"/>
      <c r="B43" s="885">
        <v>8</v>
      </c>
      <c r="C43" s="884" t="s">
        <v>641</v>
      </c>
      <c r="D43" s="171"/>
      <c r="E43" s="171"/>
      <c r="F43" s="171"/>
      <c r="G43" s="171"/>
      <c r="H43" s="171"/>
      <c r="I43" s="171"/>
      <c r="J43" s="855"/>
      <c r="K43" s="27"/>
      <c r="L43" s="33"/>
      <c r="M43" s="23"/>
      <c r="N43" s="23"/>
      <c r="O43" s="23"/>
      <c r="P43" s="27"/>
      <c r="Q43" s="23"/>
      <c r="R43" s="27"/>
      <c r="S43" s="27"/>
      <c r="T43" s="27"/>
      <c r="U43" s="27"/>
      <c r="V43" s="23"/>
      <c r="W43" s="23"/>
      <c r="X43" s="23"/>
      <c r="Y43" s="23"/>
      <c r="Z43" s="23"/>
      <c r="AA43" s="23"/>
      <c r="AB43" s="23"/>
      <c r="AC43" s="23"/>
      <c r="AD43" s="23"/>
      <c r="AE43" s="23"/>
    </row>
    <row r="44" spans="1:33" s="461" customFormat="1" ht="17.100000000000001" customHeight="1">
      <c r="A44" s="23"/>
      <c r="B44" s="860">
        <v>8.1</v>
      </c>
      <c r="C44" s="1565" t="s">
        <v>642</v>
      </c>
      <c r="D44" s="239"/>
      <c r="E44" s="239"/>
      <c r="F44" s="239"/>
      <c r="G44" s="239"/>
      <c r="H44" s="239"/>
      <c r="I44" s="239"/>
      <c r="J44" s="240"/>
      <c r="K44" s="27"/>
      <c r="M44" s="27"/>
      <c r="N44" s="23"/>
      <c r="O44" s="23"/>
      <c r="P44" s="27"/>
      <c r="Q44" s="27"/>
      <c r="R44" s="27"/>
      <c r="S44" s="27"/>
      <c r="T44" s="27"/>
      <c r="U44" s="27"/>
      <c r="V44" s="27"/>
      <c r="W44" s="27"/>
      <c r="X44" s="27"/>
      <c r="Y44" s="27"/>
      <c r="Z44" s="27"/>
      <c r="AA44" s="27"/>
      <c r="AB44" s="27"/>
      <c r="AC44" s="27"/>
      <c r="AD44" s="27"/>
      <c r="AE44" s="27"/>
      <c r="AF44" s="462"/>
      <c r="AG44" s="462"/>
    </row>
    <row r="45" spans="1:33" s="461" customFormat="1" ht="17.100000000000001" customHeight="1">
      <c r="A45" s="23"/>
      <c r="B45" s="860">
        <v>8.1999999999999993</v>
      </c>
      <c r="C45" s="1582" t="s">
        <v>643</v>
      </c>
      <c r="D45" s="239"/>
      <c r="E45" s="239"/>
      <c r="F45" s="239"/>
      <c r="G45" s="239"/>
      <c r="H45" s="239"/>
      <c r="I45" s="239"/>
      <c r="J45" s="240"/>
      <c r="K45" s="27"/>
      <c r="M45" s="23"/>
      <c r="N45" s="23"/>
      <c r="O45" s="23"/>
      <c r="P45" s="27"/>
      <c r="Q45" s="23"/>
      <c r="R45" s="27"/>
      <c r="S45" s="27"/>
      <c r="T45" s="27"/>
      <c r="U45" s="27"/>
      <c r="V45" s="27"/>
      <c r="W45" s="27"/>
      <c r="X45" s="27"/>
      <c r="Y45" s="27"/>
      <c r="Z45" s="27"/>
      <c r="AA45" s="27"/>
      <c r="AB45" s="27"/>
      <c r="AC45" s="27"/>
      <c r="AD45" s="27"/>
      <c r="AE45" s="27"/>
      <c r="AF45" s="462"/>
      <c r="AG45" s="462"/>
    </row>
    <row r="46" spans="1:33" s="461" customFormat="1" ht="17.100000000000001" customHeight="1">
      <c r="A46" s="23"/>
      <c r="B46" s="885">
        <v>9</v>
      </c>
      <c r="C46" s="884" t="s">
        <v>644</v>
      </c>
      <c r="D46" s="171"/>
      <c r="E46" s="171"/>
      <c r="F46" s="171"/>
      <c r="G46" s="171"/>
      <c r="H46" s="171"/>
      <c r="I46" s="171"/>
      <c r="J46" s="855"/>
      <c r="K46" s="27"/>
      <c r="M46" s="23"/>
      <c r="N46" s="23"/>
      <c r="O46" s="23"/>
      <c r="P46" s="27"/>
      <c r="Q46" s="23"/>
      <c r="R46" s="27"/>
      <c r="S46" s="27"/>
      <c r="T46" s="27"/>
      <c r="U46" s="27"/>
      <c r="V46" s="27"/>
      <c r="W46" s="27"/>
      <c r="X46" s="27"/>
      <c r="Y46" s="27"/>
      <c r="Z46" s="27"/>
      <c r="AA46" s="27"/>
      <c r="AB46" s="27"/>
      <c r="AC46" s="27"/>
      <c r="AD46" s="27"/>
      <c r="AE46" s="27"/>
      <c r="AF46" s="462"/>
      <c r="AG46" s="462"/>
    </row>
    <row r="47" spans="1:33" s="461" customFormat="1" ht="17.100000000000001" customHeight="1">
      <c r="A47" s="23"/>
      <c r="B47" s="860">
        <v>9.1</v>
      </c>
      <c r="C47" s="1565" t="s">
        <v>645</v>
      </c>
      <c r="D47" s="239"/>
      <c r="E47" s="239"/>
      <c r="F47" s="239"/>
      <c r="G47" s="239"/>
      <c r="H47" s="239"/>
      <c r="I47" s="239"/>
      <c r="J47" s="240"/>
      <c r="K47" s="27"/>
      <c r="M47" s="27"/>
      <c r="N47" s="23"/>
      <c r="O47" s="23"/>
      <c r="P47" s="27"/>
      <c r="Q47" s="27"/>
      <c r="R47" s="27"/>
      <c r="S47" s="27"/>
      <c r="T47" s="27"/>
      <c r="U47" s="27"/>
      <c r="V47" s="27"/>
      <c r="W47" s="27"/>
      <c r="X47" s="27"/>
      <c r="Y47" s="27"/>
      <c r="Z47" s="27"/>
      <c r="AA47" s="27"/>
      <c r="AB47" s="27"/>
      <c r="AC47" s="27"/>
      <c r="AD47" s="27"/>
      <c r="AE47" s="27"/>
      <c r="AF47" s="462"/>
      <c r="AG47" s="462"/>
    </row>
    <row r="48" spans="1:33">
      <c r="A48" s="1527"/>
      <c r="B48" s="860">
        <v>9.1999999999999993</v>
      </c>
      <c r="C48" s="1582" t="s">
        <v>646</v>
      </c>
      <c r="D48" s="239"/>
      <c r="E48" s="239"/>
      <c r="F48" s="239"/>
      <c r="G48" s="239"/>
      <c r="H48" s="239"/>
      <c r="I48" s="239"/>
      <c r="J48" s="240"/>
      <c r="K48" s="1539"/>
      <c r="L48" s="1780"/>
      <c r="M48" s="88"/>
      <c r="N48" s="88"/>
      <c r="O48" s="88"/>
      <c r="P48" s="27"/>
      <c r="Q48" s="23"/>
      <c r="R48" s="27"/>
      <c r="S48" s="27"/>
      <c r="T48" s="27"/>
      <c r="U48" s="27"/>
      <c r="V48" s="1539"/>
      <c r="W48" s="1539"/>
      <c r="X48" s="1539"/>
      <c r="Y48" s="1539"/>
      <c r="Z48" s="1539"/>
      <c r="AA48" s="1539"/>
      <c r="AB48" s="1539"/>
      <c r="AC48" s="1539"/>
      <c r="AD48" s="1539"/>
      <c r="AE48" s="1539"/>
      <c r="AF48" s="1780"/>
      <c r="AG48" s="1780"/>
    </row>
    <row r="49" spans="2:33">
      <c r="B49" s="860">
        <v>9.3000000000000007</v>
      </c>
      <c r="C49" s="1582" t="s">
        <v>647</v>
      </c>
      <c r="D49" s="239"/>
      <c r="E49" s="239"/>
      <c r="F49" s="239"/>
      <c r="G49" s="239"/>
      <c r="H49" s="239"/>
      <c r="I49" s="239"/>
      <c r="J49" s="240"/>
      <c r="K49" s="1539"/>
      <c r="L49" s="1780"/>
      <c r="M49" s="87"/>
      <c r="N49" s="88"/>
      <c r="O49" s="88"/>
      <c r="P49" s="27"/>
      <c r="Q49" s="27"/>
      <c r="R49" s="27"/>
      <c r="S49" s="27"/>
      <c r="T49" s="27"/>
      <c r="U49" s="27"/>
      <c r="V49" s="1539"/>
      <c r="W49" s="1539"/>
      <c r="X49" s="1539"/>
      <c r="Y49" s="1539"/>
      <c r="Z49" s="1539"/>
      <c r="AA49" s="1539"/>
      <c r="AB49" s="1539"/>
      <c r="AC49" s="1539"/>
      <c r="AD49" s="1539"/>
      <c r="AE49" s="1539"/>
      <c r="AF49" s="1780"/>
      <c r="AG49" s="1780"/>
    </row>
    <row r="50" spans="2:33">
      <c r="B50" s="860">
        <v>9.4</v>
      </c>
      <c r="C50" s="1582" t="s">
        <v>648</v>
      </c>
      <c r="D50" s="239"/>
      <c r="E50" s="239"/>
      <c r="F50" s="239"/>
      <c r="G50" s="239"/>
      <c r="H50" s="239"/>
      <c r="I50" s="239"/>
      <c r="J50" s="240"/>
      <c r="K50" s="1539"/>
      <c r="L50" s="1780"/>
      <c r="M50" s="87"/>
      <c r="N50" s="88"/>
      <c r="O50" s="88"/>
      <c r="P50" s="27"/>
      <c r="Q50" s="27"/>
      <c r="R50" s="27"/>
      <c r="S50" s="27"/>
      <c r="T50" s="27"/>
      <c r="U50" s="27"/>
      <c r="V50" s="1539"/>
      <c r="W50" s="1539"/>
      <c r="X50" s="1539"/>
      <c r="Y50" s="1539"/>
      <c r="Z50" s="1539"/>
      <c r="AA50" s="1539"/>
      <c r="AB50" s="1539"/>
      <c r="AC50" s="1539"/>
      <c r="AD50" s="1539"/>
      <c r="AE50" s="1539"/>
      <c r="AF50" s="1780"/>
      <c r="AG50" s="1780"/>
    </row>
    <row r="51" spans="2:33" ht="15.75">
      <c r="B51" s="885">
        <v>10</v>
      </c>
      <c r="C51" s="884" t="s">
        <v>649</v>
      </c>
      <c r="D51" s="171"/>
      <c r="E51" s="171"/>
      <c r="F51" s="171"/>
      <c r="G51" s="171"/>
      <c r="H51" s="171"/>
      <c r="I51" s="171"/>
      <c r="J51" s="855"/>
      <c r="K51" s="1539"/>
      <c r="L51" s="1780"/>
      <c r="M51" s="88"/>
      <c r="N51" s="88"/>
      <c r="O51" s="88"/>
      <c r="P51" s="27"/>
      <c r="Q51" s="23"/>
      <c r="R51" s="27"/>
      <c r="S51" s="27"/>
      <c r="T51" s="27"/>
      <c r="U51" s="27"/>
      <c r="V51" s="1539"/>
      <c r="W51" s="1539"/>
      <c r="X51" s="1539"/>
      <c r="Y51" s="1539"/>
      <c r="Z51" s="1539"/>
      <c r="AA51" s="1539"/>
      <c r="AB51" s="1539"/>
      <c r="AC51" s="1539"/>
      <c r="AD51" s="1539"/>
      <c r="AE51" s="1539"/>
      <c r="AF51" s="1780"/>
      <c r="AG51" s="1780"/>
    </row>
    <row r="52" spans="2:33">
      <c r="B52" s="860">
        <v>10.1</v>
      </c>
      <c r="C52" s="1565" t="s">
        <v>650</v>
      </c>
      <c r="D52" s="239"/>
      <c r="E52" s="239"/>
      <c r="F52" s="239"/>
      <c r="G52" s="239"/>
      <c r="H52" s="239"/>
      <c r="I52" s="239"/>
      <c r="J52" s="240"/>
      <c r="K52" s="1539"/>
      <c r="L52" s="1780"/>
      <c r="M52" s="87"/>
      <c r="N52" s="88"/>
      <c r="O52" s="88"/>
      <c r="P52" s="27"/>
      <c r="Q52" s="27"/>
      <c r="R52" s="27"/>
      <c r="S52" s="27"/>
      <c r="T52" s="27"/>
      <c r="U52" s="27"/>
      <c r="V52" s="1539"/>
      <c r="W52" s="1539"/>
      <c r="X52" s="1539"/>
      <c r="Y52" s="1539"/>
      <c r="Z52" s="1539"/>
      <c r="AA52" s="1539"/>
      <c r="AB52" s="1539"/>
      <c r="AC52" s="1539"/>
      <c r="AD52" s="1539"/>
      <c r="AE52" s="1539"/>
      <c r="AF52" s="1780"/>
      <c r="AG52" s="1780"/>
    </row>
    <row r="53" spans="2:33">
      <c r="B53" s="860">
        <v>10.199999999999999</v>
      </c>
      <c r="C53" s="1582" t="s">
        <v>651</v>
      </c>
      <c r="D53" s="239"/>
      <c r="E53" s="239"/>
      <c r="F53" s="239"/>
      <c r="G53" s="239"/>
      <c r="H53" s="239"/>
      <c r="I53" s="239"/>
      <c r="J53" s="240"/>
      <c r="K53" s="1539"/>
      <c r="L53" s="1780"/>
      <c r="M53" s="88"/>
      <c r="N53" s="88"/>
      <c r="O53" s="88"/>
      <c r="P53" s="27"/>
      <c r="Q53" s="23"/>
      <c r="R53" s="27"/>
      <c r="S53" s="27"/>
      <c r="T53" s="27"/>
      <c r="U53" s="27"/>
      <c r="V53" s="1539"/>
      <c r="W53" s="1539"/>
      <c r="X53" s="1539"/>
      <c r="Y53" s="1539"/>
      <c r="Z53" s="1539"/>
      <c r="AA53" s="1539"/>
      <c r="AB53" s="1539"/>
      <c r="AC53" s="1539"/>
      <c r="AD53" s="1539"/>
      <c r="AE53" s="1539"/>
      <c r="AF53" s="1780"/>
      <c r="AG53" s="1780"/>
    </row>
    <row r="54" spans="2:33">
      <c r="B54" s="860">
        <v>10.3</v>
      </c>
      <c r="C54" s="1582" t="s">
        <v>652</v>
      </c>
      <c r="D54" s="239"/>
      <c r="E54" s="239"/>
      <c r="F54" s="239"/>
      <c r="G54" s="239"/>
      <c r="H54" s="239"/>
      <c r="I54" s="239"/>
      <c r="J54" s="240"/>
      <c r="K54" s="1539"/>
      <c r="L54" s="1780"/>
      <c r="M54" s="88"/>
      <c r="N54" s="88"/>
      <c r="O54" s="88"/>
      <c r="P54" s="27"/>
      <c r="Q54" s="23"/>
      <c r="R54" s="27"/>
      <c r="S54" s="27"/>
      <c r="T54" s="27"/>
      <c r="U54" s="27"/>
      <c r="V54" s="1539"/>
      <c r="W54" s="1539"/>
      <c r="X54" s="1539"/>
      <c r="Y54" s="1539"/>
      <c r="Z54" s="1539"/>
      <c r="AA54" s="1539"/>
      <c r="AB54" s="1539"/>
      <c r="AC54" s="1539"/>
      <c r="AD54" s="1539"/>
      <c r="AE54" s="1539"/>
      <c r="AF54" s="1780"/>
      <c r="AG54" s="1780"/>
    </row>
    <row r="55" spans="2:33">
      <c r="B55" s="860">
        <v>10.4</v>
      </c>
      <c r="C55" s="1582" t="s">
        <v>653</v>
      </c>
      <c r="D55" s="239"/>
      <c r="E55" s="239"/>
      <c r="F55" s="239"/>
      <c r="G55" s="239"/>
      <c r="H55" s="239"/>
      <c r="I55" s="239"/>
      <c r="J55" s="240"/>
      <c r="K55" s="1539"/>
      <c r="L55" s="1780"/>
      <c r="M55" s="87"/>
      <c r="N55" s="88"/>
      <c r="O55" s="88"/>
      <c r="P55" s="27"/>
      <c r="Q55" s="27"/>
      <c r="R55" s="27"/>
      <c r="S55" s="27"/>
      <c r="T55" s="27"/>
      <c r="U55" s="27"/>
      <c r="V55" s="1539"/>
      <c r="W55" s="1539"/>
      <c r="X55" s="1539"/>
      <c r="Y55" s="1539"/>
      <c r="Z55" s="1539"/>
      <c r="AA55" s="1539"/>
      <c r="AB55" s="1539"/>
      <c r="AC55" s="1539"/>
      <c r="AD55" s="1539"/>
      <c r="AE55" s="1539"/>
      <c r="AF55" s="1780"/>
      <c r="AG55" s="1780"/>
    </row>
    <row r="56" spans="2:33" ht="15.75">
      <c r="B56" s="885">
        <v>11</v>
      </c>
      <c r="C56" s="884" t="s">
        <v>654</v>
      </c>
      <c r="D56" s="171"/>
      <c r="E56" s="171"/>
      <c r="F56" s="171"/>
      <c r="G56" s="171"/>
      <c r="H56" s="171"/>
      <c r="I56" s="171"/>
      <c r="J56" s="855"/>
      <c r="K56" s="1539"/>
      <c r="L56" s="1780"/>
      <c r="M56" s="88"/>
      <c r="N56" s="88"/>
      <c r="O56" s="88"/>
      <c r="P56" s="27"/>
      <c r="Q56" s="23"/>
      <c r="R56" s="27"/>
      <c r="S56" s="27"/>
      <c r="T56" s="27"/>
      <c r="U56" s="27"/>
      <c r="V56" s="1539"/>
      <c r="W56" s="1539"/>
      <c r="X56" s="1539"/>
      <c r="Y56" s="1539"/>
      <c r="Z56" s="1539"/>
      <c r="AA56" s="1539"/>
      <c r="AB56" s="1539"/>
      <c r="AC56" s="1539"/>
      <c r="AD56" s="1539"/>
      <c r="AE56" s="1539"/>
      <c r="AF56" s="1780"/>
      <c r="AG56" s="1780"/>
    </row>
    <row r="57" spans="2:33">
      <c r="B57" s="860">
        <v>11.1</v>
      </c>
      <c r="C57" s="1565" t="s">
        <v>655</v>
      </c>
      <c r="D57" s="239"/>
      <c r="E57" s="239"/>
      <c r="F57" s="239"/>
      <c r="G57" s="239"/>
      <c r="H57" s="239"/>
      <c r="I57" s="239"/>
      <c r="J57" s="240"/>
      <c r="K57" s="1539"/>
      <c r="L57" s="1780"/>
      <c r="M57" s="88"/>
      <c r="N57" s="88"/>
      <c r="O57" s="88"/>
      <c r="P57" s="27"/>
      <c r="Q57" s="23"/>
      <c r="R57" s="27"/>
      <c r="S57" s="27"/>
      <c r="T57" s="27"/>
      <c r="U57" s="27"/>
      <c r="V57" s="1539"/>
      <c r="W57" s="1539"/>
      <c r="X57" s="1539"/>
      <c r="Y57" s="1539"/>
      <c r="Z57" s="1539"/>
      <c r="AA57" s="1539"/>
      <c r="AB57" s="1539"/>
      <c r="AC57" s="1539"/>
      <c r="AD57" s="1539"/>
      <c r="AE57" s="1539"/>
      <c r="AF57" s="1780"/>
      <c r="AG57" s="1780"/>
    </row>
    <row r="58" spans="2:33">
      <c r="B58" s="860">
        <v>11.2</v>
      </c>
      <c r="C58" s="1582" t="s">
        <v>656</v>
      </c>
      <c r="D58" s="239"/>
      <c r="E58" s="239"/>
      <c r="F58" s="239"/>
      <c r="G58" s="239"/>
      <c r="H58" s="239"/>
      <c r="I58" s="239"/>
      <c r="J58" s="240"/>
      <c r="K58" s="1539"/>
      <c r="L58" s="1780"/>
      <c r="M58" s="87"/>
      <c r="N58" s="88"/>
      <c r="O58" s="88"/>
      <c r="P58" s="27"/>
      <c r="Q58" s="27"/>
      <c r="R58" s="27"/>
      <c r="S58" s="27"/>
      <c r="T58" s="27"/>
      <c r="U58" s="27"/>
      <c r="V58" s="1539"/>
      <c r="W58" s="1539"/>
      <c r="X58" s="1539"/>
      <c r="Y58" s="1539"/>
      <c r="Z58" s="1539"/>
      <c r="AA58" s="1539"/>
      <c r="AB58" s="1539"/>
      <c r="AC58" s="1539"/>
      <c r="AD58" s="1539"/>
      <c r="AE58" s="1539"/>
      <c r="AF58" s="1780"/>
      <c r="AG58" s="1780"/>
    </row>
    <row r="59" spans="2:33" s="19" customFormat="1">
      <c r="B59" s="860">
        <v>11.3</v>
      </c>
      <c r="C59" s="1582" t="s">
        <v>657</v>
      </c>
      <c r="D59" s="239"/>
      <c r="E59" s="239"/>
      <c r="F59" s="239"/>
      <c r="G59" s="239"/>
      <c r="H59" s="239"/>
      <c r="I59" s="239"/>
      <c r="J59" s="240"/>
      <c r="K59" s="1539"/>
      <c r="L59" s="1527"/>
      <c r="M59" s="1527"/>
      <c r="N59" s="1527"/>
      <c r="O59" s="1527"/>
      <c r="P59" s="1527"/>
      <c r="Q59" s="1527"/>
      <c r="R59" s="27"/>
      <c r="S59" s="27"/>
      <c r="T59" s="27"/>
      <c r="U59" s="27"/>
      <c r="V59" s="1539"/>
      <c r="W59" s="1539"/>
      <c r="X59" s="1539"/>
      <c r="Y59" s="1539"/>
      <c r="Z59" s="1539"/>
      <c r="AA59" s="1539"/>
      <c r="AB59" s="1539"/>
      <c r="AC59" s="1539"/>
      <c r="AD59" s="1539"/>
      <c r="AE59" s="1539"/>
      <c r="AF59" s="1539"/>
      <c r="AG59" s="1539"/>
    </row>
    <row r="60" spans="2:33" s="19" customFormat="1">
      <c r="B60" s="860">
        <v>11.4</v>
      </c>
      <c r="C60" s="1582" t="s">
        <v>658</v>
      </c>
      <c r="D60" s="239"/>
      <c r="E60" s="239"/>
      <c r="F60" s="239"/>
      <c r="G60" s="239"/>
      <c r="H60" s="239"/>
      <c r="I60" s="239"/>
      <c r="J60" s="240"/>
      <c r="K60" s="1539"/>
      <c r="L60" s="1527"/>
      <c r="M60" s="1527"/>
      <c r="N60" s="1527"/>
      <c r="O60" s="1527"/>
      <c r="P60" s="1527"/>
      <c r="Q60" s="1527"/>
      <c r="R60" s="27"/>
      <c r="S60" s="27"/>
      <c r="T60" s="27"/>
      <c r="U60" s="27"/>
      <c r="V60" s="1539"/>
      <c r="W60" s="1539"/>
      <c r="X60" s="1539"/>
      <c r="Y60" s="1539"/>
      <c r="Z60" s="1539"/>
      <c r="AA60" s="1539"/>
      <c r="AB60" s="1539"/>
      <c r="AC60" s="1539"/>
      <c r="AD60" s="1539"/>
      <c r="AE60" s="1539"/>
      <c r="AF60" s="1539"/>
      <c r="AG60" s="1539"/>
    </row>
    <row r="61" spans="2:33" s="19" customFormat="1">
      <c r="B61" s="860">
        <v>11.5</v>
      </c>
      <c r="C61" s="1582" t="s">
        <v>659</v>
      </c>
      <c r="D61" s="239"/>
      <c r="E61" s="239"/>
      <c r="F61" s="239"/>
      <c r="G61" s="239"/>
      <c r="H61" s="239"/>
      <c r="I61" s="239"/>
      <c r="J61" s="240"/>
      <c r="K61" s="1539"/>
      <c r="L61" s="1527"/>
      <c r="M61" s="1527"/>
      <c r="N61" s="1527"/>
      <c r="O61" s="1527"/>
      <c r="P61" s="1527"/>
      <c r="Q61" s="1527"/>
      <c r="R61" s="27"/>
      <c r="S61" s="27"/>
      <c r="T61" s="27"/>
      <c r="U61" s="27"/>
      <c r="V61" s="1539"/>
      <c r="W61" s="1539"/>
      <c r="X61" s="1539"/>
      <c r="Y61" s="1539"/>
      <c r="Z61" s="1539"/>
      <c r="AA61" s="1539"/>
      <c r="AB61" s="1539"/>
      <c r="AC61" s="1539"/>
      <c r="AD61" s="1539"/>
      <c r="AE61" s="1539"/>
      <c r="AF61" s="1539"/>
      <c r="AG61" s="1539"/>
    </row>
    <row r="62" spans="2:33" s="19" customFormat="1" ht="15.75">
      <c r="B62" s="885">
        <v>12</v>
      </c>
      <c r="C62" s="884" t="s">
        <v>660</v>
      </c>
      <c r="D62" s="171"/>
      <c r="E62" s="171"/>
      <c r="F62" s="171"/>
      <c r="G62" s="171"/>
      <c r="H62" s="171"/>
      <c r="I62" s="171"/>
      <c r="J62" s="855"/>
      <c r="K62" s="1539"/>
      <c r="L62" s="1527"/>
      <c r="M62" s="1527"/>
      <c r="N62" s="1527"/>
      <c r="O62" s="1527"/>
      <c r="P62" s="1527"/>
      <c r="Q62" s="1527"/>
      <c r="R62" s="27"/>
      <c r="S62" s="27"/>
      <c r="T62" s="27"/>
      <c r="U62" s="27"/>
      <c r="V62" s="1539"/>
      <c r="W62" s="1539"/>
      <c r="X62" s="1539"/>
      <c r="Y62" s="1539"/>
      <c r="Z62" s="1539"/>
      <c r="AA62" s="1539"/>
      <c r="AB62" s="1539"/>
      <c r="AC62" s="1539"/>
      <c r="AD62" s="1539"/>
      <c r="AE62" s="1539"/>
      <c r="AF62" s="1539"/>
      <c r="AG62" s="1539"/>
    </row>
    <row r="63" spans="2:33" s="19" customFormat="1">
      <c r="B63" s="860">
        <v>12.1</v>
      </c>
      <c r="C63" s="1565" t="s">
        <v>661</v>
      </c>
      <c r="D63" s="239"/>
      <c r="E63" s="239"/>
      <c r="F63" s="239"/>
      <c r="G63" s="239"/>
      <c r="H63" s="239"/>
      <c r="I63" s="239"/>
      <c r="J63" s="240"/>
      <c r="K63" s="1539"/>
      <c r="L63" s="1527"/>
      <c r="M63" s="1527"/>
      <c r="N63" s="1527"/>
      <c r="O63" s="1527"/>
      <c r="P63" s="1527"/>
      <c r="Q63" s="1527"/>
      <c r="R63" s="27"/>
      <c r="S63" s="27"/>
      <c r="T63" s="27"/>
      <c r="U63" s="27"/>
      <c r="V63" s="1539"/>
      <c r="W63" s="1539"/>
      <c r="X63" s="1539"/>
      <c r="Y63" s="1539"/>
      <c r="Z63" s="1539"/>
      <c r="AA63" s="1539"/>
      <c r="AB63" s="1539"/>
      <c r="AC63" s="1539"/>
      <c r="AD63" s="1539"/>
      <c r="AE63" s="1539"/>
      <c r="AF63" s="1539"/>
      <c r="AG63" s="1539"/>
    </row>
    <row r="64" spans="2:33" s="19" customFormat="1">
      <c r="B64" s="860">
        <v>12.2</v>
      </c>
      <c r="C64" s="1582" t="s">
        <v>662</v>
      </c>
      <c r="D64" s="239"/>
      <c r="E64" s="239"/>
      <c r="F64" s="239"/>
      <c r="G64" s="239"/>
      <c r="H64" s="239"/>
      <c r="I64" s="239"/>
      <c r="J64" s="240"/>
      <c r="K64" s="1539"/>
      <c r="L64" s="1527"/>
      <c r="M64" s="1527"/>
      <c r="N64" s="1527"/>
      <c r="O64" s="1527"/>
      <c r="P64" s="1527"/>
      <c r="Q64" s="1527"/>
      <c r="R64" s="27"/>
      <c r="S64" s="27"/>
      <c r="T64" s="27"/>
      <c r="U64" s="27"/>
      <c r="V64" s="1539"/>
      <c r="W64" s="1539"/>
      <c r="X64" s="1539"/>
      <c r="Y64" s="1539"/>
      <c r="Z64" s="1539"/>
      <c r="AA64" s="1539"/>
      <c r="AB64" s="1539"/>
      <c r="AC64" s="1539"/>
      <c r="AD64" s="1539"/>
      <c r="AE64" s="1539"/>
      <c r="AF64" s="1539"/>
      <c r="AG64" s="1539"/>
    </row>
    <row r="65" spans="2:33" s="19" customFormat="1">
      <c r="B65" s="860">
        <v>12.3</v>
      </c>
      <c r="C65" s="1582" t="s">
        <v>663</v>
      </c>
      <c r="D65" s="239"/>
      <c r="E65" s="239"/>
      <c r="F65" s="239"/>
      <c r="G65" s="239"/>
      <c r="H65" s="239"/>
      <c r="I65" s="239"/>
      <c r="J65" s="240"/>
      <c r="K65" s="1539"/>
      <c r="L65" s="1527"/>
      <c r="M65" s="1527"/>
      <c r="N65" s="1527"/>
      <c r="O65" s="1527"/>
      <c r="P65" s="1527"/>
      <c r="Q65" s="1527"/>
      <c r="R65" s="27"/>
      <c r="S65" s="27"/>
      <c r="T65" s="27"/>
      <c r="U65" s="27"/>
      <c r="V65" s="1539"/>
      <c r="W65" s="1539"/>
      <c r="X65" s="1539"/>
      <c r="Y65" s="1539"/>
      <c r="Z65" s="1539"/>
      <c r="AA65" s="1539"/>
      <c r="AB65" s="1539"/>
      <c r="AC65" s="1539"/>
      <c r="AD65" s="1539"/>
      <c r="AE65" s="1539"/>
      <c r="AF65" s="1539"/>
      <c r="AG65" s="1539"/>
    </row>
    <row r="66" spans="2:33" s="19" customFormat="1" ht="15.75">
      <c r="B66" s="885">
        <v>13</v>
      </c>
      <c r="C66" s="884" t="s">
        <v>664</v>
      </c>
      <c r="D66" s="171"/>
      <c r="E66" s="171"/>
      <c r="F66" s="171"/>
      <c r="G66" s="171"/>
      <c r="H66" s="171"/>
      <c r="I66" s="171"/>
      <c r="J66" s="855"/>
      <c r="K66" s="1539"/>
      <c r="L66" s="1527"/>
      <c r="M66" s="1527"/>
      <c r="N66" s="1527"/>
      <c r="O66" s="1527"/>
      <c r="P66" s="1527"/>
      <c r="Q66" s="1527"/>
      <c r="R66" s="27"/>
      <c r="S66" s="27"/>
      <c r="T66" s="27"/>
      <c r="U66" s="27"/>
      <c r="V66" s="1539"/>
      <c r="W66" s="1539"/>
      <c r="X66" s="1539"/>
      <c r="Y66" s="1539"/>
      <c r="Z66" s="1539"/>
      <c r="AA66" s="1539"/>
      <c r="AB66" s="1539"/>
      <c r="AC66" s="1539"/>
      <c r="AD66" s="1539"/>
      <c r="AE66" s="1539"/>
      <c r="AF66" s="1539"/>
      <c r="AG66" s="1539"/>
    </row>
    <row r="67" spans="2:33" s="19" customFormat="1">
      <c r="B67" s="860">
        <v>13.1</v>
      </c>
      <c r="C67" s="1565" t="s">
        <v>665</v>
      </c>
      <c r="D67" s="239"/>
      <c r="E67" s="239"/>
      <c r="F67" s="239"/>
      <c r="G67" s="239"/>
      <c r="H67" s="239"/>
      <c r="I67" s="239"/>
      <c r="J67" s="240"/>
      <c r="K67" s="1539"/>
      <c r="L67" s="1527"/>
      <c r="M67" s="1527"/>
      <c r="N67" s="1527"/>
      <c r="O67" s="1527"/>
      <c r="P67" s="1527"/>
      <c r="Q67" s="1527"/>
      <c r="R67" s="27"/>
      <c r="S67" s="27"/>
      <c r="T67" s="27"/>
      <c r="U67" s="27"/>
      <c r="V67" s="1539"/>
      <c r="W67" s="1539"/>
      <c r="X67" s="1539"/>
      <c r="Y67" s="1539"/>
      <c r="Z67" s="1539"/>
      <c r="AA67" s="1539"/>
      <c r="AB67" s="1539"/>
      <c r="AC67" s="1539"/>
      <c r="AD67" s="1539"/>
      <c r="AE67" s="1539"/>
      <c r="AF67" s="1539"/>
      <c r="AG67" s="1539"/>
    </row>
    <row r="68" spans="2:33" s="19" customFormat="1">
      <c r="B68" s="860">
        <v>13.2</v>
      </c>
      <c r="C68" s="1582" t="s">
        <v>666</v>
      </c>
      <c r="D68" s="239"/>
      <c r="E68" s="239"/>
      <c r="F68" s="239"/>
      <c r="G68" s="239"/>
      <c r="H68" s="239"/>
      <c r="I68" s="239"/>
      <c r="J68" s="240"/>
      <c r="K68" s="1539"/>
      <c r="L68" s="1527"/>
      <c r="M68" s="1527"/>
      <c r="N68" s="1527"/>
      <c r="O68" s="1527"/>
      <c r="P68" s="1527"/>
      <c r="Q68" s="1527"/>
      <c r="R68" s="27"/>
      <c r="S68" s="27"/>
      <c r="T68" s="27"/>
      <c r="U68" s="27"/>
      <c r="V68" s="1539"/>
      <c r="W68" s="1539"/>
      <c r="X68" s="1539"/>
      <c r="Y68" s="1539"/>
      <c r="Z68" s="1539"/>
      <c r="AA68" s="1539"/>
      <c r="AB68" s="1539"/>
      <c r="AC68" s="1539"/>
      <c r="AD68" s="1539"/>
      <c r="AE68" s="1539"/>
      <c r="AF68" s="1539"/>
      <c r="AG68" s="1539"/>
    </row>
    <row r="69" spans="2:33" s="19" customFormat="1" ht="15.75">
      <c r="B69" s="885">
        <v>14</v>
      </c>
      <c r="C69" s="884" t="s">
        <v>667</v>
      </c>
      <c r="D69" s="171"/>
      <c r="E69" s="171"/>
      <c r="F69" s="171"/>
      <c r="G69" s="171"/>
      <c r="H69" s="171"/>
      <c r="I69" s="171"/>
      <c r="J69" s="855"/>
      <c r="K69" s="1539"/>
      <c r="L69" s="1527"/>
      <c r="M69" s="1527"/>
      <c r="N69" s="1527"/>
      <c r="O69" s="1527"/>
      <c r="P69" s="1527"/>
      <c r="Q69" s="1527"/>
      <c r="R69" s="27"/>
      <c r="S69" s="27"/>
      <c r="T69" s="27"/>
      <c r="U69" s="27"/>
      <c r="V69" s="1539"/>
      <c r="W69" s="1539"/>
      <c r="X69" s="1539"/>
      <c r="Y69" s="1539"/>
      <c r="Z69" s="1539"/>
      <c r="AA69" s="1539"/>
      <c r="AB69" s="1539"/>
      <c r="AC69" s="1539"/>
      <c r="AD69" s="1539"/>
      <c r="AE69" s="1539"/>
      <c r="AF69" s="1539"/>
      <c r="AG69" s="1539"/>
    </row>
    <row r="70" spans="2:33" s="19" customFormat="1">
      <c r="B70" s="860">
        <v>14.1</v>
      </c>
      <c r="C70" s="1565" t="s">
        <v>668</v>
      </c>
      <c r="D70" s="239"/>
      <c r="E70" s="239"/>
      <c r="F70" s="239"/>
      <c r="G70" s="239"/>
      <c r="H70" s="239"/>
      <c r="I70" s="239"/>
      <c r="J70" s="240"/>
      <c r="K70" s="1539"/>
      <c r="L70" s="1527"/>
      <c r="M70" s="1527"/>
      <c r="N70" s="1527"/>
      <c r="O70" s="1527"/>
      <c r="P70" s="1527"/>
      <c r="Q70" s="1527"/>
      <c r="R70" s="27"/>
      <c r="S70" s="27"/>
      <c r="T70" s="27"/>
      <c r="U70" s="27"/>
      <c r="V70" s="1539"/>
      <c r="W70" s="1539"/>
      <c r="X70" s="1539"/>
      <c r="Y70" s="1539"/>
      <c r="Z70" s="1539"/>
      <c r="AA70" s="1539"/>
      <c r="AB70" s="1539"/>
      <c r="AC70" s="1539"/>
      <c r="AD70" s="1539"/>
      <c r="AE70" s="1539"/>
      <c r="AF70" s="1539"/>
      <c r="AG70" s="1539"/>
    </row>
    <row r="71" spans="2:33" s="19" customFormat="1">
      <c r="B71" s="860">
        <v>14.2</v>
      </c>
      <c r="C71" s="1582" t="s">
        <v>669</v>
      </c>
      <c r="D71" s="239"/>
      <c r="E71" s="239"/>
      <c r="F71" s="239"/>
      <c r="G71" s="239"/>
      <c r="H71" s="239"/>
      <c r="I71" s="239"/>
      <c r="J71" s="240"/>
      <c r="K71" s="1539"/>
      <c r="L71" s="1527"/>
      <c r="M71" s="1527"/>
      <c r="N71" s="1527"/>
      <c r="O71" s="1527"/>
      <c r="P71" s="1527"/>
      <c r="Q71" s="1527"/>
      <c r="R71" s="27"/>
      <c r="S71" s="27"/>
      <c r="T71" s="27"/>
      <c r="U71" s="27"/>
      <c r="V71" s="1539"/>
      <c r="W71" s="1539"/>
      <c r="X71" s="1539"/>
      <c r="Y71" s="1539"/>
      <c r="Z71" s="1539"/>
      <c r="AA71" s="1539"/>
      <c r="AB71" s="1539"/>
      <c r="AC71" s="1539"/>
      <c r="AD71" s="1539"/>
      <c r="AE71" s="1539"/>
      <c r="AF71" s="1539"/>
      <c r="AG71" s="1539"/>
    </row>
    <row r="72" spans="2:33" s="19" customFormat="1" ht="15.75">
      <c r="B72" s="885">
        <v>15</v>
      </c>
      <c r="C72" s="884" t="s">
        <v>670</v>
      </c>
      <c r="D72" s="171"/>
      <c r="E72" s="171"/>
      <c r="F72" s="171"/>
      <c r="G72" s="171"/>
      <c r="H72" s="171"/>
      <c r="I72" s="171"/>
      <c r="J72" s="855"/>
      <c r="K72" s="1539"/>
      <c r="L72" s="1527"/>
      <c r="M72" s="1527"/>
      <c r="N72" s="1527"/>
      <c r="O72" s="1527"/>
      <c r="P72" s="1527"/>
      <c r="Q72" s="1527"/>
      <c r="R72" s="27"/>
      <c r="S72" s="27"/>
      <c r="T72" s="27"/>
      <c r="U72" s="27"/>
      <c r="V72" s="1539"/>
      <c r="W72" s="1539"/>
      <c r="X72" s="1539"/>
      <c r="Y72" s="1539"/>
      <c r="Z72" s="1539"/>
      <c r="AA72" s="1539"/>
      <c r="AB72" s="1539"/>
      <c r="AC72" s="1539"/>
      <c r="AD72" s="1539"/>
      <c r="AE72" s="1539"/>
      <c r="AF72" s="1539"/>
      <c r="AG72" s="1539"/>
    </row>
    <row r="73" spans="2:33" s="19" customFormat="1">
      <c r="B73" s="860">
        <v>15.1</v>
      </c>
      <c r="C73" s="1565" t="s">
        <v>671</v>
      </c>
      <c r="D73" s="239"/>
      <c r="E73" s="239"/>
      <c r="F73" s="239"/>
      <c r="G73" s="239"/>
      <c r="H73" s="239"/>
      <c r="I73" s="239"/>
      <c r="J73" s="240"/>
      <c r="K73" s="1539"/>
      <c r="L73" s="1527"/>
      <c r="M73" s="1527"/>
      <c r="N73" s="1527"/>
      <c r="O73" s="1527"/>
      <c r="P73" s="1527"/>
      <c r="Q73" s="1527"/>
      <c r="R73" s="27"/>
      <c r="S73" s="27"/>
      <c r="T73" s="27"/>
      <c r="U73" s="27"/>
      <c r="V73" s="1539"/>
      <c r="W73" s="1539"/>
      <c r="X73" s="1539"/>
      <c r="Y73" s="1539"/>
      <c r="Z73" s="1539"/>
      <c r="AA73" s="1539"/>
      <c r="AB73" s="1539"/>
      <c r="AC73" s="1539"/>
      <c r="AD73" s="1539"/>
      <c r="AE73" s="1539"/>
      <c r="AF73" s="1539"/>
      <c r="AG73" s="1539"/>
    </row>
    <row r="74" spans="2:33" s="19" customFormat="1">
      <c r="B74" s="860">
        <v>15.2</v>
      </c>
      <c r="C74" s="1582" t="s">
        <v>672</v>
      </c>
      <c r="D74" s="239"/>
      <c r="E74" s="239"/>
      <c r="F74" s="239"/>
      <c r="G74" s="239"/>
      <c r="H74" s="239"/>
      <c r="I74" s="239"/>
      <c r="J74" s="240"/>
      <c r="K74" s="1539"/>
      <c r="L74" s="1527"/>
      <c r="M74" s="1527"/>
      <c r="N74" s="1527"/>
      <c r="O74" s="1527"/>
      <c r="P74" s="1527"/>
      <c r="Q74" s="1527"/>
      <c r="R74" s="27"/>
      <c r="S74" s="27"/>
      <c r="T74" s="27"/>
      <c r="U74" s="27"/>
      <c r="V74" s="1539"/>
      <c r="W74" s="1539"/>
      <c r="X74" s="1539"/>
      <c r="Y74" s="1539"/>
      <c r="Z74" s="1539"/>
      <c r="AA74" s="1539"/>
      <c r="AB74" s="1539"/>
      <c r="AC74" s="1539"/>
      <c r="AD74" s="1539"/>
      <c r="AE74" s="1539"/>
      <c r="AF74" s="1539"/>
      <c r="AG74" s="1539"/>
    </row>
    <row r="75" spans="2:33" s="19" customFormat="1">
      <c r="B75" s="860">
        <v>15.3</v>
      </c>
      <c r="C75" s="1582" t="s">
        <v>673</v>
      </c>
      <c r="D75" s="239"/>
      <c r="E75" s="239"/>
      <c r="F75" s="239"/>
      <c r="G75" s="239"/>
      <c r="H75" s="239"/>
      <c r="I75" s="239"/>
      <c r="J75" s="240"/>
      <c r="K75" s="1539"/>
      <c r="L75" s="1527"/>
      <c r="M75" s="1527"/>
      <c r="N75" s="1527"/>
      <c r="O75" s="1527"/>
      <c r="P75" s="1527"/>
      <c r="Q75" s="1527"/>
      <c r="R75" s="27"/>
      <c r="S75" s="27"/>
      <c r="T75" s="27"/>
      <c r="U75" s="27"/>
      <c r="V75" s="1539"/>
      <c r="W75" s="1539"/>
      <c r="X75" s="1539"/>
      <c r="Y75" s="1539"/>
      <c r="Z75" s="1539"/>
      <c r="AA75" s="1539"/>
      <c r="AB75" s="1539"/>
      <c r="AC75" s="1539"/>
      <c r="AD75" s="1539"/>
      <c r="AE75" s="1539"/>
      <c r="AF75" s="1539"/>
      <c r="AG75" s="1539"/>
    </row>
    <row r="76" spans="2:33" s="19" customFormat="1">
      <c r="B76" s="860">
        <v>15.4</v>
      </c>
      <c r="C76" s="1582" t="s">
        <v>674</v>
      </c>
      <c r="D76" s="239"/>
      <c r="E76" s="239"/>
      <c r="F76" s="239"/>
      <c r="G76" s="239"/>
      <c r="H76" s="239"/>
      <c r="I76" s="239"/>
      <c r="J76" s="240"/>
      <c r="K76" s="1539"/>
      <c r="L76" s="1527"/>
      <c r="M76" s="1527"/>
      <c r="N76" s="1527"/>
      <c r="O76" s="1527"/>
      <c r="P76" s="1527"/>
      <c r="Q76" s="1527"/>
      <c r="R76" s="27"/>
      <c r="S76" s="27"/>
      <c r="T76" s="27"/>
      <c r="U76" s="27"/>
      <c r="V76" s="1539"/>
      <c r="W76" s="1539"/>
      <c r="X76" s="1539"/>
      <c r="Y76" s="1539"/>
      <c r="Z76" s="1539"/>
      <c r="AA76" s="1539"/>
      <c r="AB76" s="1539"/>
      <c r="AC76" s="1539"/>
      <c r="AD76" s="1539"/>
      <c r="AE76" s="1539"/>
      <c r="AF76" s="1539"/>
      <c r="AG76" s="1539"/>
    </row>
    <row r="77" spans="2:33" s="19" customFormat="1" ht="15.75" thickBot="1">
      <c r="B77" s="861">
        <v>15.5</v>
      </c>
      <c r="C77" s="1711" t="s">
        <v>675</v>
      </c>
      <c r="D77" s="241"/>
      <c r="E77" s="241"/>
      <c r="F77" s="241"/>
      <c r="G77" s="241"/>
      <c r="H77" s="241"/>
      <c r="I77" s="241"/>
      <c r="J77" s="242"/>
      <c r="K77" s="1539"/>
      <c r="L77" s="1527"/>
      <c r="M77" s="1527"/>
      <c r="N77" s="1527"/>
      <c r="O77" s="1527"/>
      <c r="P77" s="1527"/>
      <c r="Q77" s="1527"/>
      <c r="R77" s="27"/>
      <c r="S77" s="27"/>
      <c r="T77" s="27"/>
      <c r="U77" s="27"/>
      <c r="V77" s="1539"/>
      <c r="W77" s="1539"/>
      <c r="X77" s="1539"/>
      <c r="Y77" s="1539"/>
      <c r="Z77" s="1539"/>
      <c r="AA77" s="1539"/>
      <c r="AB77" s="1539"/>
      <c r="AC77" s="1539"/>
      <c r="AD77" s="1539"/>
      <c r="AE77" s="1539"/>
      <c r="AF77" s="1539"/>
      <c r="AG77" s="1539"/>
    </row>
    <row r="78" spans="2:33" s="19" customFormat="1">
      <c r="B78" s="1527"/>
      <c r="C78" s="1527"/>
      <c r="D78" s="1527"/>
      <c r="E78" s="1527"/>
      <c r="F78" s="1527"/>
      <c r="G78" s="1527"/>
      <c r="H78" s="1527"/>
      <c r="I78" s="1527"/>
      <c r="J78" s="1527"/>
      <c r="K78" s="1539"/>
      <c r="L78" s="1527"/>
      <c r="M78" s="1527"/>
      <c r="N78" s="1527"/>
      <c r="O78" s="1527"/>
      <c r="P78" s="1527"/>
      <c r="Q78" s="1527"/>
      <c r="R78" s="27"/>
      <c r="S78" s="27"/>
      <c r="T78" s="27"/>
      <c r="U78" s="27"/>
      <c r="V78" s="1539"/>
      <c r="W78" s="1539"/>
      <c r="X78" s="1539"/>
      <c r="Y78" s="1539"/>
      <c r="Z78" s="1539"/>
      <c r="AA78" s="1539"/>
      <c r="AB78" s="1539"/>
      <c r="AC78" s="1539"/>
      <c r="AD78" s="1539"/>
      <c r="AE78" s="1539"/>
      <c r="AF78" s="1539"/>
      <c r="AG78" s="1539"/>
    </row>
    <row r="79" spans="2:33" s="19" customFormat="1">
      <c r="B79" s="1527"/>
      <c r="C79" s="1527"/>
      <c r="D79" s="1527"/>
      <c r="E79" s="1527"/>
      <c r="F79" s="1527"/>
      <c r="G79" s="1527"/>
      <c r="H79" s="1527"/>
      <c r="I79" s="1527"/>
      <c r="J79" s="1527"/>
      <c r="K79" s="1527"/>
      <c r="L79" s="1527"/>
      <c r="M79" s="1527"/>
      <c r="N79" s="1527"/>
      <c r="O79" s="1527"/>
      <c r="P79" s="1527"/>
      <c r="Q79" s="1527"/>
      <c r="R79" s="27"/>
      <c r="S79" s="27"/>
      <c r="T79" s="27"/>
      <c r="U79" s="27"/>
      <c r="V79" s="1539"/>
      <c r="W79" s="1539"/>
      <c r="X79" s="1539"/>
      <c r="Y79" s="1539"/>
      <c r="Z79" s="1539"/>
      <c r="AA79" s="1539"/>
      <c r="AB79" s="1539"/>
      <c r="AC79" s="1539"/>
      <c r="AD79" s="1539"/>
      <c r="AE79" s="1539"/>
      <c r="AF79" s="1539"/>
      <c r="AG79" s="1539"/>
    </row>
    <row r="80" spans="2:33" s="19" customFormat="1">
      <c r="B80" s="1527"/>
      <c r="C80" s="1527"/>
      <c r="D80" s="1527"/>
      <c r="E80" s="1527"/>
      <c r="F80" s="1527"/>
      <c r="G80" s="1527"/>
      <c r="H80" s="1527"/>
      <c r="I80" s="1527"/>
      <c r="J80" s="1527"/>
      <c r="K80" s="1539"/>
      <c r="L80" s="1527"/>
      <c r="M80" s="1527"/>
      <c r="N80" s="1527"/>
      <c r="O80" s="1527"/>
      <c r="P80" s="1527"/>
      <c r="Q80" s="1527"/>
      <c r="R80" s="27"/>
      <c r="S80" s="27"/>
      <c r="T80" s="27"/>
      <c r="U80" s="27"/>
      <c r="V80" s="1539"/>
      <c r="W80" s="1539"/>
      <c r="X80" s="1539"/>
      <c r="Y80" s="1539"/>
      <c r="Z80" s="1539"/>
      <c r="AA80" s="1539"/>
      <c r="AB80" s="1539"/>
      <c r="AC80" s="1539"/>
      <c r="AD80" s="1539"/>
      <c r="AE80" s="1539"/>
      <c r="AF80" s="1539"/>
      <c r="AG80" s="1539"/>
    </row>
    <row r="81" spans="11:33" s="19" customFormat="1">
      <c r="K81" s="1539"/>
      <c r="L81" s="1527"/>
      <c r="M81" s="1527"/>
      <c r="N81" s="1527"/>
      <c r="O81" s="1527"/>
      <c r="P81" s="1527"/>
      <c r="Q81" s="1527"/>
      <c r="R81" s="27"/>
      <c r="S81" s="27"/>
      <c r="T81" s="27"/>
      <c r="U81" s="27"/>
      <c r="V81" s="1539"/>
      <c r="W81" s="1539"/>
      <c r="X81" s="1539"/>
      <c r="Y81" s="1539"/>
      <c r="Z81" s="1539"/>
      <c r="AA81" s="1539"/>
      <c r="AB81" s="1539"/>
      <c r="AC81" s="1539"/>
      <c r="AD81" s="1539"/>
      <c r="AE81" s="1539"/>
      <c r="AF81" s="1539"/>
      <c r="AG81" s="1539"/>
    </row>
    <row r="82" spans="11:33" s="19" customFormat="1">
      <c r="K82" s="1539"/>
      <c r="L82" s="1527"/>
      <c r="M82" s="1527"/>
      <c r="N82" s="1527"/>
      <c r="O82" s="1527"/>
      <c r="P82" s="1527"/>
      <c r="Q82" s="1527"/>
      <c r="R82" s="27"/>
      <c r="S82" s="27"/>
      <c r="T82" s="27"/>
      <c r="U82" s="27"/>
      <c r="V82" s="1539"/>
      <c r="W82" s="1539"/>
      <c r="X82" s="1539"/>
      <c r="Y82" s="1539"/>
      <c r="Z82" s="1539"/>
      <c r="AA82" s="1539"/>
      <c r="AB82" s="1539"/>
      <c r="AC82" s="1539"/>
      <c r="AD82" s="1539"/>
      <c r="AE82" s="1539"/>
      <c r="AF82" s="1539"/>
      <c r="AG82" s="1539"/>
    </row>
    <row r="83" spans="11:33" s="19" customFormat="1">
      <c r="K83" s="1539"/>
      <c r="L83" s="1527"/>
      <c r="M83" s="1527"/>
      <c r="N83" s="1527"/>
      <c r="O83" s="1527"/>
      <c r="P83" s="1527"/>
      <c r="Q83" s="1527"/>
      <c r="R83" s="27"/>
      <c r="S83" s="27"/>
      <c r="T83" s="27"/>
      <c r="U83" s="27"/>
      <c r="V83" s="1539"/>
      <c r="W83" s="1539"/>
      <c r="X83" s="1539"/>
      <c r="Y83" s="1539"/>
      <c r="Z83" s="1539"/>
      <c r="AA83" s="1539"/>
      <c r="AB83" s="1539"/>
      <c r="AC83" s="1539"/>
      <c r="AD83" s="1539"/>
      <c r="AE83" s="1539"/>
      <c r="AF83" s="1539"/>
      <c r="AG83" s="1539"/>
    </row>
    <row r="84" spans="11:33" s="19" customFormat="1">
      <c r="K84" s="1539"/>
      <c r="L84" s="1527"/>
      <c r="M84" s="1527"/>
      <c r="N84" s="1527"/>
      <c r="O84" s="1527"/>
      <c r="P84" s="1527"/>
      <c r="Q84" s="1527"/>
      <c r="R84" s="27"/>
      <c r="S84" s="27"/>
      <c r="T84" s="27"/>
      <c r="U84" s="27"/>
      <c r="V84" s="1539"/>
      <c r="W84" s="1539"/>
      <c r="X84" s="1539"/>
      <c r="Y84" s="1539"/>
      <c r="Z84" s="1539"/>
      <c r="AA84" s="1539"/>
      <c r="AB84" s="1539"/>
      <c r="AC84" s="1539"/>
      <c r="AD84" s="1539"/>
      <c r="AE84" s="1539"/>
      <c r="AF84" s="1539"/>
      <c r="AG84" s="1539"/>
    </row>
    <row r="85" spans="11:33" s="19" customFormat="1">
      <c r="K85" s="1539"/>
      <c r="L85" s="1527"/>
      <c r="M85" s="1527"/>
      <c r="N85" s="1527"/>
      <c r="O85" s="1527"/>
      <c r="P85" s="1527"/>
      <c r="Q85" s="1527"/>
      <c r="R85" s="27"/>
      <c r="S85" s="27"/>
      <c r="T85" s="27"/>
      <c r="U85" s="27"/>
      <c r="V85" s="1539"/>
      <c r="W85" s="1539"/>
      <c r="X85" s="1539"/>
      <c r="Y85" s="1539"/>
      <c r="Z85" s="1539"/>
      <c r="AA85" s="1539"/>
      <c r="AB85" s="1539"/>
      <c r="AC85" s="1539"/>
      <c r="AD85" s="1539"/>
      <c r="AE85" s="1539"/>
      <c r="AF85" s="1539"/>
      <c r="AG85" s="1539"/>
    </row>
    <row r="86" spans="11:33" s="19" customFormat="1">
      <c r="K86" s="1539"/>
      <c r="L86" s="1527"/>
      <c r="M86" s="1527"/>
      <c r="N86" s="1527"/>
      <c r="O86" s="1527"/>
      <c r="P86" s="23"/>
      <c r="Q86" s="23"/>
      <c r="R86" s="27"/>
      <c r="S86" s="27"/>
      <c r="T86" s="27"/>
      <c r="U86" s="27"/>
      <c r="V86" s="1539"/>
      <c r="W86" s="1539"/>
      <c r="X86" s="1539"/>
      <c r="Y86" s="1539"/>
      <c r="Z86" s="1539"/>
      <c r="AA86" s="1539"/>
      <c r="AB86" s="1539"/>
      <c r="AC86" s="1539"/>
      <c r="AD86" s="1539"/>
      <c r="AE86" s="1539"/>
      <c r="AF86" s="1539"/>
      <c r="AG86" s="1539"/>
    </row>
    <row r="87" spans="11:33" s="19" customFormat="1">
      <c r="K87" s="1539"/>
      <c r="L87" s="1527"/>
      <c r="M87" s="1527"/>
      <c r="N87" s="1527"/>
      <c r="O87" s="1527"/>
      <c r="P87" s="23"/>
      <c r="Q87" s="23"/>
      <c r="R87" s="27"/>
      <c r="S87" s="27"/>
      <c r="T87" s="27"/>
      <c r="U87" s="27"/>
      <c r="V87" s="1539"/>
      <c r="W87" s="1539"/>
      <c r="X87" s="1539"/>
      <c r="Y87" s="1539"/>
      <c r="Z87" s="1539"/>
      <c r="AA87" s="1539"/>
      <c r="AB87" s="1539"/>
      <c r="AC87" s="1539"/>
      <c r="AD87" s="1539"/>
      <c r="AE87" s="1539"/>
      <c r="AF87" s="1539"/>
      <c r="AG87" s="1539"/>
    </row>
    <row r="88" spans="11:33" s="19" customFormat="1">
      <c r="K88" s="1539"/>
      <c r="L88" s="1527"/>
      <c r="M88" s="1527"/>
      <c r="N88" s="1527"/>
      <c r="O88" s="1527"/>
      <c r="P88" s="23"/>
      <c r="Q88" s="23"/>
      <c r="R88" s="27"/>
      <c r="S88" s="27"/>
      <c r="T88" s="27"/>
      <c r="U88" s="27"/>
      <c r="V88" s="1539"/>
      <c r="W88" s="1539"/>
      <c r="X88" s="1539"/>
      <c r="Y88" s="1539"/>
      <c r="Z88" s="1539"/>
      <c r="AA88" s="1539"/>
      <c r="AB88" s="1539"/>
      <c r="AC88" s="1539"/>
      <c r="AD88" s="1539"/>
      <c r="AE88" s="1539"/>
      <c r="AF88" s="1539"/>
      <c r="AG88" s="1539"/>
    </row>
    <row r="89" spans="11:33" s="19" customFormat="1">
      <c r="K89" s="1539"/>
      <c r="L89" s="1527"/>
      <c r="M89" s="1527"/>
      <c r="N89" s="1527"/>
      <c r="O89" s="1527"/>
      <c r="P89" s="23"/>
      <c r="Q89" s="23"/>
      <c r="R89" s="27"/>
      <c r="S89" s="27"/>
      <c r="T89" s="27"/>
      <c r="U89" s="27"/>
      <c r="V89" s="1539"/>
      <c r="W89" s="1539"/>
      <c r="X89" s="1539"/>
      <c r="Y89" s="1539"/>
      <c r="Z89" s="1539"/>
      <c r="AA89" s="1539"/>
      <c r="AB89" s="1539"/>
      <c r="AC89" s="1539"/>
      <c r="AD89" s="1539"/>
      <c r="AE89" s="1539"/>
      <c r="AF89" s="1539"/>
      <c r="AG89" s="1539"/>
    </row>
    <row r="90" spans="11:33" s="19" customFormat="1">
      <c r="K90" s="1539"/>
      <c r="L90" s="1527"/>
      <c r="M90" s="1527"/>
      <c r="N90" s="1527"/>
      <c r="O90" s="1527"/>
      <c r="P90" s="23"/>
      <c r="Q90" s="23"/>
      <c r="R90" s="23"/>
      <c r="S90" s="23"/>
      <c r="T90" s="23"/>
      <c r="U90" s="27"/>
      <c r="V90" s="1539"/>
      <c r="W90" s="1539"/>
      <c r="X90" s="1539"/>
      <c r="Y90" s="1539"/>
      <c r="Z90" s="1539"/>
      <c r="AA90" s="1539"/>
      <c r="AB90" s="1539"/>
      <c r="AC90" s="1539"/>
      <c r="AD90" s="1539"/>
      <c r="AE90" s="1539"/>
      <c r="AF90" s="1539"/>
      <c r="AG90" s="1539"/>
    </row>
    <row r="91" spans="11:33" s="19" customFormat="1">
      <c r="K91" s="1539"/>
      <c r="L91" s="1527"/>
      <c r="M91" s="1527"/>
      <c r="N91" s="1527"/>
      <c r="O91" s="1527"/>
      <c r="P91" s="23"/>
      <c r="Q91" s="23"/>
      <c r="R91" s="23"/>
      <c r="S91" s="23"/>
      <c r="T91" s="23"/>
      <c r="U91" s="27"/>
      <c r="V91" s="1539"/>
      <c r="W91" s="1539"/>
      <c r="X91" s="1539"/>
      <c r="Y91" s="1539"/>
      <c r="Z91" s="1539"/>
      <c r="AA91" s="1539"/>
      <c r="AB91" s="1539"/>
      <c r="AC91" s="1539"/>
      <c r="AD91" s="1539"/>
      <c r="AE91" s="1539"/>
      <c r="AF91" s="1539"/>
      <c r="AG91" s="1539"/>
    </row>
    <row r="92" spans="11:33" s="19" customFormat="1">
      <c r="K92" s="1539"/>
      <c r="L92" s="1527"/>
      <c r="M92" s="1527"/>
      <c r="N92" s="1527"/>
      <c r="O92" s="1527"/>
      <c r="P92" s="23"/>
      <c r="Q92" s="23"/>
      <c r="R92" s="23"/>
      <c r="S92" s="23"/>
      <c r="T92" s="23"/>
      <c r="U92" s="27"/>
      <c r="V92" s="1539"/>
      <c r="W92" s="1539"/>
      <c r="X92" s="1539"/>
      <c r="Y92" s="1539"/>
      <c r="Z92" s="1539"/>
      <c r="AA92" s="1539"/>
      <c r="AB92" s="1539"/>
      <c r="AC92" s="1539"/>
      <c r="AD92" s="1539"/>
      <c r="AE92" s="1539"/>
      <c r="AF92" s="1539"/>
      <c r="AG92" s="1539"/>
    </row>
    <row r="93" spans="11:33" s="19" customFormat="1">
      <c r="K93" s="1527"/>
      <c r="L93" s="1527"/>
      <c r="M93" s="1527"/>
      <c r="N93" s="1527"/>
      <c r="O93" s="1527"/>
      <c r="P93" s="23"/>
      <c r="Q93" s="23"/>
      <c r="R93" s="23"/>
      <c r="S93" s="23"/>
      <c r="T93" s="23"/>
      <c r="U93" s="27"/>
      <c r="V93" s="1527"/>
      <c r="W93" s="1527"/>
      <c r="X93" s="1527"/>
      <c r="Y93" s="1527"/>
      <c r="Z93" s="1527"/>
      <c r="AA93" s="1527"/>
      <c r="AB93" s="1527"/>
      <c r="AC93" s="1527"/>
      <c r="AD93" s="1527"/>
      <c r="AE93" s="1527"/>
      <c r="AF93" s="1527"/>
      <c r="AG93" s="1527"/>
    </row>
    <row r="94" spans="11:33" s="19" customFormat="1">
      <c r="K94" s="1527"/>
      <c r="L94" s="1527"/>
      <c r="M94" s="1527"/>
      <c r="N94" s="1527"/>
      <c r="O94" s="1527"/>
      <c r="P94" s="1527"/>
      <c r="Q94" s="1527"/>
      <c r="R94" s="1527"/>
      <c r="S94" s="1527"/>
      <c r="T94" s="1527"/>
      <c r="U94" s="1539"/>
      <c r="V94" s="1527"/>
      <c r="W94" s="1527"/>
      <c r="X94" s="1527"/>
      <c r="Y94" s="1527"/>
      <c r="Z94" s="1527"/>
      <c r="AA94" s="1527"/>
      <c r="AB94" s="1527"/>
      <c r="AC94" s="1527"/>
      <c r="AD94" s="1527"/>
      <c r="AE94" s="1527"/>
      <c r="AF94" s="1527"/>
      <c r="AG94" s="1527"/>
    </row>
    <row r="95" spans="11:33" s="19" customFormat="1">
      <c r="K95" s="1527"/>
      <c r="L95" s="1527"/>
      <c r="M95" s="1527"/>
      <c r="N95" s="1527"/>
      <c r="O95" s="1527"/>
      <c r="P95" s="1527"/>
      <c r="Q95" s="1527"/>
      <c r="R95" s="1527"/>
      <c r="S95" s="1527"/>
      <c r="T95" s="1527"/>
      <c r="U95" s="1539"/>
      <c r="V95" s="1527"/>
      <c r="W95" s="1527"/>
      <c r="X95" s="1527"/>
      <c r="Y95" s="1527"/>
      <c r="Z95" s="1527"/>
      <c r="AA95" s="1527"/>
      <c r="AB95" s="1527"/>
      <c r="AC95" s="1527"/>
      <c r="AD95" s="1527"/>
      <c r="AE95" s="1527"/>
      <c r="AF95" s="1527"/>
      <c r="AG95" s="1527"/>
    </row>
    <row r="96" spans="11:33" s="19" customFormat="1">
      <c r="K96" s="1527"/>
      <c r="L96" s="1527"/>
      <c r="M96" s="1527"/>
      <c r="N96" s="1527"/>
      <c r="O96" s="1527"/>
      <c r="P96" s="1527"/>
      <c r="Q96" s="1527"/>
      <c r="R96" s="1527"/>
      <c r="S96" s="1527"/>
      <c r="T96" s="1527"/>
      <c r="U96" s="1539"/>
      <c r="V96" s="1527"/>
      <c r="W96" s="1527"/>
      <c r="X96" s="1527"/>
      <c r="Y96" s="1527"/>
      <c r="Z96" s="1527"/>
      <c r="AA96" s="1527"/>
      <c r="AB96" s="1527"/>
      <c r="AC96" s="1527"/>
      <c r="AD96" s="1527"/>
      <c r="AE96" s="1527"/>
      <c r="AF96" s="1527"/>
      <c r="AG96" s="1527"/>
    </row>
    <row r="97" spans="1:21" s="19" customFormat="1">
      <c r="A97" s="1527"/>
      <c r="B97" s="1527"/>
      <c r="C97" s="1527"/>
      <c r="D97" s="1527"/>
      <c r="E97" s="1527"/>
      <c r="F97" s="1527"/>
      <c r="G97" s="1527"/>
      <c r="H97" s="1527"/>
      <c r="I97" s="1527"/>
      <c r="J97" s="1527"/>
      <c r="K97" s="1527"/>
      <c r="L97" s="1527"/>
      <c r="M97" s="1527"/>
      <c r="N97" s="1527"/>
      <c r="O97" s="1527"/>
      <c r="P97" s="1527"/>
      <c r="Q97" s="1527"/>
      <c r="R97" s="1527"/>
      <c r="S97" s="1527"/>
      <c r="T97" s="1527"/>
      <c r="U97" s="1539"/>
    </row>
    <row r="98" spans="1:21" s="19" customFormat="1">
      <c r="A98" s="1527"/>
      <c r="B98" s="1527"/>
      <c r="C98" s="1527"/>
      <c r="D98" s="1527"/>
      <c r="E98" s="1527"/>
      <c r="F98" s="1527"/>
      <c r="G98" s="1527"/>
      <c r="H98" s="1527"/>
      <c r="I98" s="1527"/>
      <c r="J98" s="1527"/>
      <c r="K98" s="1527"/>
      <c r="L98" s="1527"/>
      <c r="M98" s="1527"/>
      <c r="N98" s="1527"/>
      <c r="O98" s="1527"/>
      <c r="P98" s="1527"/>
      <c r="Q98" s="1527"/>
      <c r="R98" s="1527"/>
      <c r="S98" s="1527"/>
      <c r="T98" s="1527"/>
      <c r="U98" s="1539"/>
    </row>
    <row r="99" spans="1:21" s="19" customFormat="1">
      <c r="A99" s="1527"/>
      <c r="B99" s="1527"/>
      <c r="C99" s="1527"/>
      <c r="D99" s="1527"/>
      <c r="E99" s="1527"/>
      <c r="F99" s="1527"/>
      <c r="G99" s="1527"/>
      <c r="H99" s="1527"/>
      <c r="I99" s="1527"/>
      <c r="J99" s="1527"/>
      <c r="K99" s="1527"/>
      <c r="L99" s="1527"/>
      <c r="M99" s="1527"/>
      <c r="N99" s="1527"/>
      <c r="O99" s="1527"/>
      <c r="P99" s="1527"/>
      <c r="Q99" s="1527"/>
      <c r="R99" s="1527"/>
      <c r="S99" s="1527"/>
      <c r="T99" s="1527"/>
      <c r="U99" s="1539"/>
    </row>
    <row r="100" spans="1:21" s="19" customFormat="1">
      <c r="A100" s="1527"/>
      <c r="B100" s="1527"/>
      <c r="C100" s="1527"/>
      <c r="D100" s="1527"/>
      <c r="E100" s="1527"/>
      <c r="F100" s="1527"/>
      <c r="G100" s="1527"/>
      <c r="H100" s="1527"/>
      <c r="I100" s="1527"/>
      <c r="J100" s="1527"/>
      <c r="K100" s="1527"/>
      <c r="L100" s="1527"/>
      <c r="M100" s="1527"/>
      <c r="N100" s="1527"/>
      <c r="O100" s="1527"/>
      <c r="P100" s="1527"/>
      <c r="Q100" s="1527"/>
      <c r="R100" s="1527"/>
      <c r="S100" s="1527"/>
      <c r="T100" s="1527"/>
      <c r="U100" s="1539"/>
    </row>
    <row r="101" spans="1:21" s="19" customFormat="1">
      <c r="A101" s="1527"/>
      <c r="B101" s="1527"/>
      <c r="C101" s="1527"/>
      <c r="D101" s="1527"/>
      <c r="E101" s="1527"/>
      <c r="F101" s="1527"/>
      <c r="G101" s="1527"/>
      <c r="H101" s="1527"/>
      <c r="I101" s="1527"/>
      <c r="J101" s="1527"/>
      <c r="K101" s="1527"/>
      <c r="L101" s="1527"/>
      <c r="M101" s="1527"/>
      <c r="N101" s="1527"/>
      <c r="O101" s="1527"/>
      <c r="P101" s="1527"/>
      <c r="Q101" s="1527"/>
      <c r="R101" s="1527"/>
      <c r="S101" s="1527"/>
      <c r="T101" s="1527"/>
      <c r="U101" s="1539"/>
    </row>
    <row r="102" spans="1:21" s="19" customFormat="1">
      <c r="A102" s="1527"/>
      <c r="B102" s="1527"/>
      <c r="C102" s="1527"/>
      <c r="D102" s="1527"/>
      <c r="E102" s="1527"/>
      <c r="F102" s="1527"/>
      <c r="G102" s="1527"/>
      <c r="H102" s="1527"/>
      <c r="I102" s="1527"/>
      <c r="J102" s="1527"/>
      <c r="K102" s="1527"/>
      <c r="L102" s="1527"/>
      <c r="M102" s="1527"/>
      <c r="N102" s="1527"/>
      <c r="O102" s="1527"/>
      <c r="P102" s="1527"/>
      <c r="Q102" s="1527"/>
      <c r="R102" s="1527"/>
      <c r="S102" s="1527"/>
      <c r="T102" s="1527"/>
      <c r="U102" s="1539"/>
    </row>
    <row r="103" spans="1:21" s="19" customFormat="1">
      <c r="A103" s="1527"/>
      <c r="B103" s="1527"/>
      <c r="C103" s="1527"/>
      <c r="D103" s="1527"/>
      <c r="E103" s="1527"/>
      <c r="F103" s="1527"/>
      <c r="G103" s="1527"/>
      <c r="H103" s="1527"/>
      <c r="I103" s="1527"/>
      <c r="J103" s="1527"/>
      <c r="K103" s="1527"/>
      <c r="L103" s="1527"/>
      <c r="M103" s="1527"/>
      <c r="N103" s="1527"/>
      <c r="O103" s="1527"/>
      <c r="P103" s="1527"/>
      <c r="Q103" s="1527"/>
      <c r="R103" s="1527"/>
      <c r="S103" s="1527"/>
      <c r="T103" s="1527"/>
      <c r="U103" s="1539"/>
    </row>
    <row r="104" spans="1:21" s="19" customFormat="1">
      <c r="A104" s="1527"/>
      <c r="B104" s="1527"/>
      <c r="C104" s="1527"/>
      <c r="D104" s="1527"/>
      <c r="E104" s="1527"/>
      <c r="F104" s="1527"/>
      <c r="G104" s="1527"/>
      <c r="H104" s="1527"/>
      <c r="I104" s="1527"/>
      <c r="J104" s="1527"/>
      <c r="K104" s="1527"/>
      <c r="L104" s="1527"/>
      <c r="M104" s="1527"/>
      <c r="N104" s="1527"/>
      <c r="O104" s="1527"/>
      <c r="P104" s="1527"/>
      <c r="Q104" s="1527"/>
      <c r="R104" s="1527"/>
      <c r="S104" s="1527"/>
      <c r="T104" s="1527"/>
      <c r="U104" s="1539"/>
    </row>
    <row r="105" spans="1:21" s="19" customFormat="1">
      <c r="A105" s="1527"/>
      <c r="B105" s="1527"/>
      <c r="C105" s="1527"/>
      <c r="D105" s="1527"/>
      <c r="E105" s="1527"/>
      <c r="F105" s="1527"/>
      <c r="G105" s="1527"/>
      <c r="H105" s="1527"/>
      <c r="I105" s="1527"/>
      <c r="J105" s="1527"/>
      <c r="K105" s="1527"/>
      <c r="L105" s="1527"/>
      <c r="M105" s="1527"/>
      <c r="N105" s="1527"/>
      <c r="O105" s="1527"/>
      <c r="P105" s="1527"/>
      <c r="Q105" s="1527"/>
      <c r="R105" s="1527"/>
      <c r="S105" s="1527"/>
      <c r="T105" s="1527"/>
      <c r="U105" s="1539"/>
    </row>
    <row r="106" spans="1:21" s="19" customFormat="1">
      <c r="A106" s="1527"/>
      <c r="B106" s="1527"/>
      <c r="C106" s="1527"/>
      <c r="D106" s="1527"/>
      <c r="E106" s="1527"/>
      <c r="F106" s="1527"/>
      <c r="G106" s="1527"/>
      <c r="H106" s="1527"/>
      <c r="I106" s="1527"/>
      <c r="J106" s="1527"/>
      <c r="K106" s="1527"/>
      <c r="L106" s="1527"/>
      <c r="M106" s="1527"/>
      <c r="N106" s="1527"/>
      <c r="O106" s="1527"/>
      <c r="P106" s="1527"/>
      <c r="Q106" s="1527"/>
      <c r="R106" s="1527"/>
      <c r="S106" s="1527"/>
      <c r="T106" s="1527"/>
      <c r="U106" s="1539"/>
    </row>
    <row r="107" spans="1:21" s="19" customFormat="1">
      <c r="A107" s="1527"/>
      <c r="B107" s="1527"/>
      <c r="C107" s="1527"/>
      <c r="D107" s="1527"/>
      <c r="E107" s="1527"/>
      <c r="F107" s="1527"/>
      <c r="G107" s="1527"/>
      <c r="H107" s="1527"/>
      <c r="I107" s="1527"/>
      <c r="J107" s="1527"/>
      <c r="K107" s="1527"/>
      <c r="L107" s="1527"/>
      <c r="M107" s="1527"/>
      <c r="N107" s="1527"/>
      <c r="O107" s="1527"/>
      <c r="P107" s="1527"/>
      <c r="Q107" s="1527"/>
      <c r="R107" s="1527"/>
      <c r="S107" s="1527"/>
      <c r="T107" s="1527"/>
      <c r="U107" s="1539"/>
    </row>
    <row r="108" spans="1:21" s="19" customFormat="1">
      <c r="A108" s="1527"/>
      <c r="B108" s="1527"/>
      <c r="C108" s="1527"/>
      <c r="D108" s="1527"/>
      <c r="E108" s="1527"/>
      <c r="F108" s="1527"/>
      <c r="G108" s="1527"/>
      <c r="H108" s="1527"/>
      <c r="I108" s="1527"/>
      <c r="J108" s="1527"/>
      <c r="K108" s="1527"/>
      <c r="L108" s="1527"/>
      <c r="M108" s="1527"/>
      <c r="N108" s="1527"/>
      <c r="O108" s="1527"/>
      <c r="P108" s="1527"/>
      <c r="Q108" s="1527"/>
      <c r="R108" s="1527"/>
      <c r="S108" s="1527"/>
      <c r="T108" s="1527"/>
      <c r="U108" s="1539"/>
    </row>
    <row r="109" spans="1:21" s="19" customFormat="1">
      <c r="A109" s="1527"/>
      <c r="B109" s="1527"/>
      <c r="C109" s="1527"/>
      <c r="D109" s="1527"/>
      <c r="E109" s="1527"/>
      <c r="F109" s="1527"/>
      <c r="G109" s="1527"/>
      <c r="H109" s="1527"/>
      <c r="I109" s="1527"/>
      <c r="J109" s="1527"/>
      <c r="K109" s="1527"/>
      <c r="L109" s="1527"/>
      <c r="M109" s="1527"/>
      <c r="N109" s="1527"/>
      <c r="O109" s="1527"/>
      <c r="P109" s="1527"/>
      <c r="Q109" s="1527"/>
      <c r="R109" s="1527"/>
      <c r="S109" s="1527"/>
      <c r="T109" s="1527"/>
      <c r="U109" s="1539"/>
    </row>
    <row r="110" spans="1:21" s="19" customFormat="1">
      <c r="A110" s="1527"/>
      <c r="B110" s="1527"/>
      <c r="C110" s="1527"/>
      <c r="D110" s="1527"/>
      <c r="E110" s="1527"/>
      <c r="F110" s="1527"/>
      <c r="G110" s="1527"/>
      <c r="H110" s="1527"/>
      <c r="I110" s="1527"/>
      <c r="J110" s="1527"/>
      <c r="K110" s="1527"/>
      <c r="L110" s="1527"/>
      <c r="M110" s="1527"/>
      <c r="N110" s="1527"/>
      <c r="O110" s="1527"/>
      <c r="P110" s="1527"/>
      <c r="Q110" s="1527"/>
      <c r="R110" s="1527"/>
      <c r="S110" s="1527"/>
      <c r="T110" s="1539"/>
      <c r="U110" s="1539"/>
    </row>
    <row r="111" spans="1:21" s="19" customFormat="1">
      <c r="A111" s="1527"/>
      <c r="B111" s="1527"/>
      <c r="C111" s="1527"/>
      <c r="D111" s="1527"/>
      <c r="E111" s="1527"/>
      <c r="F111" s="1527"/>
      <c r="G111" s="1527"/>
      <c r="H111" s="1527"/>
      <c r="I111" s="1527"/>
      <c r="J111" s="1527"/>
      <c r="K111" s="1527"/>
      <c r="L111" s="1527"/>
      <c r="M111" s="1527"/>
      <c r="N111" s="1527"/>
      <c r="O111" s="1527"/>
      <c r="P111" s="1527"/>
      <c r="Q111" s="1527"/>
      <c r="R111" s="1527"/>
      <c r="S111" s="1527"/>
      <c r="T111" s="1527"/>
      <c r="U111" s="1527"/>
    </row>
    <row r="112" spans="1:21" s="19" customFormat="1">
      <c r="A112" s="1539"/>
      <c r="B112" s="1527"/>
      <c r="C112" s="1527"/>
      <c r="D112" s="1527"/>
      <c r="E112" s="1527"/>
      <c r="F112" s="1527"/>
      <c r="G112" s="1527"/>
      <c r="H112" s="1527"/>
      <c r="I112" s="1527"/>
      <c r="J112" s="1527"/>
      <c r="K112" s="1527"/>
      <c r="L112" s="1527"/>
      <c r="M112" s="1527"/>
      <c r="N112" s="1527"/>
      <c r="O112" s="1527"/>
      <c r="P112" s="1527"/>
      <c r="Q112" s="1527"/>
      <c r="R112" s="1527"/>
      <c r="S112" s="1527"/>
      <c r="T112" s="1527"/>
      <c r="U112" s="1527"/>
    </row>
    <row r="113" spans="2:21" s="19" customFormat="1">
      <c r="B113" s="1527"/>
      <c r="C113" s="1527"/>
      <c r="D113" s="1527"/>
      <c r="E113" s="1527"/>
      <c r="F113" s="1527"/>
      <c r="G113" s="1527"/>
      <c r="H113" s="1527"/>
      <c r="I113" s="1527"/>
      <c r="J113" s="1527"/>
      <c r="K113" s="1527"/>
      <c r="L113" s="1527"/>
      <c r="M113" s="1527"/>
      <c r="N113" s="1527"/>
      <c r="O113" s="1527"/>
      <c r="P113" s="1527"/>
      <c r="Q113" s="1527"/>
      <c r="R113" s="1527"/>
      <c r="S113" s="1527"/>
      <c r="T113" s="1527"/>
      <c r="U113" s="1527"/>
    </row>
    <row r="114" spans="2:21" s="19" customFormat="1">
      <c r="B114" s="1527"/>
      <c r="C114" s="1527"/>
      <c r="D114" s="1527"/>
      <c r="E114" s="1527"/>
      <c r="F114" s="1527"/>
      <c r="G114" s="1527"/>
      <c r="H114" s="1527"/>
      <c r="I114" s="1527"/>
      <c r="J114" s="1527"/>
      <c r="K114" s="1527"/>
      <c r="L114" s="1527"/>
      <c r="M114" s="1527"/>
      <c r="N114" s="1527"/>
      <c r="O114" s="1527"/>
      <c r="P114" s="1527"/>
      <c r="Q114" s="1527"/>
      <c r="R114" s="1527"/>
      <c r="S114" s="1527"/>
      <c r="T114" s="1527"/>
      <c r="U114" s="1527"/>
    </row>
    <row r="115" spans="2:21" s="19" customFormat="1">
      <c r="B115" s="1527"/>
      <c r="C115" s="1527"/>
      <c r="D115" s="1527"/>
      <c r="E115" s="1527"/>
      <c r="F115" s="1527"/>
      <c r="G115" s="1527"/>
      <c r="H115" s="1527"/>
      <c r="I115" s="1527"/>
      <c r="J115" s="1527"/>
      <c r="K115" s="1527"/>
      <c r="L115" s="1527"/>
      <c r="M115" s="1527"/>
      <c r="N115" s="1527"/>
      <c r="O115" s="1527"/>
      <c r="P115" s="1527"/>
      <c r="Q115" s="1527"/>
      <c r="R115" s="1527"/>
      <c r="S115" s="1527"/>
      <c r="T115" s="1527"/>
      <c r="U115" s="1527"/>
    </row>
    <row r="116" spans="2:21" s="19" customFormat="1">
      <c r="B116" s="1527"/>
      <c r="C116" s="1527"/>
      <c r="D116" s="1527"/>
      <c r="E116" s="1527"/>
      <c r="F116" s="1527"/>
      <c r="G116" s="1527"/>
      <c r="H116" s="1527"/>
      <c r="I116" s="1527"/>
      <c r="J116" s="1527"/>
      <c r="K116" s="1527"/>
      <c r="L116" s="1527"/>
      <c r="M116" s="1527"/>
      <c r="N116" s="1527"/>
      <c r="O116" s="1527"/>
      <c r="P116" s="1527"/>
      <c r="Q116" s="1527"/>
      <c r="R116" s="1527"/>
      <c r="S116" s="1527"/>
      <c r="T116" s="1527"/>
      <c r="U116" s="1527"/>
    </row>
    <row r="117" spans="2:21" s="19" customFormat="1" ht="15.75">
      <c r="B117" s="1527"/>
      <c r="C117" s="1527"/>
      <c r="D117" s="1527"/>
      <c r="E117" s="1527"/>
      <c r="F117" s="1527"/>
      <c r="G117" s="1527"/>
      <c r="H117" s="1527"/>
      <c r="I117" s="1527"/>
      <c r="J117" s="1527"/>
      <c r="K117" s="1527"/>
      <c r="L117" s="24"/>
      <c r="M117" s="1527"/>
      <c r="N117" s="1527"/>
      <c r="O117" s="1527"/>
      <c r="P117" s="1527"/>
      <c r="Q117" s="1527"/>
      <c r="R117" s="1527"/>
      <c r="S117" s="1527"/>
      <c r="T117" s="1527"/>
      <c r="U117" s="1539"/>
    </row>
    <row r="118" spans="2:21" s="19" customFormat="1" ht="15.75">
      <c r="B118" s="1527"/>
      <c r="C118" s="1527"/>
      <c r="D118" s="1527"/>
      <c r="E118" s="1527"/>
      <c r="F118" s="1527"/>
      <c r="G118" s="1527"/>
      <c r="H118" s="1527"/>
      <c r="I118" s="1527"/>
      <c r="J118" s="1527"/>
      <c r="K118" s="1527"/>
      <c r="L118" s="24"/>
      <c r="M118" s="1527"/>
      <c r="N118" s="1527"/>
      <c r="O118" s="1527"/>
      <c r="P118" s="1527"/>
      <c r="Q118" s="1527"/>
      <c r="R118" s="1527"/>
      <c r="S118" s="1527"/>
      <c r="T118" s="1527"/>
      <c r="U118" s="1539"/>
    </row>
    <row r="119" spans="2:21" s="19" customFormat="1">
      <c r="B119" s="51"/>
      <c r="C119" s="51"/>
      <c r="D119" s="51"/>
      <c r="E119" s="51"/>
      <c r="F119" s="51"/>
      <c r="G119" s="51"/>
      <c r="H119" s="51"/>
      <c r="I119" s="52"/>
      <c r="J119" s="1539"/>
      <c r="K119" s="1539"/>
      <c r="L119" s="1527"/>
      <c r="M119" s="1539"/>
      <c r="N119" s="1527"/>
      <c r="O119" s="1527"/>
      <c r="P119" s="1539"/>
      <c r="Q119" s="1539"/>
      <c r="R119" s="1539"/>
      <c r="S119" s="1527"/>
      <c r="T119" s="1527"/>
      <c r="U119" s="1539"/>
    </row>
    <row r="120" spans="2:21" s="19" customFormat="1">
      <c r="B120" s="51"/>
      <c r="C120" s="51"/>
      <c r="D120" s="51"/>
      <c r="E120" s="51"/>
      <c r="F120" s="51"/>
      <c r="G120" s="51"/>
      <c r="H120" s="51"/>
      <c r="I120" s="52"/>
      <c r="J120" s="1539"/>
      <c r="K120" s="1539"/>
      <c r="L120" s="1527"/>
      <c r="M120" s="1539"/>
      <c r="N120" s="1527"/>
      <c r="O120" s="1527"/>
      <c r="P120" s="1539"/>
      <c r="Q120" s="1539"/>
      <c r="R120" s="1539"/>
      <c r="S120" s="1527"/>
      <c r="T120" s="1527"/>
      <c r="U120" s="1539"/>
    </row>
    <row r="121" spans="2:21" s="19" customFormat="1">
      <c r="B121" s="51"/>
      <c r="C121" s="51"/>
      <c r="D121" s="51"/>
      <c r="E121" s="51"/>
      <c r="F121" s="51"/>
      <c r="G121" s="51"/>
      <c r="H121" s="51"/>
      <c r="I121" s="52"/>
      <c r="J121" s="1539"/>
      <c r="K121" s="1539"/>
      <c r="L121" s="1527"/>
      <c r="M121" s="1539"/>
      <c r="N121" s="1527"/>
      <c r="O121" s="1527"/>
      <c r="P121" s="1539"/>
      <c r="Q121" s="1539"/>
      <c r="R121" s="1539"/>
      <c r="S121" s="1527"/>
      <c r="T121" s="1527"/>
      <c r="U121" s="1539"/>
    </row>
    <row r="122" spans="2:21" s="19" customFormat="1">
      <c r="B122" s="51"/>
      <c r="C122" s="51"/>
      <c r="D122" s="51"/>
      <c r="E122" s="51"/>
      <c r="F122" s="51"/>
      <c r="G122" s="51"/>
      <c r="H122" s="51"/>
      <c r="I122" s="52"/>
      <c r="J122" s="1539"/>
      <c r="K122" s="1539"/>
      <c r="L122" s="1527"/>
      <c r="M122" s="1539"/>
      <c r="N122" s="1527"/>
      <c r="O122" s="1527"/>
      <c r="P122" s="1539"/>
      <c r="Q122" s="1539"/>
      <c r="R122" s="1539"/>
      <c r="S122" s="1527"/>
      <c r="T122" s="1527"/>
      <c r="U122" s="1539"/>
    </row>
    <row r="123" spans="2:21" s="19" customFormat="1">
      <c r="B123" s="51"/>
      <c r="C123" s="51"/>
      <c r="D123" s="51"/>
      <c r="E123" s="51"/>
      <c r="F123" s="51"/>
      <c r="G123" s="51"/>
      <c r="H123" s="51"/>
      <c r="I123" s="52"/>
      <c r="J123" s="1539"/>
      <c r="K123" s="1539"/>
      <c r="L123" s="1527"/>
      <c r="M123" s="1539"/>
      <c r="N123" s="1527"/>
      <c r="O123" s="1527"/>
      <c r="P123" s="1539"/>
      <c r="Q123" s="1539"/>
      <c r="R123" s="1539"/>
      <c r="S123" s="1527"/>
      <c r="T123" s="1527"/>
      <c r="U123" s="1539"/>
    </row>
    <row r="124" spans="2:21" s="19" customFormat="1">
      <c r="B124" s="51"/>
      <c r="C124" s="51"/>
      <c r="D124" s="51"/>
      <c r="E124" s="51"/>
      <c r="F124" s="51"/>
      <c r="G124" s="51"/>
      <c r="H124" s="51"/>
      <c r="I124" s="52"/>
      <c r="J124" s="1539"/>
      <c r="K124" s="1539"/>
      <c r="L124" s="1527"/>
      <c r="M124" s="1539"/>
      <c r="N124" s="1527"/>
      <c r="O124" s="1527"/>
      <c r="P124" s="1539"/>
      <c r="Q124" s="1539"/>
      <c r="R124" s="1539"/>
      <c r="S124" s="1527"/>
      <c r="T124" s="1527"/>
      <c r="U124" s="1539"/>
    </row>
    <row r="125" spans="2:21" s="19" customFormat="1">
      <c r="B125" s="51"/>
      <c r="C125" s="51"/>
      <c r="D125" s="51"/>
      <c r="E125" s="51"/>
      <c r="F125" s="51"/>
      <c r="G125" s="51"/>
      <c r="H125" s="51"/>
      <c r="I125" s="52"/>
      <c r="J125" s="1539"/>
      <c r="K125" s="1539"/>
      <c r="L125" s="1527"/>
      <c r="M125" s="1539"/>
      <c r="N125" s="1527"/>
      <c r="O125" s="1527"/>
      <c r="P125" s="1539"/>
      <c r="Q125" s="1539"/>
      <c r="R125" s="1539"/>
      <c r="S125" s="1527"/>
      <c r="T125" s="1527"/>
      <c r="U125" s="1539"/>
    </row>
    <row r="126" spans="2:21" s="19" customFormat="1">
      <c r="B126" s="51"/>
      <c r="C126" s="51"/>
      <c r="D126" s="51"/>
      <c r="E126" s="51"/>
      <c r="F126" s="51"/>
      <c r="G126" s="51"/>
      <c r="H126" s="51"/>
      <c r="I126" s="52"/>
      <c r="J126" s="1539"/>
      <c r="K126" s="1539"/>
      <c r="L126" s="1527"/>
      <c r="M126" s="1539"/>
      <c r="N126" s="1527"/>
      <c r="O126" s="1527"/>
      <c r="P126" s="1539"/>
      <c r="Q126" s="1539"/>
      <c r="R126" s="1539"/>
      <c r="S126" s="1527"/>
      <c r="T126" s="1527"/>
      <c r="U126" s="1539"/>
    </row>
    <row r="127" spans="2:21" s="19" customFormat="1">
      <c r="B127" s="51"/>
      <c r="C127" s="51"/>
      <c r="D127" s="51"/>
      <c r="E127" s="51"/>
      <c r="F127" s="51"/>
      <c r="G127" s="51"/>
      <c r="H127" s="51"/>
      <c r="I127" s="52"/>
      <c r="J127" s="1539"/>
      <c r="K127" s="1539"/>
      <c r="L127" s="1527"/>
      <c r="M127" s="1539"/>
      <c r="N127" s="1527"/>
      <c r="O127" s="1527"/>
      <c r="P127" s="1539"/>
      <c r="Q127" s="1539"/>
      <c r="R127" s="1539"/>
      <c r="S127" s="1527"/>
      <c r="T127" s="1527"/>
      <c r="U127" s="1539"/>
    </row>
    <row r="128" spans="2:21" s="19" customFormat="1">
      <c r="B128" s="51"/>
      <c r="C128" s="51"/>
      <c r="D128" s="51"/>
      <c r="E128" s="51"/>
      <c r="F128" s="51"/>
      <c r="G128" s="51"/>
      <c r="H128" s="51"/>
      <c r="I128" s="52"/>
      <c r="J128" s="1539"/>
      <c r="K128" s="1539"/>
      <c r="L128" s="1527"/>
      <c r="M128" s="1539"/>
      <c r="N128" s="1527"/>
      <c r="O128" s="1527"/>
      <c r="P128" s="1539"/>
      <c r="Q128" s="1539"/>
      <c r="R128" s="1539"/>
      <c r="S128" s="1527"/>
      <c r="T128" s="1527"/>
      <c r="U128" s="1539"/>
    </row>
    <row r="129" spans="2:21" s="19" customFormat="1">
      <c r="B129" s="51"/>
      <c r="C129" s="51"/>
      <c r="D129" s="51"/>
      <c r="E129" s="51"/>
      <c r="F129" s="51"/>
      <c r="G129" s="51"/>
      <c r="H129" s="51"/>
      <c r="I129" s="52"/>
      <c r="J129" s="1539"/>
      <c r="K129" s="72"/>
      <c r="L129" s="1527"/>
      <c r="M129" s="1539"/>
      <c r="N129" s="1527"/>
      <c r="O129" s="1527"/>
      <c r="P129" s="1539"/>
      <c r="Q129" s="1539"/>
      <c r="R129" s="1539"/>
      <c r="S129" s="1527"/>
      <c r="T129" s="1527"/>
      <c r="U129" s="1539"/>
    </row>
    <row r="130" spans="2:21" s="19" customFormat="1">
      <c r="B130" s="51"/>
      <c r="C130" s="51"/>
      <c r="D130" s="51"/>
      <c r="E130" s="51"/>
      <c r="F130" s="51"/>
      <c r="G130" s="51"/>
      <c r="H130" s="51"/>
      <c r="I130" s="52"/>
      <c r="J130" s="1539"/>
      <c r="K130" s="1539"/>
      <c r="L130" s="1527"/>
      <c r="M130" s="1539"/>
      <c r="N130" s="1527"/>
      <c r="O130" s="1527"/>
      <c r="P130" s="1539"/>
      <c r="Q130" s="1539"/>
      <c r="R130" s="1539"/>
      <c r="S130" s="1527"/>
      <c r="T130" s="1527"/>
      <c r="U130" s="1539"/>
    </row>
    <row r="131" spans="2:21" s="19" customFormat="1">
      <c r="B131" s="51"/>
      <c r="C131" s="51"/>
      <c r="D131" s="51"/>
      <c r="E131" s="51"/>
      <c r="F131" s="51"/>
      <c r="G131" s="51"/>
      <c r="H131" s="51"/>
      <c r="I131" s="52"/>
      <c r="J131" s="1539"/>
      <c r="K131" s="1539"/>
      <c r="L131" s="1527"/>
      <c r="M131" s="1539"/>
      <c r="N131" s="1527"/>
      <c r="O131" s="1527"/>
      <c r="P131" s="1539"/>
      <c r="Q131" s="1539"/>
      <c r="R131" s="1539"/>
      <c r="S131" s="1527"/>
      <c r="T131" s="1527"/>
      <c r="U131" s="1539"/>
    </row>
    <row r="132" spans="2:21" s="19" customFormat="1">
      <c r="B132" s="51"/>
      <c r="C132" s="51"/>
      <c r="D132" s="51"/>
      <c r="E132" s="51"/>
      <c r="F132" s="51"/>
      <c r="G132" s="51"/>
      <c r="H132" s="51"/>
      <c r="I132" s="52"/>
      <c r="J132" s="1539"/>
      <c r="K132" s="1539"/>
      <c r="L132" s="1527"/>
      <c r="M132" s="1539"/>
      <c r="N132" s="1527"/>
      <c r="O132" s="1527"/>
      <c r="P132" s="1539"/>
      <c r="Q132" s="1539"/>
      <c r="R132" s="1539"/>
      <c r="S132" s="1527"/>
      <c r="T132" s="1527"/>
      <c r="U132" s="1539"/>
    </row>
    <row r="133" spans="2:21" s="19" customFormat="1">
      <c r="B133" s="51"/>
      <c r="C133" s="51"/>
      <c r="D133" s="51"/>
      <c r="E133" s="51"/>
      <c r="F133" s="51"/>
      <c r="G133" s="51"/>
      <c r="H133" s="51"/>
      <c r="I133" s="52"/>
      <c r="J133" s="1539"/>
      <c r="K133" s="1539"/>
      <c r="L133" s="1527"/>
      <c r="M133" s="1539"/>
      <c r="N133" s="1527"/>
      <c r="O133" s="1527"/>
      <c r="P133" s="1539"/>
      <c r="Q133" s="1539"/>
      <c r="R133" s="1539"/>
      <c r="S133" s="1527"/>
      <c r="T133" s="1527"/>
      <c r="U133" s="1539"/>
    </row>
    <row r="134" spans="2:21" s="19" customFormat="1">
      <c r="B134" s="51"/>
      <c r="C134" s="51"/>
      <c r="D134" s="51"/>
      <c r="E134" s="51"/>
      <c r="F134" s="51"/>
      <c r="G134" s="51"/>
      <c r="H134" s="51"/>
      <c r="I134" s="52"/>
      <c r="J134" s="1539"/>
      <c r="K134" s="1539"/>
      <c r="L134" s="1527"/>
      <c r="M134" s="1539"/>
      <c r="N134" s="1527"/>
      <c r="O134" s="1527"/>
      <c r="P134" s="1539"/>
      <c r="Q134" s="1539"/>
      <c r="R134" s="1539"/>
      <c r="S134" s="1527"/>
      <c r="T134" s="1527"/>
      <c r="U134" s="1539"/>
    </row>
    <row r="135" spans="2:21" s="19" customFormat="1">
      <c r="B135" s="51"/>
      <c r="C135" s="51"/>
      <c r="D135" s="51"/>
      <c r="E135" s="51"/>
      <c r="F135" s="51"/>
      <c r="G135" s="51"/>
      <c r="H135" s="51"/>
      <c r="I135" s="52"/>
      <c r="J135" s="1539"/>
      <c r="K135" s="1539"/>
      <c r="L135" s="1527"/>
      <c r="M135" s="1539"/>
      <c r="N135" s="1527"/>
      <c r="O135" s="1527"/>
      <c r="P135" s="1539"/>
      <c r="Q135" s="1539"/>
      <c r="R135" s="1539"/>
      <c r="S135" s="1527"/>
      <c r="T135" s="1527"/>
      <c r="U135" s="1539"/>
    </row>
    <row r="136" spans="2:21" s="19" customFormat="1">
      <c r="B136" s="51"/>
      <c r="C136" s="51"/>
      <c r="D136" s="51"/>
      <c r="E136" s="51"/>
      <c r="F136" s="51"/>
      <c r="G136" s="51"/>
      <c r="H136" s="51"/>
      <c r="I136" s="52"/>
      <c r="J136" s="1539"/>
      <c r="K136" s="1539"/>
      <c r="L136" s="1527"/>
      <c r="M136" s="1539"/>
      <c r="N136" s="1527"/>
      <c r="O136" s="1527"/>
      <c r="P136" s="1539"/>
      <c r="Q136" s="1539"/>
      <c r="R136" s="1539"/>
      <c r="S136" s="1527"/>
      <c r="T136" s="1527"/>
      <c r="U136" s="1539"/>
    </row>
    <row r="137" spans="2:21" s="19" customFormat="1">
      <c r="B137" s="51"/>
      <c r="C137" s="51"/>
      <c r="D137" s="51"/>
      <c r="E137" s="51"/>
      <c r="F137" s="51"/>
      <c r="G137" s="51"/>
      <c r="H137" s="51"/>
      <c r="I137" s="52"/>
      <c r="J137" s="1539"/>
      <c r="K137" s="1539"/>
      <c r="L137" s="1527"/>
      <c r="M137" s="1539"/>
      <c r="N137" s="1527"/>
      <c r="O137" s="1527"/>
      <c r="P137" s="1539"/>
      <c r="Q137" s="1539"/>
      <c r="R137" s="1539"/>
      <c r="S137" s="1527"/>
      <c r="T137" s="1527"/>
      <c r="U137" s="1539"/>
    </row>
    <row r="138" spans="2:21" s="19" customFormat="1">
      <c r="B138" s="51"/>
      <c r="C138" s="51"/>
      <c r="D138" s="51"/>
      <c r="E138" s="51"/>
      <c r="F138" s="51"/>
      <c r="G138" s="51"/>
      <c r="H138" s="51"/>
      <c r="I138" s="52"/>
      <c r="J138" s="1539"/>
      <c r="K138" s="1539"/>
      <c r="L138" s="1527"/>
      <c r="M138" s="1539"/>
      <c r="N138" s="1527"/>
      <c r="O138" s="1527"/>
      <c r="P138" s="1539"/>
      <c r="Q138" s="1539"/>
      <c r="R138" s="1539"/>
      <c r="S138" s="1527"/>
      <c r="T138" s="1527"/>
      <c r="U138" s="1539"/>
    </row>
    <row r="139" spans="2:21" s="19" customFormat="1">
      <c r="B139" s="51"/>
      <c r="C139" s="51"/>
      <c r="D139" s="51"/>
      <c r="E139" s="51"/>
      <c r="F139" s="51"/>
      <c r="G139" s="51"/>
      <c r="H139" s="51"/>
      <c r="I139" s="52"/>
      <c r="J139" s="1539"/>
      <c r="K139" s="1539"/>
      <c r="L139" s="1527"/>
      <c r="M139" s="1539"/>
      <c r="N139" s="1527"/>
      <c r="O139" s="1527"/>
      <c r="P139" s="1539"/>
      <c r="Q139" s="1539"/>
      <c r="R139" s="1539"/>
      <c r="S139" s="1527"/>
      <c r="T139" s="1527"/>
      <c r="U139" s="1539"/>
    </row>
    <row r="140" spans="2:21" s="19" customFormat="1">
      <c r="B140" s="51"/>
      <c r="C140" s="51"/>
      <c r="D140" s="51"/>
      <c r="E140" s="51"/>
      <c r="F140" s="51"/>
      <c r="G140" s="51"/>
      <c r="H140" s="51"/>
      <c r="I140" s="52"/>
      <c r="J140" s="1539"/>
      <c r="K140" s="1539"/>
      <c r="L140" s="1527"/>
      <c r="M140" s="1539"/>
      <c r="N140" s="1527"/>
      <c r="O140" s="1527"/>
      <c r="P140" s="1539"/>
      <c r="Q140" s="1539"/>
      <c r="R140" s="1539"/>
      <c r="S140" s="1527"/>
      <c r="T140" s="1527"/>
      <c r="U140" s="1539"/>
    </row>
    <row r="141" spans="2:21" s="19" customFormat="1">
      <c r="B141" s="51"/>
      <c r="C141" s="51"/>
      <c r="D141" s="51"/>
      <c r="E141" s="51"/>
      <c r="F141" s="51"/>
      <c r="G141" s="51"/>
      <c r="H141" s="51"/>
      <c r="I141" s="52"/>
      <c r="J141" s="1539"/>
      <c r="K141" s="1539"/>
      <c r="L141" s="1527"/>
      <c r="M141" s="1539"/>
      <c r="N141" s="1527"/>
      <c r="O141" s="1527"/>
      <c r="P141" s="1539"/>
      <c r="Q141" s="1539"/>
      <c r="R141" s="1539"/>
      <c r="S141" s="1527"/>
      <c r="T141" s="1527"/>
      <c r="U141" s="1539"/>
    </row>
    <row r="142" spans="2:21" s="19" customFormat="1">
      <c r="B142" s="51"/>
      <c r="C142" s="51"/>
      <c r="D142" s="51"/>
      <c r="E142" s="51"/>
      <c r="F142" s="51"/>
      <c r="G142" s="51"/>
      <c r="H142" s="51"/>
      <c r="I142" s="52"/>
      <c r="J142" s="1539"/>
      <c r="K142" s="1539"/>
      <c r="L142" s="1527"/>
      <c r="M142" s="1539"/>
      <c r="N142" s="1527"/>
      <c r="O142" s="1527"/>
      <c r="P142" s="1539"/>
      <c r="Q142" s="1539"/>
      <c r="R142" s="1539"/>
      <c r="S142" s="1527"/>
      <c r="T142" s="1527"/>
      <c r="U142" s="1539"/>
    </row>
    <row r="143" spans="2:21" s="19" customFormat="1">
      <c r="B143" s="51"/>
      <c r="C143" s="51"/>
      <c r="D143" s="51"/>
      <c r="E143" s="51"/>
      <c r="F143" s="51"/>
      <c r="G143" s="51"/>
      <c r="H143" s="51"/>
      <c r="I143" s="52"/>
      <c r="J143" s="1539"/>
      <c r="K143" s="1539"/>
      <c r="L143" s="1527"/>
      <c r="M143" s="1539"/>
      <c r="N143" s="1527"/>
      <c r="O143" s="1527"/>
      <c r="P143" s="1539"/>
      <c r="Q143" s="1539"/>
      <c r="R143" s="1539"/>
      <c r="S143" s="1527"/>
      <c r="T143" s="1527"/>
      <c r="U143" s="1539"/>
    </row>
    <row r="144" spans="2:21" s="19" customFormat="1">
      <c r="B144" s="51"/>
      <c r="C144" s="51"/>
      <c r="D144" s="51"/>
      <c r="E144" s="51"/>
      <c r="F144" s="51"/>
      <c r="G144" s="51"/>
      <c r="H144" s="51"/>
      <c r="I144" s="52"/>
      <c r="J144" s="1539"/>
      <c r="K144" s="1539"/>
      <c r="L144" s="1527"/>
      <c r="M144" s="1539"/>
      <c r="N144" s="1527"/>
      <c r="O144" s="1527"/>
      <c r="P144" s="1539"/>
      <c r="Q144" s="1539"/>
      <c r="R144" s="1539"/>
      <c r="S144" s="1527"/>
      <c r="T144" s="1527"/>
      <c r="U144" s="1539"/>
    </row>
    <row r="145" spans="2:21" s="19" customFormat="1">
      <c r="B145" s="51"/>
      <c r="C145" s="51"/>
      <c r="D145" s="51"/>
      <c r="E145" s="51"/>
      <c r="F145" s="51"/>
      <c r="G145" s="51"/>
      <c r="H145" s="51"/>
      <c r="I145" s="52"/>
      <c r="J145" s="1539"/>
      <c r="K145" s="1539"/>
      <c r="L145" s="1527"/>
      <c r="M145" s="1539"/>
      <c r="N145" s="1527"/>
      <c r="O145" s="1527"/>
      <c r="P145" s="1539"/>
      <c r="Q145" s="1539"/>
      <c r="R145" s="1539"/>
      <c r="S145" s="1527"/>
      <c r="T145" s="1527"/>
      <c r="U145" s="1539"/>
    </row>
    <row r="146" spans="2:21" s="19" customFormat="1">
      <c r="B146" s="51"/>
      <c r="C146" s="51"/>
      <c r="D146" s="51"/>
      <c r="E146" s="51"/>
      <c r="F146" s="51"/>
      <c r="G146" s="51"/>
      <c r="H146" s="51"/>
      <c r="I146" s="52"/>
      <c r="J146" s="1539"/>
      <c r="K146" s="1539"/>
      <c r="L146" s="1527"/>
      <c r="M146" s="1539"/>
      <c r="N146" s="1527"/>
      <c r="O146" s="1527"/>
      <c r="P146" s="1539"/>
      <c r="Q146" s="1539"/>
      <c r="R146" s="1539"/>
      <c r="S146" s="1527"/>
      <c r="T146" s="1527"/>
      <c r="U146" s="1539"/>
    </row>
    <row r="147" spans="2:21" s="19" customFormat="1">
      <c r="B147" s="51"/>
      <c r="C147" s="51"/>
      <c r="D147" s="51"/>
      <c r="E147" s="51"/>
      <c r="F147" s="51"/>
      <c r="G147" s="51"/>
      <c r="H147" s="51"/>
      <c r="I147" s="52"/>
      <c r="J147" s="1539"/>
      <c r="K147" s="1539"/>
      <c r="L147" s="1527"/>
      <c r="M147" s="1539"/>
      <c r="N147" s="1527"/>
      <c r="O147" s="1527"/>
      <c r="P147" s="1539"/>
      <c r="Q147" s="1539"/>
      <c r="R147" s="1539"/>
      <c r="S147" s="1527"/>
      <c r="T147" s="1527"/>
      <c r="U147" s="1539"/>
    </row>
    <row r="148" spans="2:21" s="19" customFormat="1">
      <c r="B148" s="51"/>
      <c r="C148" s="51"/>
      <c r="D148" s="51"/>
      <c r="E148" s="51"/>
      <c r="F148" s="51"/>
      <c r="G148" s="51"/>
      <c r="H148" s="51"/>
      <c r="I148" s="52"/>
      <c r="J148" s="1539"/>
      <c r="K148" s="1539"/>
      <c r="L148" s="1527"/>
      <c r="M148" s="1539"/>
      <c r="N148" s="1527"/>
      <c r="O148" s="1527"/>
      <c r="P148" s="1539"/>
      <c r="Q148" s="1539"/>
      <c r="R148" s="1539"/>
      <c r="S148" s="1527"/>
      <c r="T148" s="1527"/>
      <c r="U148" s="1539"/>
    </row>
    <row r="149" spans="2:21" s="19" customFormat="1">
      <c r="B149" s="51"/>
      <c r="C149" s="51"/>
      <c r="D149" s="51"/>
      <c r="E149" s="51"/>
      <c r="F149" s="51"/>
      <c r="G149" s="51"/>
      <c r="H149" s="51"/>
      <c r="I149" s="52"/>
      <c r="J149" s="1539"/>
      <c r="K149" s="1539"/>
      <c r="L149" s="1527"/>
      <c r="M149" s="1539"/>
      <c r="N149" s="1527"/>
      <c r="O149" s="1527"/>
      <c r="P149" s="1539"/>
      <c r="Q149" s="1539"/>
      <c r="R149" s="1539"/>
      <c r="S149" s="1527"/>
      <c r="T149" s="1527"/>
      <c r="U149" s="1539"/>
    </row>
    <row r="150" spans="2:21" s="19" customFormat="1">
      <c r="B150" s="51"/>
      <c r="C150" s="51"/>
      <c r="D150" s="51"/>
      <c r="E150" s="51"/>
      <c r="F150" s="51"/>
      <c r="G150" s="51"/>
      <c r="H150" s="51"/>
      <c r="I150" s="52"/>
      <c r="J150" s="1539"/>
      <c r="K150" s="1539"/>
      <c r="L150" s="1527"/>
      <c r="M150" s="1539"/>
      <c r="N150" s="1527"/>
      <c r="O150" s="1527"/>
      <c r="P150" s="1539"/>
      <c r="Q150" s="1539"/>
      <c r="R150" s="1539"/>
      <c r="S150" s="1527"/>
      <c r="T150" s="1527"/>
      <c r="U150" s="1539"/>
    </row>
    <row r="151" spans="2:21" s="19" customFormat="1">
      <c r="B151" s="51"/>
      <c r="C151" s="51"/>
      <c r="D151" s="51"/>
      <c r="E151" s="51"/>
      <c r="F151" s="51"/>
      <c r="G151" s="51"/>
      <c r="H151" s="51"/>
      <c r="I151" s="52"/>
      <c r="J151" s="1539"/>
      <c r="K151" s="1539"/>
      <c r="L151" s="1527"/>
      <c r="M151" s="1539"/>
      <c r="N151" s="1527"/>
      <c r="O151" s="1527"/>
      <c r="P151" s="1539"/>
      <c r="Q151" s="1539"/>
      <c r="R151" s="1539"/>
      <c r="S151" s="1527"/>
      <c r="T151" s="1527"/>
      <c r="U151" s="1539"/>
    </row>
    <row r="152" spans="2:21" s="19" customFormat="1">
      <c r="B152" s="1539"/>
      <c r="C152" s="1539"/>
      <c r="D152" s="1539"/>
      <c r="E152" s="1539"/>
      <c r="F152" s="1539"/>
      <c r="G152" s="1539"/>
      <c r="H152" s="1539"/>
      <c r="I152" s="1539"/>
      <c r="J152" s="1539"/>
      <c r="K152" s="1539"/>
      <c r="L152" s="1527"/>
      <c r="M152" s="1539"/>
      <c r="N152" s="1527"/>
      <c r="O152" s="1527"/>
      <c r="P152" s="1539"/>
      <c r="Q152" s="1539"/>
      <c r="R152" s="1539"/>
      <c r="S152" s="1527"/>
      <c r="T152" s="1527"/>
      <c r="U152" s="1539"/>
    </row>
    <row r="153" spans="2:21" s="19" customFormat="1">
      <c r="B153" s="1527"/>
      <c r="C153" s="1527"/>
      <c r="D153" s="1527"/>
      <c r="E153" s="1527"/>
      <c r="F153" s="1527"/>
      <c r="G153" s="51"/>
      <c r="H153" s="51"/>
      <c r="I153" s="52"/>
      <c r="J153" s="1539"/>
      <c r="K153" s="1539"/>
      <c r="L153" s="1527"/>
      <c r="M153" s="1539"/>
      <c r="N153" s="1527"/>
      <c r="O153" s="1527"/>
      <c r="P153" s="1539"/>
      <c r="Q153" s="1539"/>
      <c r="R153" s="1539"/>
      <c r="S153" s="1527"/>
      <c r="T153" s="1527"/>
      <c r="U153" s="1539"/>
    </row>
    <row r="154" spans="2:21" s="19" customFormat="1">
      <c r="B154" s="1527"/>
      <c r="C154" s="1527"/>
      <c r="D154" s="1527"/>
      <c r="E154" s="1527"/>
      <c r="F154" s="1527"/>
      <c r="G154" s="51"/>
      <c r="H154" s="51"/>
      <c r="I154" s="52"/>
      <c r="J154" s="1539"/>
      <c r="K154" s="1539"/>
      <c r="L154" s="1527"/>
      <c r="M154" s="1539"/>
      <c r="N154" s="1527"/>
      <c r="O154" s="1527"/>
      <c r="P154" s="1539"/>
      <c r="Q154" s="1539"/>
      <c r="R154" s="1539"/>
      <c r="S154" s="1527"/>
      <c r="T154" s="1527"/>
      <c r="U154" s="1539"/>
    </row>
    <row r="155" spans="2:21" s="19" customFormat="1">
      <c r="B155" s="1527"/>
      <c r="C155" s="1527"/>
      <c r="D155" s="1527"/>
      <c r="E155" s="1527"/>
      <c r="F155" s="1527"/>
      <c r="G155" s="51"/>
      <c r="H155" s="51"/>
      <c r="I155" s="52"/>
      <c r="J155" s="1539"/>
      <c r="K155" s="1539"/>
      <c r="L155" s="1527"/>
      <c r="M155" s="1539"/>
      <c r="N155" s="1527"/>
      <c r="O155" s="1527"/>
      <c r="P155" s="1539"/>
      <c r="Q155" s="1539"/>
      <c r="R155" s="1539"/>
      <c r="S155" s="1527"/>
      <c r="T155" s="1527"/>
      <c r="U155" s="1539"/>
    </row>
    <row r="156" spans="2:21" s="19" customFormat="1">
      <c r="B156" s="1527"/>
      <c r="C156" s="51"/>
      <c r="D156" s="51"/>
      <c r="E156" s="51"/>
      <c r="F156" s="51"/>
      <c r="G156" s="51"/>
      <c r="H156" s="51"/>
      <c r="I156" s="52"/>
      <c r="J156" s="1539"/>
      <c r="K156" s="1539"/>
      <c r="L156" s="1527"/>
      <c r="M156" s="1539"/>
      <c r="N156" s="1527"/>
      <c r="O156" s="1527"/>
      <c r="P156" s="1539"/>
      <c r="Q156" s="1539"/>
      <c r="R156" s="1539"/>
      <c r="S156" s="1527"/>
      <c r="T156" s="1527"/>
      <c r="U156" s="1539"/>
    </row>
    <row r="157" spans="2:21">
      <c r="B157" s="1528"/>
      <c r="J157" s="1780"/>
      <c r="K157" s="1539"/>
      <c r="L157" s="1527"/>
      <c r="M157" s="1780"/>
      <c r="N157" s="1528"/>
      <c r="O157" s="1528"/>
      <c r="P157" s="1780"/>
      <c r="Q157" s="1780"/>
      <c r="R157" s="1780"/>
      <c r="S157" s="1528"/>
      <c r="T157" s="1528"/>
      <c r="U157" s="1539"/>
    </row>
    <row r="158" spans="2:21">
      <c r="B158" s="1528"/>
      <c r="J158" s="1780"/>
      <c r="K158" s="1539"/>
      <c r="L158" s="1527"/>
      <c r="M158" s="1780"/>
      <c r="N158" s="1528"/>
      <c r="O158" s="1528"/>
      <c r="P158" s="1780"/>
      <c r="Q158" s="1780"/>
      <c r="R158" s="1780"/>
      <c r="S158" s="1528"/>
      <c r="T158" s="1528"/>
      <c r="U158" s="1539"/>
    </row>
    <row r="159" spans="2:21">
      <c r="J159" s="1780"/>
      <c r="K159" s="1539"/>
      <c r="L159" s="1527"/>
      <c r="M159" s="1780"/>
      <c r="N159" s="1528"/>
      <c r="O159" s="1528"/>
      <c r="P159" s="1780"/>
      <c r="Q159" s="1780"/>
      <c r="R159" s="1780"/>
      <c r="S159" s="1528"/>
      <c r="T159" s="1528"/>
      <c r="U159" s="1539"/>
    </row>
    <row r="160" spans="2:21">
      <c r="J160" s="1780"/>
      <c r="K160" s="1539"/>
      <c r="L160" s="1527"/>
      <c r="M160" s="1780"/>
      <c r="N160" s="1528"/>
      <c r="O160" s="1528"/>
      <c r="P160" s="1780"/>
      <c r="Q160" s="1780"/>
      <c r="R160" s="1780"/>
      <c r="S160" s="1528"/>
      <c r="T160" s="1528"/>
      <c r="U160" s="1539"/>
    </row>
    <row r="161" spans="12:12">
      <c r="L161" s="1527"/>
    </row>
    <row r="162" spans="12:12">
      <c r="L162" s="1527"/>
    </row>
    <row r="163" spans="12:12">
      <c r="L163" s="1527"/>
    </row>
    <row r="164" spans="12:12">
      <c r="L164" s="1527"/>
    </row>
    <row r="165" spans="12:12">
      <c r="L165" s="1527"/>
    </row>
    <row r="166" spans="12:12">
      <c r="L166" s="1527"/>
    </row>
    <row r="167" spans="12:12">
      <c r="L167" s="1527"/>
    </row>
    <row r="168" spans="12:12">
      <c r="L168" s="1527"/>
    </row>
    <row r="169" spans="12:12">
      <c r="L169" s="1527"/>
    </row>
    <row r="170" spans="12:12">
      <c r="L170" s="1527"/>
    </row>
    <row r="171" spans="12:12">
      <c r="L171" s="1527"/>
    </row>
    <row r="172" spans="12:12">
      <c r="L172" s="1527"/>
    </row>
    <row r="173" spans="12:12">
      <c r="L173" s="1527"/>
    </row>
    <row r="174" spans="12:12">
      <c r="L174" s="1527"/>
    </row>
    <row r="175" spans="12:12">
      <c r="L175" s="1527"/>
    </row>
    <row r="176" spans="12:12">
      <c r="L176" s="1527"/>
    </row>
    <row r="177" spans="12:12">
      <c r="L177" s="1527"/>
    </row>
    <row r="178" spans="12:12">
      <c r="L178" s="1527"/>
    </row>
    <row r="179" spans="12:12">
      <c r="L179" s="1527"/>
    </row>
    <row r="180" spans="12:12">
      <c r="L180" s="1527"/>
    </row>
    <row r="181" spans="12:12">
      <c r="L181" s="1527"/>
    </row>
    <row r="182" spans="12:12">
      <c r="L182" s="1527"/>
    </row>
    <row r="183" spans="12:12">
      <c r="L183" s="1527"/>
    </row>
    <row r="184" spans="12:12">
      <c r="L184" s="1527"/>
    </row>
    <row r="185" spans="12:12">
      <c r="L185" s="1527"/>
    </row>
    <row r="186" spans="12:12">
      <c r="L186" s="1527"/>
    </row>
    <row r="187" spans="12:12">
      <c r="L187" s="1527"/>
    </row>
    <row r="188" spans="12:12">
      <c r="L188" s="1527"/>
    </row>
    <row r="189" spans="12:12">
      <c r="L189" s="1527"/>
    </row>
    <row r="190" spans="12:12">
      <c r="L190" s="1527"/>
    </row>
    <row r="191" spans="12:12">
      <c r="L191" s="1527"/>
    </row>
    <row r="192" spans="12:12">
      <c r="L192" s="1527"/>
    </row>
    <row r="193" spans="12:12">
      <c r="L193" s="1527"/>
    </row>
    <row r="194" spans="12:12">
      <c r="L194" s="1527"/>
    </row>
    <row r="195" spans="12:12">
      <c r="L195" s="1527"/>
    </row>
    <row r="196" spans="12:12">
      <c r="L196" s="1527"/>
    </row>
    <row r="197" spans="12:12">
      <c r="L197" s="1527"/>
    </row>
    <row r="198" spans="12:12">
      <c r="L198" s="1527"/>
    </row>
    <row r="199" spans="12:12">
      <c r="L199" s="1527"/>
    </row>
    <row r="200" spans="12:12">
      <c r="L200" s="1527"/>
    </row>
    <row r="201" spans="12:12">
      <c r="L201" s="1527"/>
    </row>
    <row r="202" spans="12:12">
      <c r="L202" s="1527"/>
    </row>
    <row r="203" spans="12:12">
      <c r="L203" s="1527"/>
    </row>
    <row r="204" spans="12:12">
      <c r="L204" s="1527"/>
    </row>
    <row r="205" spans="12:12">
      <c r="L205" s="1527"/>
    </row>
    <row r="206" spans="12:12">
      <c r="L206" s="1527"/>
    </row>
    <row r="207" spans="12:12">
      <c r="L207" s="1527"/>
    </row>
    <row r="208" spans="12:12">
      <c r="L208" s="1527"/>
    </row>
    <row r="209" spans="12:12">
      <c r="L209" s="1527"/>
    </row>
    <row r="210" spans="12:12">
      <c r="L210" s="1527"/>
    </row>
    <row r="211" spans="12:12">
      <c r="L211" s="1527"/>
    </row>
    <row r="212" spans="12:12">
      <c r="L212" s="1527"/>
    </row>
    <row r="213" spans="12:12">
      <c r="L213" s="1527"/>
    </row>
    <row r="214" spans="12:12">
      <c r="L214" s="1527"/>
    </row>
    <row r="215" spans="12:12">
      <c r="L215" s="1527"/>
    </row>
    <row r="216" spans="12:12">
      <c r="L216" s="1527"/>
    </row>
    <row r="217" spans="12:12">
      <c r="L217" s="1527"/>
    </row>
    <row r="218" spans="12:12">
      <c r="L218" s="1527"/>
    </row>
    <row r="219" spans="12:12">
      <c r="L219" s="1527"/>
    </row>
    <row r="220" spans="12:12">
      <c r="L220" s="1527"/>
    </row>
    <row r="221" spans="12:12">
      <c r="L221" s="1527"/>
    </row>
    <row r="222" spans="12:12">
      <c r="L222" s="1527"/>
    </row>
    <row r="223" spans="12:12">
      <c r="L223" s="1527"/>
    </row>
    <row r="224" spans="12:12">
      <c r="L224" s="1527"/>
    </row>
    <row r="225" spans="12:12">
      <c r="L225" s="1527"/>
    </row>
    <row r="226" spans="12:12">
      <c r="L226" s="1527"/>
    </row>
    <row r="227" spans="12:12">
      <c r="L227" s="1527"/>
    </row>
    <row r="228" spans="12:12">
      <c r="L228" s="1527"/>
    </row>
    <row r="229" spans="12:12">
      <c r="L229" s="1527"/>
    </row>
    <row r="230" spans="12:12">
      <c r="L230" s="1527"/>
    </row>
    <row r="231" spans="12:12">
      <c r="L231" s="1527"/>
    </row>
    <row r="232" spans="12:12">
      <c r="L232" s="1527"/>
    </row>
    <row r="233" spans="12:12">
      <c r="L233" s="1527"/>
    </row>
    <row r="234" spans="12:12">
      <c r="L234" s="1527"/>
    </row>
    <row r="235" spans="12:12">
      <c r="L235" s="1527"/>
    </row>
    <row r="236" spans="12:12">
      <c r="L236" s="1527"/>
    </row>
    <row r="237" spans="12:12">
      <c r="L237" s="1527"/>
    </row>
    <row r="238" spans="12:12">
      <c r="L238" s="1527"/>
    </row>
  </sheetData>
  <sheetProtection algorithmName="SHA-512" hashValue="jga9fReKbZ3pX6e9b/Tetkx/9aKBP8uXZl1DITfO3kT/GIxk7UEOdQu7FhSyTRyC/kQoGwDfAIp6p1L/HqhoOA==" saltValue="ZHqMtq0QzRJqHsSZpMVxBQ==" spinCount="100000" sheet="1" objects="1" scenarios="1"/>
  <mergeCells count="8">
    <mergeCell ref="B9:D9"/>
    <mergeCell ref="B4:J4"/>
    <mergeCell ref="B2:T2"/>
    <mergeCell ref="B5:D5"/>
    <mergeCell ref="B6:D6"/>
    <mergeCell ref="B7:D7"/>
    <mergeCell ref="B8:D8"/>
    <mergeCell ref="L4:T4"/>
  </mergeCells>
  <phoneticPr fontId="31" type="noConversion"/>
  <dataValidations count="1">
    <dataValidation type="list" allowBlank="1" showInputMessage="1" showErrorMessage="1" sqref="E7:J7" xr:uid="{8824533F-901A-BC47-9897-C802DEB034BA}">
      <formula1>#REF!</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C023A-3D79-1049-A468-B4C029C67EEB}">
  <sheetPr codeName="Sheet10">
    <tabColor theme="2" tint="-9.9978637043366805E-2"/>
  </sheetPr>
  <dimension ref="A1:AA523"/>
  <sheetViews>
    <sheetView topLeftCell="E41" zoomScale="70" zoomScaleNormal="70" workbookViewId="0">
      <selection activeCell="E43" sqref="E43"/>
    </sheetView>
  </sheetViews>
  <sheetFormatPr defaultColWidth="10.875" defaultRowHeight="15"/>
  <cols>
    <col min="1" max="1" width="3.875" style="23" customWidth="1"/>
    <col min="2" max="3" width="14.375" style="1115" customWidth="1"/>
    <col min="4" max="4" width="3.875" style="1116" customWidth="1"/>
    <col min="5" max="5" width="25.25" style="1116" customWidth="1"/>
    <col min="6" max="6" width="7.875" style="1116" customWidth="1"/>
    <col min="7" max="7" width="34.5" style="1116" customWidth="1"/>
    <col min="8" max="8" width="62.375" style="1116" bestFit="1" customWidth="1"/>
    <col min="9" max="9" width="12.875" style="23" customWidth="1"/>
    <col min="10" max="10" width="12.875" style="27" customWidth="1"/>
    <col min="11" max="11" width="12.875" style="23" customWidth="1"/>
    <col min="12" max="12" width="4.375" style="23" hidden="1" customWidth="1"/>
    <col min="13" max="18" width="28.875" style="23" hidden="1" customWidth="1"/>
    <col min="19" max="20" width="28.875" style="27" hidden="1" customWidth="1"/>
    <col min="21" max="27" width="28.875" style="23" hidden="1" customWidth="1"/>
    <col min="28" max="28" width="28.875" style="23" customWidth="1"/>
    <col min="29" max="33" width="10.875" style="23" customWidth="1"/>
    <col min="34" max="16384" width="10.875" style="23"/>
  </cols>
  <sheetData>
    <row r="1" spans="2:27" ht="18" customHeight="1" thickBot="1"/>
    <row r="2" spans="2:27" ht="25.35" customHeight="1" thickBot="1">
      <c r="B2" s="1117" t="s">
        <v>676</v>
      </c>
      <c r="C2" s="1118"/>
      <c r="D2" s="1118"/>
      <c r="E2" s="1118"/>
      <c r="F2" s="1118"/>
      <c r="G2" s="1118"/>
      <c r="H2" s="1118"/>
      <c r="I2" s="449"/>
      <c r="J2" s="449"/>
      <c r="K2" s="450"/>
      <c r="M2" s="1931" t="str">
        <f>'Library Volume 1'!C13</f>
        <v>Health, Public Services and Care</v>
      </c>
      <c r="N2" s="1931" t="str">
        <f>'Library Volume 1'!C19</f>
        <v>Science and Mathematics</v>
      </c>
      <c r="O2" s="1931" t="str">
        <f>'Library Volume 1'!C22</f>
        <v>Agriculture, Horticulture and Animal Care</v>
      </c>
      <c r="P2" s="1931" t="str">
        <f>'Library Volume 1'!C27</f>
        <v>Engineering and Manufacturing Technologies</v>
      </c>
      <c r="Q2" s="1931" t="str">
        <f>'Library Volume 1'!C31</f>
        <v>Construction, Planning and the Built Environment</v>
      </c>
      <c r="R2" s="1931" t="str">
        <f>'Library Volume 1'!C35</f>
        <v>Information and Communication Technology (ICT)</v>
      </c>
      <c r="S2" s="1931" t="str">
        <f>'Library Volume 1'!C38</f>
        <v>Retail and Commercial Enterprise</v>
      </c>
      <c r="T2" s="1931" t="str">
        <f>'Library Volume 1'!C43</f>
        <v>Leisure, Travel and Tourism</v>
      </c>
      <c r="U2" s="1931" t="str">
        <f>'Library Volume 1'!C46</f>
        <v>Arts, Media and Publishing</v>
      </c>
      <c r="V2" s="1931" t="str">
        <f>'Library Volume 1'!C51</f>
        <v>History, Philosophy and Theology</v>
      </c>
      <c r="W2" s="1931" t="str">
        <f>'Library Volume 1'!C56</f>
        <v>Social Sciences</v>
      </c>
      <c r="X2" s="1932" t="str">
        <f>'Library Volume 1'!C62</f>
        <v>Languages, Literature and Culture</v>
      </c>
      <c r="Y2" s="1931" t="str">
        <f>'Library Volume 1'!C66</f>
        <v>Education and Training</v>
      </c>
      <c r="Z2" s="1931" t="str">
        <f>'Library Volume 1'!C69</f>
        <v>Preparation for Life and Work</v>
      </c>
      <c r="AA2" s="1931" t="str">
        <f>'Library Volume 1'!C72</f>
        <v>Business, Administration, Finance and Law</v>
      </c>
    </row>
    <row r="3" spans="2:27" ht="20.100000000000001" customHeight="1" thickBot="1">
      <c r="E3" s="1119"/>
      <c r="F3" s="1119"/>
      <c r="G3" s="1119"/>
      <c r="M3" s="1931"/>
      <c r="N3" s="1931"/>
      <c r="O3" s="1931"/>
      <c r="P3" s="1931"/>
      <c r="Q3" s="1931"/>
      <c r="R3" s="1931"/>
      <c r="S3" s="1931"/>
      <c r="T3" s="1931"/>
      <c r="U3" s="1931"/>
      <c r="V3" s="1931"/>
      <c r="W3" s="1931"/>
      <c r="X3" s="1932"/>
      <c r="Y3" s="1931"/>
      <c r="Z3" s="1931"/>
      <c r="AA3" s="1931"/>
    </row>
    <row r="4" spans="2:27" s="26" customFormat="1" ht="25.35" customHeight="1">
      <c r="B4" s="1929" t="s">
        <v>542</v>
      </c>
      <c r="C4" s="1930"/>
      <c r="D4" s="1120"/>
      <c r="E4" s="1121" t="s">
        <v>677</v>
      </c>
      <c r="F4" s="1122"/>
      <c r="G4" s="1122"/>
      <c r="H4" s="1122"/>
      <c r="I4" s="142"/>
      <c r="J4" s="143"/>
      <c r="K4" s="144"/>
      <c r="M4" s="1931"/>
      <c r="N4" s="1931"/>
      <c r="O4" s="1931"/>
      <c r="P4" s="1931"/>
      <c r="Q4" s="1931"/>
      <c r="R4" s="1931"/>
      <c r="S4" s="1931"/>
      <c r="T4" s="1931"/>
      <c r="U4" s="1931"/>
      <c r="V4" s="1931"/>
      <c r="W4" s="1931"/>
      <c r="X4" s="1932"/>
      <c r="Y4" s="1931"/>
      <c r="Z4" s="1931"/>
      <c r="AA4" s="1931"/>
    </row>
    <row r="5" spans="2:27" s="137" customFormat="1" ht="67.349999999999994" customHeight="1">
      <c r="B5" s="1194" t="s">
        <v>549</v>
      </c>
      <c r="C5" s="1195" t="s">
        <v>550</v>
      </c>
      <c r="D5" s="1123"/>
      <c r="E5" s="1124" t="s">
        <v>335</v>
      </c>
      <c r="F5" s="1125" t="s">
        <v>543</v>
      </c>
      <c r="G5" s="1126" t="s">
        <v>678</v>
      </c>
      <c r="H5" s="1126" t="s">
        <v>679</v>
      </c>
      <c r="I5" s="138"/>
      <c r="J5" s="139" t="s">
        <v>680</v>
      </c>
      <c r="K5" s="145" t="s">
        <v>681</v>
      </c>
      <c r="M5" s="1931"/>
      <c r="N5" s="1931"/>
      <c r="O5" s="1931"/>
      <c r="P5" s="1931"/>
      <c r="Q5" s="1931"/>
      <c r="R5" s="1931"/>
      <c r="S5" s="1931"/>
      <c r="T5" s="1931"/>
      <c r="U5" s="1931"/>
      <c r="V5" s="1931"/>
      <c r="W5" s="1931"/>
      <c r="X5" s="1932"/>
      <c r="Y5" s="1931"/>
      <c r="Z5" s="1931"/>
      <c r="AA5" s="1931"/>
    </row>
    <row r="6" spans="2:27" ht="18" customHeight="1">
      <c r="B6" s="1127"/>
      <c r="C6" s="1128"/>
      <c r="D6" s="1129"/>
      <c r="E6" s="1130" t="s">
        <v>682</v>
      </c>
      <c r="F6" s="1131" t="s">
        <v>512</v>
      </c>
      <c r="G6" s="1167"/>
      <c r="H6" s="1132"/>
      <c r="I6" s="135"/>
      <c r="J6" s="136"/>
      <c r="K6" s="146"/>
      <c r="M6" s="1931"/>
      <c r="N6" s="1931"/>
      <c r="O6" s="1931"/>
      <c r="P6" s="1931"/>
      <c r="Q6" s="1931"/>
      <c r="R6" s="1931"/>
      <c r="S6" s="1931"/>
      <c r="T6" s="1931"/>
      <c r="U6" s="1931"/>
      <c r="V6" s="1931"/>
      <c r="W6" s="1931"/>
      <c r="X6" s="1932"/>
      <c r="Y6" s="1931"/>
      <c r="Z6" s="1931"/>
      <c r="AA6" s="1931"/>
    </row>
    <row r="7" spans="2:27" ht="16.350000000000001" customHeight="1">
      <c r="B7" s="1127" t="s">
        <v>683</v>
      </c>
      <c r="C7" s="1128" t="s">
        <v>683</v>
      </c>
      <c r="D7" s="1129"/>
      <c r="E7" s="1130"/>
      <c r="F7" s="1131"/>
      <c r="G7" s="1168" t="s">
        <v>684</v>
      </c>
      <c r="H7" s="1133" t="s">
        <v>511</v>
      </c>
      <c r="I7" s="27"/>
      <c r="J7" s="71">
        <f>'Library Volume 1'!E6</f>
        <v>2.2000000000000002</v>
      </c>
      <c r="K7" s="147">
        <f>'Library Volume 1'!E9</f>
        <v>0.48</v>
      </c>
      <c r="M7" s="1931"/>
      <c r="N7" s="1931"/>
      <c r="O7" s="1931"/>
      <c r="P7" s="1931"/>
      <c r="Q7" s="1931"/>
      <c r="R7" s="1931"/>
      <c r="S7" s="1931"/>
      <c r="T7" s="1931"/>
      <c r="U7" s="1931"/>
      <c r="V7" s="1931"/>
      <c r="W7" s="1931"/>
      <c r="X7" s="1932"/>
      <c r="Y7" s="1931"/>
      <c r="Z7" s="1931"/>
      <c r="AA7" s="1931"/>
    </row>
    <row r="8" spans="2:27" ht="16.350000000000001" customHeight="1">
      <c r="B8" s="1127" t="s">
        <v>685</v>
      </c>
      <c r="C8" s="1128" t="s">
        <v>685</v>
      </c>
      <c r="D8" s="1129"/>
      <c r="E8" s="1130"/>
      <c r="F8" s="1131"/>
      <c r="G8" s="1169"/>
      <c r="H8" s="1133" t="s">
        <v>515</v>
      </c>
      <c r="I8" s="27"/>
      <c r="J8" s="71">
        <v>2.1</v>
      </c>
      <c r="K8" s="148">
        <f>K7</f>
        <v>0.48</v>
      </c>
      <c r="M8" s="1931"/>
      <c r="N8" s="1931"/>
      <c r="O8" s="1931"/>
      <c r="P8" s="1931"/>
      <c r="Q8" s="1931"/>
      <c r="R8" s="1931"/>
      <c r="S8" s="1931"/>
      <c r="T8" s="1931"/>
      <c r="U8" s="1931"/>
      <c r="V8" s="1931"/>
      <c r="W8" s="1931"/>
      <c r="X8" s="1932"/>
      <c r="Y8" s="1931"/>
      <c r="Z8" s="1931"/>
      <c r="AA8" s="1931"/>
    </row>
    <row r="9" spans="2:27" ht="16.350000000000001" customHeight="1">
      <c r="B9" s="1127" t="s">
        <v>686</v>
      </c>
      <c r="C9" s="1128" t="s">
        <v>686</v>
      </c>
      <c r="D9" s="1129"/>
      <c r="E9" s="1130"/>
      <c r="F9" s="1131"/>
      <c r="G9" s="1169"/>
      <c r="H9" s="1133" t="s">
        <v>687</v>
      </c>
      <c r="I9" s="27"/>
      <c r="J9" s="71">
        <v>2.2999999999999998</v>
      </c>
      <c r="K9" s="148">
        <f>K8</f>
        <v>0.48</v>
      </c>
      <c r="M9" s="1931"/>
      <c r="N9" s="1931"/>
      <c r="O9" s="1931"/>
      <c r="P9" s="1931"/>
      <c r="Q9" s="1931"/>
      <c r="R9" s="1931"/>
      <c r="S9" s="1931"/>
      <c r="T9" s="1931"/>
      <c r="U9" s="1931"/>
      <c r="V9" s="1931"/>
      <c r="W9" s="1931"/>
      <c r="X9" s="1932"/>
      <c r="Y9" s="1931"/>
      <c r="Z9" s="1931"/>
      <c r="AA9" s="1931"/>
    </row>
    <row r="10" spans="2:27" ht="16.350000000000001" customHeight="1">
      <c r="B10" s="1127" t="s">
        <v>688</v>
      </c>
      <c r="C10" s="1128" t="s">
        <v>688</v>
      </c>
      <c r="D10" s="1129"/>
      <c r="E10" s="1130"/>
      <c r="F10" s="1131"/>
      <c r="G10" s="1169"/>
      <c r="H10" s="1133" t="s">
        <v>516</v>
      </c>
      <c r="I10" s="27"/>
      <c r="J10" s="71">
        <v>2.2999999999999998</v>
      </c>
      <c r="K10" s="148">
        <f t="shared" ref="K10" si="0">K9</f>
        <v>0.48</v>
      </c>
      <c r="M10" s="1931"/>
      <c r="N10" s="1931"/>
      <c r="O10" s="1931"/>
      <c r="P10" s="1931"/>
      <c r="Q10" s="1931"/>
      <c r="R10" s="1931"/>
      <c r="S10" s="1931"/>
      <c r="T10" s="1931"/>
      <c r="U10" s="1931"/>
      <c r="V10" s="1931"/>
      <c r="W10" s="1931"/>
      <c r="X10" s="1932"/>
      <c r="Y10" s="1931"/>
      <c r="Z10" s="1931"/>
      <c r="AA10" s="1931"/>
    </row>
    <row r="11" spans="2:27" ht="16.350000000000001" customHeight="1">
      <c r="B11" s="1127" t="s">
        <v>689</v>
      </c>
      <c r="C11" s="1128" t="s">
        <v>689</v>
      </c>
      <c r="D11" s="1129"/>
      <c r="E11" s="1134"/>
      <c r="F11" s="1135"/>
      <c r="G11" s="1168" t="s">
        <v>690</v>
      </c>
      <c r="H11" s="1154" t="s">
        <v>691</v>
      </c>
      <c r="I11" s="27"/>
      <c r="J11" s="71">
        <v>2.2000000000000002</v>
      </c>
      <c r="K11" s="148">
        <f>K10</f>
        <v>0.48</v>
      </c>
      <c r="M11" s="1931"/>
      <c r="N11" s="1931"/>
      <c r="O11" s="1931"/>
      <c r="P11" s="1931"/>
      <c r="Q11" s="1931"/>
      <c r="R11" s="1931"/>
      <c r="S11" s="1931"/>
      <c r="T11" s="1931"/>
      <c r="U11" s="1931"/>
      <c r="V11" s="1931"/>
      <c r="W11" s="1931"/>
      <c r="X11" s="1932"/>
      <c r="Y11" s="1931"/>
      <c r="Z11" s="1931"/>
      <c r="AA11" s="1931"/>
    </row>
    <row r="12" spans="2:27" ht="16.350000000000001" customHeight="1">
      <c r="B12" s="1127" t="s">
        <v>692</v>
      </c>
      <c r="C12" s="1128" t="s">
        <v>692</v>
      </c>
      <c r="D12" s="1129"/>
      <c r="E12" s="1134"/>
      <c r="F12" s="1135"/>
      <c r="G12" s="1168"/>
      <c r="H12" s="1154" t="s">
        <v>693</v>
      </c>
      <c r="I12" s="27"/>
      <c r="J12" s="71">
        <f>J11</f>
        <v>2.2000000000000002</v>
      </c>
      <c r="K12" s="148">
        <f>K11</f>
        <v>0.48</v>
      </c>
      <c r="M12" s="1196"/>
      <c r="N12" s="1196"/>
      <c r="O12" s="1196"/>
      <c r="P12" s="1196"/>
      <c r="Q12" s="1196"/>
      <c r="R12" s="1196"/>
      <c r="S12" s="1196"/>
      <c r="T12" s="1196"/>
      <c r="U12" s="1196"/>
      <c r="V12" s="1196"/>
      <c r="W12" s="1196"/>
      <c r="X12" s="1197"/>
      <c r="Y12" s="1196"/>
      <c r="Z12" s="1196"/>
      <c r="AA12" s="1196"/>
    </row>
    <row r="13" spans="2:27" ht="16.350000000000001" customHeight="1">
      <c r="B13" s="1127"/>
      <c r="C13" s="1128"/>
      <c r="D13" s="1129"/>
      <c r="E13" s="1134"/>
      <c r="F13" s="1135"/>
      <c r="G13" s="1168"/>
      <c r="H13" s="1154" t="s">
        <v>694</v>
      </c>
      <c r="I13" s="27"/>
      <c r="J13" s="71">
        <f>J11</f>
        <v>2.2000000000000002</v>
      </c>
      <c r="K13" s="148">
        <f>K11</f>
        <v>0.48</v>
      </c>
      <c r="M13" s="1196"/>
      <c r="N13" s="1196"/>
      <c r="O13" s="1196"/>
      <c r="P13" s="1196"/>
      <c r="Q13" s="1196"/>
      <c r="R13" s="1196"/>
      <c r="S13" s="1196"/>
      <c r="T13" s="1196"/>
      <c r="U13" s="1196"/>
      <c r="V13" s="1196"/>
      <c r="W13" s="1196"/>
      <c r="X13" s="1197"/>
      <c r="Y13" s="1196"/>
      <c r="Z13" s="1196"/>
      <c r="AA13" s="1196"/>
    </row>
    <row r="14" spans="2:27">
      <c r="B14" s="1127"/>
      <c r="C14" s="1128"/>
      <c r="D14" s="1129"/>
      <c r="E14" s="1136"/>
      <c r="F14" s="1137"/>
      <c r="G14" s="1170"/>
      <c r="H14" s="1138"/>
      <c r="I14" s="63"/>
      <c r="J14" s="64"/>
      <c r="K14" s="149"/>
      <c r="M14" s="431"/>
      <c r="N14" s="431"/>
      <c r="O14" s="431"/>
      <c r="P14" s="431"/>
      <c r="Q14" s="431"/>
      <c r="R14" s="431"/>
      <c r="S14" s="617"/>
      <c r="T14" s="617"/>
      <c r="U14" s="431"/>
      <c r="V14" s="431"/>
      <c r="W14" s="431"/>
      <c r="X14" s="431"/>
      <c r="Y14" s="431"/>
      <c r="Z14" s="431"/>
      <c r="AA14" s="431"/>
    </row>
    <row r="15" spans="2:27" ht="16.350000000000001" customHeight="1">
      <c r="B15" s="1127"/>
      <c r="C15" s="1128"/>
      <c r="D15" s="1129"/>
      <c r="E15" s="1130" t="s">
        <v>695</v>
      </c>
      <c r="F15" s="1131" t="s">
        <v>476</v>
      </c>
      <c r="G15" s="1168"/>
      <c r="H15" s="1132"/>
      <c r="I15" s="27"/>
      <c r="J15" s="70"/>
      <c r="K15" s="150"/>
      <c r="M15" s="431" t="s">
        <v>696</v>
      </c>
      <c r="N15" s="82" t="s">
        <v>696</v>
      </c>
      <c r="O15" s="96" t="s">
        <v>696</v>
      </c>
      <c r="P15" s="431" t="s">
        <v>696</v>
      </c>
      <c r="Q15" s="96" t="s">
        <v>696</v>
      </c>
      <c r="R15" s="96" t="s">
        <v>696</v>
      </c>
      <c r="S15" s="431" t="s">
        <v>697</v>
      </c>
      <c r="T15" s="67" t="s">
        <v>696</v>
      </c>
      <c r="U15" s="431" t="s">
        <v>696</v>
      </c>
      <c r="V15" s="1171" t="str">
        <f>$H$30</f>
        <v>Small-scale vocational space (3.2m2/wp): detail in notes</v>
      </c>
      <c r="W15" s="1172" t="str">
        <f>$H$30</f>
        <v>Small-scale vocational space (3.2m2/wp): detail in notes</v>
      </c>
      <c r="X15" s="1172" t="str">
        <f>$H$30</f>
        <v>Small-scale vocational space (3.2m2/wp): detail in notes</v>
      </c>
      <c r="Y15" s="1173" t="str">
        <f>$H$30</f>
        <v>Small-scale vocational space (3.2m2/wp): detail in notes</v>
      </c>
      <c r="Z15" s="431" t="s">
        <v>698</v>
      </c>
      <c r="AA15" s="1171" t="str">
        <f>$H$30</f>
        <v>Small-scale vocational space (3.2m2/wp): detail in notes</v>
      </c>
    </row>
    <row r="16" spans="2:27" ht="16.350000000000001" customHeight="1">
      <c r="B16" s="1127" t="s">
        <v>699</v>
      </c>
      <c r="C16" s="1128" t="s">
        <v>699</v>
      </c>
      <c r="D16" s="1129"/>
      <c r="E16" s="1130"/>
      <c r="F16" s="1131"/>
      <c r="G16" s="1168" t="s">
        <v>700</v>
      </c>
      <c r="H16" s="1133" t="s">
        <v>701</v>
      </c>
      <c r="I16" s="27"/>
      <c r="J16" s="70">
        <f>'Library Volume 1'!G6</f>
        <v>3.2</v>
      </c>
      <c r="K16" s="147">
        <f>'Library Volume 1'!G9</f>
        <v>0.48</v>
      </c>
      <c r="M16" s="431" t="str">
        <f>$H17</f>
        <v>Art rooms (general)</v>
      </c>
      <c r="N16" s="82" t="str">
        <f>$H22</f>
        <v>Science laboratories (electronics)</v>
      </c>
      <c r="O16" s="96" t="str">
        <f t="shared" ref="O16" si="1">$H16</f>
        <v>Animal care training rooms</v>
      </c>
      <c r="P16" s="431" t="str">
        <f>$H22</f>
        <v>Science laboratories (electronics)</v>
      </c>
      <c r="Q16" s="96" t="str">
        <f>$H24</f>
        <v>Science laboratories (specialist)</v>
      </c>
      <c r="R16" s="96" t="str">
        <f>$H20</f>
        <v>ICT-rich studios (media)</v>
      </c>
      <c r="S16" s="431" t="str">
        <f>$H38</f>
        <v>Hair and beauty training salons (hair)</v>
      </c>
      <c r="T16" s="67" t="str">
        <f>$H24</f>
        <v>Science laboratories (specialist)</v>
      </c>
      <c r="U16" s="431" t="str">
        <f>$H17</f>
        <v>Art rooms (general)</v>
      </c>
      <c r="V16" s="1171" t="str">
        <f>$H$50</f>
        <v>Medium-scale vocational space (4.9m2/wp): detail in notes</v>
      </c>
      <c r="W16" s="1172" t="str">
        <f>$H$50</f>
        <v>Medium-scale vocational space (4.9m2/wp): detail in notes</v>
      </c>
      <c r="X16" s="1172" t="str">
        <f>$H$50</f>
        <v>Medium-scale vocational space (4.9m2/wp): detail in notes</v>
      </c>
      <c r="Y16" s="1173" t="str">
        <f>$H$50</f>
        <v>Medium-scale vocational space (4.9m2/wp): detail in notes</v>
      </c>
      <c r="Z16" s="431" t="str">
        <f>$H17</f>
        <v>Art rooms (general)</v>
      </c>
      <c r="AA16" s="1171" t="str">
        <f>$H$50</f>
        <v>Medium-scale vocational space (4.9m2/wp): detail in notes</v>
      </c>
    </row>
    <row r="17" spans="2:27" ht="16.350000000000001" customHeight="1">
      <c r="B17" s="1127" t="s">
        <v>702</v>
      </c>
      <c r="C17" s="1128" t="s">
        <v>702</v>
      </c>
      <c r="D17" s="1129"/>
      <c r="E17" s="1134"/>
      <c r="F17" s="1135"/>
      <c r="G17" s="1168"/>
      <c r="H17" s="1133" t="s">
        <v>703</v>
      </c>
      <c r="I17" s="27"/>
      <c r="J17" s="70">
        <f>J16</f>
        <v>3.2</v>
      </c>
      <c r="K17" s="148">
        <f>K16</f>
        <v>0.48</v>
      </c>
      <c r="M17" s="431" t="str">
        <f>$H24</f>
        <v>Science laboratories (specialist)</v>
      </c>
      <c r="N17" s="82" t="str">
        <f>$H23</f>
        <v>Science laboratories (material testing)</v>
      </c>
      <c r="O17" s="96" t="str">
        <f>$H24</f>
        <v>Science laboratories (specialist)</v>
      </c>
      <c r="P17" s="431" t="str">
        <f>$H23</f>
        <v>Science laboratories (material testing)</v>
      </c>
      <c r="R17" s="96" t="str">
        <f>$H21</f>
        <v>ICT-rich studios (server/networking)</v>
      </c>
      <c r="S17" s="431" t="str">
        <f>$H39</f>
        <v>Hair and beauty training salons (media make up)</v>
      </c>
      <c r="U17" s="431" t="str">
        <f>$H18</f>
        <v>ICT-rich studios (edit suite)</v>
      </c>
      <c r="V17" s="1171" t="str">
        <f>$H$65</f>
        <v>Large-scale vocational space (6.5m2/wp): detail in notes</v>
      </c>
      <c r="W17" s="1172" t="str">
        <f>$H$65</f>
        <v>Large-scale vocational space (6.5m2/wp): detail in notes</v>
      </c>
      <c r="X17" s="1172" t="str">
        <f>$H$65</f>
        <v>Large-scale vocational space (6.5m2/wp): detail in notes</v>
      </c>
      <c r="Y17" s="1173" t="str">
        <f>$H$65</f>
        <v>Large-scale vocational space (6.5m2/wp): detail in notes</v>
      </c>
      <c r="Z17" s="431" t="str">
        <f>$H24</f>
        <v>Science laboratories (specialist)</v>
      </c>
      <c r="AA17" s="1171" t="str">
        <f>$H$65</f>
        <v>Large-scale vocational space (6.5m2/wp): detail in notes</v>
      </c>
    </row>
    <row r="18" spans="2:27" s="77" customFormat="1" ht="16.350000000000001" customHeight="1">
      <c r="B18" s="1127" t="s">
        <v>704</v>
      </c>
      <c r="C18" s="1128" t="s">
        <v>705</v>
      </c>
      <c r="D18" s="1139"/>
      <c r="E18" s="1134"/>
      <c r="F18" s="1135"/>
      <c r="G18" s="1168"/>
      <c r="H18" s="1133" t="s">
        <v>706</v>
      </c>
      <c r="I18" s="27"/>
      <c r="J18" s="70">
        <f t="shared" ref="J18:J25" si="2">J17</f>
        <v>3.2</v>
      </c>
      <c r="K18" s="148">
        <f t="shared" ref="K18:K26" si="3">K17</f>
        <v>0.48</v>
      </c>
      <c r="M18" s="618"/>
      <c r="N18" s="82" t="str">
        <f>$H24</f>
        <v>Science laboratories (specialist)</v>
      </c>
      <c r="P18" s="431" t="str">
        <f>$H24</f>
        <v>Science laboratories (specialist)</v>
      </c>
      <c r="Q18" s="96" t="s">
        <v>697</v>
      </c>
      <c r="R18" s="96" t="str">
        <f>$H22</f>
        <v>Science laboratories (electronics)</v>
      </c>
      <c r="S18" s="431" t="str">
        <f>$H40</f>
        <v>Hair and beauty training salons (seated beauty)</v>
      </c>
      <c r="T18" s="67" t="s">
        <v>707</v>
      </c>
      <c r="U18" s="431" t="str">
        <f>$H19</f>
        <v>ICT-rich studios (games design)</v>
      </c>
      <c r="V18" s="1171" t="str">
        <f>$H$86</f>
        <v>Extra-large-scale vocational space (7.5m2/wp): detail in notes</v>
      </c>
      <c r="W18" s="1172" t="str">
        <f>$H$86</f>
        <v>Extra-large-scale vocational space (7.5m2/wp): detail in notes</v>
      </c>
      <c r="X18" s="1172" t="str">
        <f>$H$86</f>
        <v>Extra-large-scale vocational space (7.5m2/wp): detail in notes</v>
      </c>
      <c r="Y18" s="1173" t="str">
        <f>$H$86</f>
        <v>Extra-large-scale vocational space (7.5m2/wp): detail in notes</v>
      </c>
      <c r="Z18" s="431"/>
      <c r="AA18" s="1171" t="str">
        <f>$H$86</f>
        <v>Extra-large-scale vocational space (7.5m2/wp): detail in notes</v>
      </c>
    </row>
    <row r="19" spans="2:27" ht="16.350000000000001" customHeight="1">
      <c r="B19" s="1127" t="s">
        <v>704</v>
      </c>
      <c r="C19" s="1128" t="s">
        <v>704</v>
      </c>
      <c r="D19" s="1129"/>
      <c r="E19" s="1134"/>
      <c r="F19" s="1135"/>
      <c r="G19" s="1168"/>
      <c r="H19" s="1133" t="s">
        <v>708</v>
      </c>
      <c r="I19" s="27"/>
      <c r="J19" s="70">
        <f t="shared" si="2"/>
        <v>3.2</v>
      </c>
      <c r="K19" s="148">
        <f t="shared" si="3"/>
        <v>0.48</v>
      </c>
      <c r="M19" s="431" t="s">
        <v>709</v>
      </c>
      <c r="O19" s="96" t="s">
        <v>697</v>
      </c>
      <c r="P19" s="431"/>
      <c r="Q19" s="96" t="str">
        <f>$H45</f>
        <v>DT workshops (bench-based)</v>
      </c>
      <c r="R19" s="96" t="str">
        <f>$H24</f>
        <v>Science laboratories (specialist)</v>
      </c>
      <c r="S19" s="431" t="str">
        <f>$H41</f>
        <v>Hair and beauty training salons (special effects)</v>
      </c>
      <c r="T19" s="67" t="str">
        <f>$H61</f>
        <v>Dance studios</v>
      </c>
      <c r="U19" s="431" t="str">
        <f>$H20</f>
        <v>ICT-rich studios (media)</v>
      </c>
      <c r="Z19" s="431" t="s">
        <v>697</v>
      </c>
    </row>
    <row r="20" spans="2:27" ht="16.350000000000001" customHeight="1">
      <c r="B20" s="1127" t="s">
        <v>704</v>
      </c>
      <c r="C20" s="1128" t="s">
        <v>710</v>
      </c>
      <c r="D20" s="1129"/>
      <c r="E20" s="1134"/>
      <c r="F20" s="1135"/>
      <c r="G20" s="1168"/>
      <c r="H20" s="1133" t="s">
        <v>711</v>
      </c>
      <c r="I20" s="27"/>
      <c r="J20" s="70">
        <f t="shared" si="2"/>
        <v>3.2</v>
      </c>
      <c r="K20" s="148">
        <f t="shared" si="3"/>
        <v>0.48</v>
      </c>
      <c r="M20" s="431" t="str">
        <f>$H61</f>
        <v>Dance studios</v>
      </c>
      <c r="N20" s="1171" t="str">
        <f>$H$30</f>
        <v>Small-scale vocational space (3.2m2/wp): detail in notes</v>
      </c>
      <c r="O20" s="96" t="str">
        <f>$H45</f>
        <v>DT workshops (bench-based)</v>
      </c>
      <c r="P20" s="431" t="s">
        <v>697</v>
      </c>
      <c r="R20" s="96"/>
      <c r="S20" s="617"/>
      <c r="T20" s="67" t="str">
        <f>$H58</f>
        <v>Fitness rooms (testing)</v>
      </c>
      <c r="U20" s="431" t="str">
        <f>$H25</f>
        <v>Music rooms (fitted)</v>
      </c>
      <c r="Z20" s="431" t="str">
        <f>$H45</f>
        <v>DT workshops (bench-based)</v>
      </c>
    </row>
    <row r="21" spans="2:27" ht="16.350000000000001" customHeight="1">
      <c r="B21" s="1127" t="s">
        <v>704</v>
      </c>
      <c r="C21" s="1128" t="s">
        <v>712</v>
      </c>
      <c r="D21" s="1129"/>
      <c r="E21" s="1134"/>
      <c r="F21" s="1135"/>
      <c r="G21" s="1168"/>
      <c r="H21" s="1133" t="s">
        <v>713</v>
      </c>
      <c r="I21" s="27"/>
      <c r="J21" s="70">
        <f t="shared" si="2"/>
        <v>3.2</v>
      </c>
      <c r="K21" s="148">
        <f t="shared" si="3"/>
        <v>0.48</v>
      </c>
      <c r="M21" s="431" t="str">
        <f>$H62</f>
        <v>Drama studios</v>
      </c>
      <c r="N21" s="1171" t="str">
        <f>$H$50</f>
        <v>Medium-scale vocational space (4.9m2/wp): detail in notes</v>
      </c>
      <c r="P21" s="431" t="str">
        <f>$H45</f>
        <v>DT workshops (bench-based)</v>
      </c>
      <c r="Q21" s="96" t="s">
        <v>714</v>
      </c>
      <c r="R21" s="1173" t="str">
        <f>$H$30</f>
        <v>Small-scale vocational space (3.2m2/wp): detail in notes</v>
      </c>
      <c r="S21" s="431" t="s">
        <v>709</v>
      </c>
      <c r="T21" s="619"/>
      <c r="U21" s="431" t="str">
        <f>$H26</f>
        <v>Music practice rooms</v>
      </c>
      <c r="V21" s="140"/>
      <c r="W21" s="140"/>
      <c r="X21" s="140"/>
      <c r="Y21" s="140"/>
      <c r="Z21" s="431"/>
      <c r="AA21" s="140"/>
    </row>
    <row r="22" spans="2:27" ht="16.350000000000001" customHeight="1">
      <c r="B22" s="1127" t="s">
        <v>715</v>
      </c>
      <c r="C22" s="1128" t="s">
        <v>716</v>
      </c>
      <c r="D22" s="1129"/>
      <c r="E22" s="1134"/>
      <c r="F22" s="1135"/>
      <c r="G22" s="1168"/>
      <c r="H22" s="1133" t="s">
        <v>717</v>
      </c>
      <c r="I22" s="27"/>
      <c r="J22" s="70">
        <f>J21</f>
        <v>3.2</v>
      </c>
      <c r="K22" s="148">
        <f>K21</f>
        <v>0.48</v>
      </c>
      <c r="M22" s="431" t="str">
        <f>$H58</f>
        <v>Fitness rooms (testing)</v>
      </c>
      <c r="N22" s="1171" t="str">
        <f>$H$65</f>
        <v>Large-scale vocational space (6.5m2/wp): detail in notes</v>
      </c>
      <c r="O22" s="1173" t="str">
        <f>$H$30</f>
        <v>Small-scale vocational space (3.2m2/wp): detail in notes</v>
      </c>
      <c r="P22" s="431"/>
      <c r="Q22" s="96" t="str">
        <f t="shared" ref="Q22:Q28" si="4">$H68</f>
        <v>Construction workshops (brickwork)</v>
      </c>
      <c r="R22" s="1173" t="str">
        <f>$H$50</f>
        <v>Medium-scale vocational space (4.9m2/wp): detail in notes</v>
      </c>
      <c r="S22" s="431" t="str">
        <f>$H43</f>
        <v>Food rooms (demonstration)</v>
      </c>
      <c r="T22" s="1174" t="str">
        <f>$H$30</f>
        <v>Small-scale vocational space (3.2m2/wp): detail in notes</v>
      </c>
      <c r="U22" s="431" t="str">
        <f>$H27</f>
        <v>Music practice rooms (recording)</v>
      </c>
      <c r="V22" s="133"/>
      <c r="W22" s="133"/>
      <c r="X22" s="133"/>
      <c r="Y22" s="133"/>
      <c r="Z22" s="431" t="s">
        <v>709</v>
      </c>
      <c r="AA22" s="133"/>
    </row>
    <row r="23" spans="2:27" ht="16.350000000000001" customHeight="1">
      <c r="B23" s="1127" t="s">
        <v>715</v>
      </c>
      <c r="C23" s="1128" t="s">
        <v>718</v>
      </c>
      <c r="D23" s="1129"/>
      <c r="E23" s="1134"/>
      <c r="F23" s="1135"/>
      <c r="G23" s="1168"/>
      <c r="H23" s="1133" t="s">
        <v>719</v>
      </c>
      <c r="I23" s="27"/>
      <c r="J23" s="70">
        <f t="shared" si="2"/>
        <v>3.2</v>
      </c>
      <c r="K23" s="148">
        <f t="shared" si="3"/>
        <v>0.48</v>
      </c>
      <c r="M23" s="431" t="str">
        <f>$H60</f>
        <v>Health and clinical training rooms (ward)</v>
      </c>
      <c r="N23" s="1171" t="str">
        <f>$H$86</f>
        <v>Extra-large-scale vocational space (7.5m2/wp): detail in notes</v>
      </c>
      <c r="O23" s="1173" t="str">
        <f>$H$50</f>
        <v>Medium-scale vocational space (4.9m2/wp): detail in notes</v>
      </c>
      <c r="P23" s="431" t="s">
        <v>714</v>
      </c>
      <c r="Q23" s="96" t="str">
        <f t="shared" si="4"/>
        <v>Construction workshops (electrical)</v>
      </c>
      <c r="R23" s="1173" t="str">
        <f>$H$65</f>
        <v>Large-scale vocational space (6.5m2/wp): detail in notes</v>
      </c>
      <c r="S23" s="431" t="str">
        <f>$H44</f>
        <v>Food Rooms</v>
      </c>
      <c r="T23" s="1174" t="str">
        <f>$H$50</f>
        <v>Medium-scale vocational space (4.9m2/wp): detail in notes</v>
      </c>
      <c r="U23" s="431" t="str">
        <f>$H28</f>
        <v>Lighting and audio control spaces</v>
      </c>
      <c r="Z23" s="431" t="str">
        <f>$H61</f>
        <v>Dance studios</v>
      </c>
    </row>
    <row r="24" spans="2:27" ht="16.350000000000001" customHeight="1">
      <c r="B24" s="1127" t="s">
        <v>715</v>
      </c>
      <c r="C24" s="1128" t="s">
        <v>720</v>
      </c>
      <c r="D24" s="1129"/>
      <c r="E24" s="1134"/>
      <c r="F24" s="1135"/>
      <c r="G24" s="1168"/>
      <c r="H24" s="1133" t="s">
        <v>721</v>
      </c>
      <c r="I24" s="27"/>
      <c r="J24" s="70">
        <f t="shared" si="2"/>
        <v>3.2</v>
      </c>
      <c r="K24" s="148">
        <f t="shared" si="3"/>
        <v>0.48</v>
      </c>
      <c r="M24" s="431" t="str">
        <f>$H64</f>
        <v>Independent life skills rooms (ALS)</v>
      </c>
      <c r="O24" s="1173" t="str">
        <f>$H$65</f>
        <v>Large-scale vocational space (6.5m2/wp): detail in notes</v>
      </c>
      <c r="P24" s="431" t="str">
        <f>$H69</f>
        <v>Construction workshops (electrical)</v>
      </c>
      <c r="Q24" s="431" t="str">
        <f t="shared" si="4"/>
        <v>Construction workshops (gas testing)</v>
      </c>
      <c r="R24" s="1173" t="str">
        <f>$H$86</f>
        <v>Extra-large-scale vocational space (7.5m2/wp): detail in notes</v>
      </c>
      <c r="S24" s="431" t="str">
        <f>$H53</f>
        <v>Catering training kitchens (bakery)</v>
      </c>
      <c r="T24" s="1174" t="str">
        <f>$H$65</f>
        <v>Large-scale vocational space (6.5m2/wp): detail in notes</v>
      </c>
      <c r="U24" s="431" t="str">
        <f>$H29</f>
        <v>Recording control spaces</v>
      </c>
      <c r="Z24" s="431" t="str">
        <f>$H62</f>
        <v>Drama studios</v>
      </c>
    </row>
    <row r="25" spans="2:27" ht="16.350000000000001" customHeight="1">
      <c r="B25" s="1127" t="s">
        <v>722</v>
      </c>
      <c r="C25" s="1128" t="s">
        <v>722</v>
      </c>
      <c r="D25" s="1129"/>
      <c r="E25" s="1134"/>
      <c r="F25" s="1135"/>
      <c r="G25" s="1168"/>
      <c r="H25" s="1133" t="s">
        <v>723</v>
      </c>
      <c r="I25" s="27"/>
      <c r="J25" s="70">
        <f t="shared" si="2"/>
        <v>3.2</v>
      </c>
      <c r="K25" s="148">
        <f t="shared" si="3"/>
        <v>0.48</v>
      </c>
      <c r="M25" s="431"/>
      <c r="O25" s="1173" t="str">
        <f>$H$86</f>
        <v>Extra-large-scale vocational space (7.5m2/wp): detail in notes</v>
      </c>
      <c r="P25" s="431" t="str">
        <f>$H80</f>
        <v>Engineering workshops (machine shop)</v>
      </c>
      <c r="Q25" s="431" t="str">
        <f t="shared" si="4"/>
        <v>Construction workshops (gas)</v>
      </c>
      <c r="S25" s="431" t="str">
        <f>$H54</f>
        <v>Catering training kitchens (prep)</v>
      </c>
      <c r="T25" s="1174" t="str">
        <f>$H$86</f>
        <v>Extra-large-scale vocational space (7.5m2/wp): detail in notes</v>
      </c>
      <c r="U25" s="431"/>
      <c r="Z25" s="431" t="str">
        <f>$H64</f>
        <v>Independent life skills rooms (ALS)</v>
      </c>
    </row>
    <row r="26" spans="2:27" ht="16.350000000000001" customHeight="1">
      <c r="B26" s="1127" t="s">
        <v>724</v>
      </c>
      <c r="C26" s="1128" t="s">
        <v>724</v>
      </c>
      <c r="D26" s="1129"/>
      <c r="E26" s="1134"/>
      <c r="F26" s="1135"/>
      <c r="G26" s="1168" t="s">
        <v>690</v>
      </c>
      <c r="H26" s="1133" t="s">
        <v>725</v>
      </c>
      <c r="I26" s="27"/>
      <c r="J26" s="70">
        <f>J25</f>
        <v>3.2</v>
      </c>
      <c r="K26" s="148">
        <f t="shared" si="3"/>
        <v>0.48</v>
      </c>
      <c r="M26" s="1172" t="str">
        <f>$H$30</f>
        <v>Small-scale vocational space (3.2m2/wp): detail in notes</v>
      </c>
      <c r="N26" s="140"/>
      <c r="P26" s="431" t="str">
        <f>$H81</f>
        <v>Engineering workshops (process/manufacturing)</v>
      </c>
      <c r="Q26" s="431" t="str">
        <f t="shared" si="4"/>
        <v>Construction workshops (heating/ventilation)</v>
      </c>
      <c r="S26" s="431" t="str">
        <f>$H55</f>
        <v>Catering training kitchens (production kitchens)</v>
      </c>
      <c r="U26" s="431" t="s">
        <v>697</v>
      </c>
      <c r="Z26" s="431"/>
    </row>
    <row r="27" spans="2:27" ht="16.350000000000001" customHeight="1">
      <c r="B27" s="1127" t="s">
        <v>726</v>
      </c>
      <c r="C27" s="1128" t="s">
        <v>726</v>
      </c>
      <c r="D27" s="1129"/>
      <c r="E27" s="1134"/>
      <c r="F27" s="1135"/>
      <c r="G27" s="1168"/>
      <c r="H27" s="1133" t="s">
        <v>727</v>
      </c>
      <c r="I27" s="27"/>
      <c r="J27" s="70">
        <f t="shared" ref="J27:K29" si="5">J26</f>
        <v>3.2</v>
      </c>
      <c r="K27" s="148">
        <f t="shared" si="5"/>
        <v>0.48</v>
      </c>
      <c r="M27" s="1172" t="str">
        <f>$H$50</f>
        <v>Medium-scale vocational space (4.9m2/wp): detail in notes</v>
      </c>
      <c r="N27" s="133"/>
      <c r="P27" s="431" t="str">
        <f>$H82</f>
        <v>Engineering workshops (welding)</v>
      </c>
      <c r="Q27" s="431" t="str">
        <f t="shared" si="4"/>
        <v>Construction workshops (joinery)</v>
      </c>
      <c r="R27" s="140"/>
      <c r="S27" s="431" t="str">
        <f>$H56</f>
        <v>Training restaurants</v>
      </c>
      <c r="U27" s="431" t="str">
        <f>$H33</f>
        <v>Art rooms (ceramics)</v>
      </c>
      <c r="Z27" s="1172" t="str">
        <f>$H$30</f>
        <v>Small-scale vocational space (3.2m2/wp): detail in notes</v>
      </c>
    </row>
    <row r="28" spans="2:27" ht="16.350000000000001" customHeight="1">
      <c r="B28" s="1127" t="s">
        <v>728</v>
      </c>
      <c r="C28" s="1128" t="s">
        <v>728</v>
      </c>
      <c r="D28" s="1129"/>
      <c r="E28" s="1134"/>
      <c r="F28" s="1135"/>
      <c r="G28" s="1168"/>
      <c r="H28" s="1133" t="s">
        <v>729</v>
      </c>
      <c r="I28" s="27"/>
      <c r="J28" s="70">
        <f t="shared" si="5"/>
        <v>3.2</v>
      </c>
      <c r="K28" s="148">
        <f t="shared" si="5"/>
        <v>0.48</v>
      </c>
      <c r="M28" s="1172" t="str">
        <f>$H$65</f>
        <v>Large-scale vocational space (6.5m2/wp): detail in notes</v>
      </c>
      <c r="O28" s="140"/>
      <c r="P28" s="431" t="str">
        <f>$H83</f>
        <v>Vehicle workshops (body shop)</v>
      </c>
      <c r="Q28" s="431" t="str">
        <f t="shared" si="4"/>
        <v>Construction workshops (masonry)</v>
      </c>
      <c r="R28" s="133"/>
      <c r="S28" s="431" t="str">
        <f>$H59</f>
        <v>Health and clinical training rooms (beauty/massage)</v>
      </c>
      <c r="U28" s="431" t="str">
        <f>$H34</f>
        <v>Art rooms (painting/installation)</v>
      </c>
      <c r="V28" s="27"/>
      <c r="Z28" s="1172" t="str">
        <f>$H$50</f>
        <v>Medium-scale vocational space (4.9m2/wp): detail in notes</v>
      </c>
    </row>
    <row r="29" spans="2:27" ht="16.350000000000001" customHeight="1">
      <c r="B29" s="1127" t="s">
        <v>730</v>
      </c>
      <c r="C29" s="1128" t="s">
        <v>730</v>
      </c>
      <c r="D29" s="1129"/>
      <c r="E29" s="1134"/>
      <c r="F29" s="1135"/>
      <c r="G29" s="1168"/>
      <c r="H29" s="1133" t="s">
        <v>731</v>
      </c>
      <c r="I29" s="27"/>
      <c r="J29" s="70">
        <f t="shared" si="5"/>
        <v>3.2</v>
      </c>
      <c r="K29" s="148">
        <f t="shared" si="5"/>
        <v>0.48</v>
      </c>
      <c r="M29" s="1172" t="str">
        <f>$H$86</f>
        <v>Extra-large-scale vocational space (7.5m2/wp): detail in notes</v>
      </c>
      <c r="O29" s="133"/>
      <c r="P29" s="431" t="str">
        <f>$H84</f>
        <v>Vehicle workshops (HGV)</v>
      </c>
      <c r="Q29" s="431" t="str">
        <f t="shared" ref="Q29:Q33" si="6">$H75</f>
        <v>Construction workshops (painting/decorating)</v>
      </c>
      <c r="S29" s="617"/>
      <c r="U29" s="431" t="str">
        <f>$H35</f>
        <v>Art rooms (print)</v>
      </c>
      <c r="V29" s="27"/>
      <c r="Z29" s="1172" t="str">
        <f>$H$65</f>
        <v>Large-scale vocational space (6.5m2/wp): detail in notes</v>
      </c>
    </row>
    <row r="30" spans="2:27" ht="16.350000000000001" customHeight="1">
      <c r="B30" s="1127"/>
      <c r="C30" s="1128"/>
      <c r="D30" s="1129"/>
      <c r="E30" s="1134"/>
      <c r="F30" s="1135"/>
      <c r="G30" s="1168"/>
      <c r="H30" s="1154" t="s">
        <v>732</v>
      </c>
      <c r="I30" s="27"/>
      <c r="J30" s="70">
        <f>J24</f>
        <v>3.2</v>
      </c>
      <c r="K30" s="148">
        <f>K24</f>
        <v>0.48</v>
      </c>
      <c r="P30" s="431" t="str">
        <f t="shared" ref="P30" si="7">$H85</f>
        <v>Vehicle workshops (mechanics)</v>
      </c>
      <c r="Q30" s="431" t="str">
        <f t="shared" si="6"/>
        <v>Construction workshops (plaster)</v>
      </c>
      <c r="S30" s="1172" t="str">
        <f>$H$30</f>
        <v>Small-scale vocational space (3.2m2/wp): detail in notes</v>
      </c>
      <c r="U30" s="431" t="str">
        <f t="shared" ref="U30:U31" si="8">$H36</f>
        <v>Art rooms (textiles/fashion)</v>
      </c>
      <c r="V30" s="27"/>
      <c r="Z30" s="1172" t="str">
        <f>$H$86</f>
        <v>Extra-large-scale vocational space (7.5m2/wp): detail in notes</v>
      </c>
    </row>
    <row r="31" spans="2:27" ht="16.350000000000001" customHeight="1">
      <c r="B31" s="1127"/>
      <c r="C31" s="1128"/>
      <c r="D31" s="1129"/>
      <c r="E31" s="1134"/>
      <c r="F31" s="1137"/>
      <c r="G31" s="1170"/>
      <c r="H31" s="1138"/>
      <c r="I31" s="63"/>
      <c r="J31" s="64"/>
      <c r="K31" s="149"/>
      <c r="P31" s="431"/>
      <c r="Q31" s="431" t="str">
        <f t="shared" si="6"/>
        <v>Construction workshops (plumbing)</v>
      </c>
      <c r="S31" s="1172" t="str">
        <f>$H$50</f>
        <v>Medium-scale vocational space (4.9m2/wp): detail in notes</v>
      </c>
      <c r="T31" s="141"/>
      <c r="U31" s="431" t="str">
        <f t="shared" si="8"/>
        <v>Art rooms (textiles/machines)</v>
      </c>
      <c r="V31" s="27"/>
    </row>
    <row r="32" spans="2:27" ht="16.350000000000001" customHeight="1">
      <c r="B32" s="1127"/>
      <c r="C32" s="1128"/>
      <c r="D32" s="1129"/>
      <c r="E32" s="1134"/>
      <c r="F32" s="1131" t="s">
        <v>478</v>
      </c>
      <c r="G32" s="1168"/>
      <c r="H32" s="1132"/>
      <c r="I32" s="27"/>
      <c r="J32" s="70"/>
      <c r="K32" s="150"/>
      <c r="P32" s="1172" t="str">
        <f>$H$30</f>
        <v>Small-scale vocational space (3.2m2/wp): detail in notes</v>
      </c>
      <c r="Q32" s="431" t="str">
        <f t="shared" si="6"/>
        <v>Construction workshops (scaffolding)</v>
      </c>
      <c r="S32" s="1172" t="str">
        <f>$H$65</f>
        <v>Large-scale vocational space (6.5m2/wp): detail in notes</v>
      </c>
      <c r="T32" s="134"/>
      <c r="U32" s="431" t="str">
        <f>$H48</f>
        <v>Darkrooms</v>
      </c>
      <c r="V32" s="27"/>
    </row>
    <row r="33" spans="2:26" ht="16.350000000000001" customHeight="1">
      <c r="B33" s="1127" t="s">
        <v>733</v>
      </c>
      <c r="C33" s="1128" t="s">
        <v>734</v>
      </c>
      <c r="D33" s="1129"/>
      <c r="E33" s="1134"/>
      <c r="F33" s="1131"/>
      <c r="G33" s="1168" t="s">
        <v>700</v>
      </c>
      <c r="H33" s="1133" t="s">
        <v>735</v>
      </c>
      <c r="I33" s="27"/>
      <c r="J33" s="70">
        <f>'Library Volume 1'!H6</f>
        <v>4.9000000000000004</v>
      </c>
      <c r="K33" s="147">
        <f>'Library Volume 1'!H9</f>
        <v>0.44</v>
      </c>
      <c r="P33" s="1172" t="str">
        <f>$H$50</f>
        <v>Medium-scale vocational space (4.9m2/wp): detail in notes</v>
      </c>
      <c r="Q33" s="431" t="str">
        <f t="shared" si="6"/>
        <v>Construction workshops (tiling)</v>
      </c>
      <c r="S33" s="1172" t="str">
        <f>$H$86</f>
        <v>Extra-large-scale vocational space (7.5m2/wp): detail in notes</v>
      </c>
      <c r="U33" s="431" t="str">
        <f>$H46</f>
        <v>DT workshops (visual arts)</v>
      </c>
      <c r="V33" s="27"/>
      <c r="Z33" s="140"/>
    </row>
    <row r="34" spans="2:26" ht="16.350000000000001" customHeight="1">
      <c r="B34" s="1127" t="s">
        <v>733</v>
      </c>
      <c r="C34" s="1128" t="s">
        <v>736</v>
      </c>
      <c r="D34" s="1129"/>
      <c r="E34" s="1134"/>
      <c r="F34" s="1135"/>
      <c r="G34" s="1168"/>
      <c r="H34" s="1133" t="s">
        <v>737</v>
      </c>
      <c r="I34" s="27"/>
      <c r="J34" s="70">
        <f>J33</f>
        <v>4.9000000000000004</v>
      </c>
      <c r="K34" s="148">
        <f>K33</f>
        <v>0.44</v>
      </c>
      <c r="P34" s="1172" t="str">
        <f>$H$65</f>
        <v>Large-scale vocational space (6.5m2/wp): detail in notes</v>
      </c>
      <c r="Q34" s="431"/>
      <c r="U34" s="431" t="str">
        <f>$H47</f>
        <v>Media studios (TV)</v>
      </c>
      <c r="V34" s="27"/>
      <c r="Z34" s="133"/>
    </row>
    <row r="35" spans="2:26" ht="16.350000000000001" customHeight="1">
      <c r="B35" s="1127" t="s">
        <v>733</v>
      </c>
      <c r="C35" s="1128" t="s">
        <v>738</v>
      </c>
      <c r="D35" s="1129"/>
      <c r="E35" s="1134"/>
      <c r="F35" s="1135"/>
      <c r="G35" s="1168"/>
      <c r="H35" s="1133" t="s">
        <v>739</v>
      </c>
      <c r="I35" s="27"/>
      <c r="J35" s="70">
        <f t="shared" ref="J35:K35" si="9">J34</f>
        <v>4.9000000000000004</v>
      </c>
      <c r="K35" s="148">
        <f t="shared" si="9"/>
        <v>0.44</v>
      </c>
      <c r="M35" s="917" t="s">
        <v>740</v>
      </c>
      <c r="P35" s="1172" t="str">
        <f>$H$86</f>
        <v>Extra-large-scale vocational space (7.5m2/wp): detail in notes</v>
      </c>
      <c r="Q35" s="1172" t="str">
        <f>$H$30</f>
        <v>Small-scale vocational space (3.2m2/wp): detail in notes</v>
      </c>
      <c r="U35" s="431" t="str">
        <f>$H42</f>
        <v>Photography studios</v>
      </c>
      <c r="V35" s="27"/>
    </row>
    <row r="36" spans="2:26" ht="16.350000000000001" customHeight="1">
      <c r="B36" s="1127" t="s">
        <v>733</v>
      </c>
      <c r="C36" s="1128" t="s">
        <v>741</v>
      </c>
      <c r="D36" s="1129"/>
      <c r="E36" s="1134"/>
      <c r="F36" s="1135"/>
      <c r="G36" s="1168"/>
      <c r="H36" s="1133" t="s">
        <v>742</v>
      </c>
      <c r="I36" s="27"/>
      <c r="J36" s="70">
        <f t="shared" ref="J36" si="10">J35</f>
        <v>4.9000000000000004</v>
      </c>
      <c r="K36" s="148">
        <f t="shared" ref="K36" si="11">K35</f>
        <v>0.44</v>
      </c>
      <c r="M36" s="917" t="s">
        <v>743</v>
      </c>
      <c r="Q36" s="1172" t="str">
        <f>$H$50</f>
        <v>Medium-scale vocational space (4.9m2/wp): detail in notes</v>
      </c>
      <c r="U36" s="431" t="str">
        <f>$H49</f>
        <v>Art and design resource spaces</v>
      </c>
      <c r="V36" s="27"/>
    </row>
    <row r="37" spans="2:26" ht="16.350000000000001" customHeight="1">
      <c r="B37" s="1127" t="s">
        <v>733</v>
      </c>
      <c r="C37" s="1128"/>
      <c r="D37" s="1129"/>
      <c r="E37" s="1134"/>
      <c r="F37" s="1135"/>
      <c r="G37" s="1168"/>
      <c r="H37" s="1133" t="s">
        <v>744</v>
      </c>
      <c r="I37" s="27"/>
      <c r="J37" s="70">
        <f t="shared" ref="J37:J38" si="12">J36</f>
        <v>4.9000000000000004</v>
      </c>
      <c r="K37" s="148">
        <f t="shared" ref="K37:K38" si="13">K36</f>
        <v>0.44</v>
      </c>
      <c r="M37" s="917" t="s">
        <v>354</v>
      </c>
      <c r="Q37" s="1172" t="str">
        <f>$H$65</f>
        <v>Large-scale vocational space (6.5m2/wp): detail in notes</v>
      </c>
      <c r="U37" s="431"/>
      <c r="V37" s="27"/>
    </row>
    <row r="38" spans="2:26" ht="16.350000000000001" customHeight="1">
      <c r="B38" s="1127" t="s">
        <v>745</v>
      </c>
      <c r="C38" s="1128" t="s">
        <v>746</v>
      </c>
      <c r="D38" s="1129"/>
      <c r="E38" s="1134"/>
      <c r="F38" s="1135"/>
      <c r="G38" s="1168"/>
      <c r="H38" s="1133" t="s">
        <v>747</v>
      </c>
      <c r="I38" s="27"/>
      <c r="J38" s="70">
        <f t="shared" si="12"/>
        <v>4.9000000000000004</v>
      </c>
      <c r="K38" s="148">
        <f t="shared" si="13"/>
        <v>0.44</v>
      </c>
      <c r="M38" s="917" t="s">
        <v>349</v>
      </c>
      <c r="Q38" s="1172" t="str">
        <f>$H$86</f>
        <v>Extra-large-scale vocational space (7.5m2/wp): detail in notes</v>
      </c>
      <c r="U38" s="431" t="s">
        <v>709</v>
      </c>
    </row>
    <row r="39" spans="2:26" ht="16.350000000000001" customHeight="1">
      <c r="B39" s="1127" t="s">
        <v>745</v>
      </c>
      <c r="C39" s="1128" t="s">
        <v>748</v>
      </c>
      <c r="D39" s="1129"/>
      <c r="E39" s="1134"/>
      <c r="F39" s="1135"/>
      <c r="G39" s="1168"/>
      <c r="H39" s="1133" t="s">
        <v>749</v>
      </c>
      <c r="I39" s="27"/>
      <c r="J39" s="70">
        <f t="shared" ref="J39" si="14">J38</f>
        <v>4.9000000000000004</v>
      </c>
      <c r="K39" s="148">
        <f t="shared" ref="K39" si="15">K38</f>
        <v>0.44</v>
      </c>
      <c r="U39" s="431" t="str">
        <f>$H61</f>
        <v>Dance studios</v>
      </c>
    </row>
    <row r="40" spans="2:26" ht="16.350000000000001" customHeight="1">
      <c r="B40" s="1127" t="s">
        <v>745</v>
      </c>
      <c r="C40" s="1128" t="s">
        <v>750</v>
      </c>
      <c r="D40" s="1129"/>
      <c r="E40" s="1134"/>
      <c r="F40" s="1135"/>
      <c r="G40" s="1168"/>
      <c r="H40" s="1133" t="s">
        <v>751</v>
      </c>
      <c r="I40" s="27"/>
      <c r="J40" s="70">
        <f t="shared" ref="J40" si="16">J39</f>
        <v>4.9000000000000004</v>
      </c>
      <c r="K40" s="148">
        <f t="shared" ref="K40" si="17">K39</f>
        <v>0.44</v>
      </c>
      <c r="S40" s="23"/>
      <c r="U40" s="431" t="str">
        <f>$H62</f>
        <v>Drama studios</v>
      </c>
    </row>
    <row r="41" spans="2:26" ht="16.350000000000001" customHeight="1">
      <c r="B41" s="1127" t="s">
        <v>745</v>
      </c>
      <c r="C41" s="1128" t="s">
        <v>752</v>
      </c>
      <c r="D41" s="1129"/>
      <c r="E41" s="1134"/>
      <c r="F41" s="1135"/>
      <c r="G41" s="1168"/>
      <c r="H41" s="1133" t="s">
        <v>753</v>
      </c>
      <c r="I41" s="27"/>
      <c r="J41" s="70">
        <f t="shared" ref="J41" si="18">J40</f>
        <v>4.9000000000000004</v>
      </c>
      <c r="K41" s="148">
        <f t="shared" ref="K41" si="19">K40</f>
        <v>0.44</v>
      </c>
      <c r="U41" s="431" t="str">
        <f>$H63</f>
        <v>Media studios (film)</v>
      </c>
    </row>
    <row r="42" spans="2:26" ht="16.350000000000001" customHeight="1">
      <c r="B42" s="1127" t="s">
        <v>745</v>
      </c>
      <c r="C42" s="1128" t="s">
        <v>754</v>
      </c>
      <c r="D42" s="1129"/>
      <c r="E42" s="1134"/>
      <c r="F42" s="1135"/>
      <c r="G42" s="1168"/>
      <c r="H42" s="1133" t="s">
        <v>755</v>
      </c>
      <c r="I42" s="27"/>
      <c r="J42" s="70">
        <f>J47</f>
        <v>4.9000000000000004</v>
      </c>
      <c r="K42" s="148">
        <f>K47</f>
        <v>0.44</v>
      </c>
      <c r="S42" s="134"/>
      <c r="U42" s="431" t="str">
        <f>$H57</f>
        <v>DT workshops (set design)</v>
      </c>
      <c r="V42" s="27"/>
    </row>
    <row r="43" spans="2:26" ht="16.350000000000001" customHeight="1">
      <c r="B43" s="1127" t="s">
        <v>756</v>
      </c>
      <c r="C43" s="1128" t="s">
        <v>756</v>
      </c>
      <c r="D43" s="1129"/>
      <c r="E43" s="1134"/>
      <c r="F43" s="1135"/>
      <c r="G43" s="1168" t="s">
        <v>757</v>
      </c>
      <c r="H43" s="1133" t="s">
        <v>758</v>
      </c>
      <c r="I43" s="27"/>
      <c r="J43" s="70">
        <f>J47</f>
        <v>4.9000000000000004</v>
      </c>
      <c r="K43" s="148">
        <f>K47</f>
        <v>0.44</v>
      </c>
      <c r="S43" s="134"/>
      <c r="U43" s="431"/>
      <c r="V43" s="27"/>
    </row>
    <row r="44" spans="2:26" ht="16.350000000000001" customHeight="1">
      <c r="B44" s="1127" t="s">
        <v>759</v>
      </c>
      <c r="C44" s="1128" t="s">
        <v>760</v>
      </c>
      <c r="D44" s="1129"/>
      <c r="E44" s="1134"/>
      <c r="F44" s="1135"/>
      <c r="G44" s="23"/>
      <c r="H44" s="1133" t="s">
        <v>761</v>
      </c>
      <c r="I44" s="27"/>
      <c r="J44" s="70">
        <f>J48</f>
        <v>4.9000000000000004</v>
      </c>
      <c r="K44" s="148">
        <f>K48</f>
        <v>0.44</v>
      </c>
      <c r="S44" s="134"/>
      <c r="U44" s="431"/>
      <c r="V44" s="27"/>
    </row>
    <row r="45" spans="2:26" ht="16.350000000000001" customHeight="1">
      <c r="B45" s="1127" t="s">
        <v>762</v>
      </c>
      <c r="C45" s="1128" t="s">
        <v>763</v>
      </c>
      <c r="D45" s="1129"/>
      <c r="E45" s="1134"/>
      <c r="F45" s="1135"/>
      <c r="H45" s="1133" t="s">
        <v>764</v>
      </c>
      <c r="I45" s="27"/>
      <c r="J45" s="70">
        <f>J48</f>
        <v>4.9000000000000004</v>
      </c>
      <c r="K45" s="148">
        <f>K48</f>
        <v>0.44</v>
      </c>
      <c r="U45" s="431"/>
      <c r="V45" s="27"/>
    </row>
    <row r="46" spans="2:26" ht="16.350000000000001" customHeight="1">
      <c r="B46" s="1127" t="s">
        <v>762</v>
      </c>
      <c r="C46" s="1128" t="s">
        <v>765</v>
      </c>
      <c r="D46" s="1129"/>
      <c r="E46" s="1134"/>
      <c r="F46" s="1135"/>
      <c r="G46" s="1168"/>
      <c r="H46" s="1133" t="s">
        <v>766</v>
      </c>
      <c r="I46" s="27"/>
      <c r="J46" s="70">
        <f t="shared" ref="J46" si="20">J45</f>
        <v>4.9000000000000004</v>
      </c>
      <c r="K46" s="148">
        <f t="shared" ref="K46" si="21">K45</f>
        <v>0.44</v>
      </c>
      <c r="U46" s="1172" t="str">
        <f>$H$30</f>
        <v>Small-scale vocational space (3.2m2/wp): detail in notes</v>
      </c>
    </row>
    <row r="47" spans="2:26" ht="16.350000000000001" customHeight="1">
      <c r="B47" s="1127" t="s">
        <v>767</v>
      </c>
      <c r="C47" s="1128" t="s">
        <v>768</v>
      </c>
      <c r="D47" s="1129"/>
      <c r="E47" s="1134"/>
      <c r="F47" s="1135"/>
      <c r="G47" s="1168" t="s">
        <v>769</v>
      </c>
      <c r="H47" s="1133" t="s">
        <v>770</v>
      </c>
      <c r="I47" s="27"/>
      <c r="J47" s="70">
        <f>J41</f>
        <v>4.9000000000000004</v>
      </c>
      <c r="K47" s="148">
        <f>K41</f>
        <v>0.44</v>
      </c>
      <c r="S47" s="141"/>
      <c r="T47" s="23"/>
      <c r="U47" s="1172" t="str">
        <f>$H$50</f>
        <v>Medium-scale vocational space (4.9m2/wp): detail in notes</v>
      </c>
      <c r="V47" s="27"/>
    </row>
    <row r="48" spans="2:26" ht="16.350000000000001" customHeight="1">
      <c r="B48" s="1127" t="s">
        <v>771</v>
      </c>
      <c r="C48" s="1128" t="s">
        <v>771</v>
      </c>
      <c r="D48" s="1129"/>
      <c r="E48" s="1134"/>
      <c r="F48" s="1135"/>
      <c r="G48" s="1168" t="s">
        <v>690</v>
      </c>
      <c r="H48" s="1133" t="s">
        <v>772</v>
      </c>
      <c r="I48" s="27"/>
      <c r="J48" s="70">
        <f>J37</f>
        <v>4.9000000000000004</v>
      </c>
      <c r="K48" s="148">
        <f>K37</f>
        <v>0.44</v>
      </c>
      <c r="S48" s="141"/>
      <c r="T48" s="23"/>
      <c r="U48" s="1172" t="str">
        <f>$H$65</f>
        <v>Large-scale vocational space (6.5m2/wp): detail in notes</v>
      </c>
      <c r="V48" s="27"/>
    </row>
    <row r="49" spans="2:27" ht="16.350000000000001" customHeight="1">
      <c r="B49" s="1127" t="s">
        <v>773</v>
      </c>
      <c r="C49" s="1128" t="s">
        <v>773</v>
      </c>
      <c r="D49" s="1129"/>
      <c r="E49" s="1134"/>
      <c r="F49" s="1135"/>
      <c r="G49" s="1168"/>
      <c r="H49" s="1133" t="s">
        <v>774</v>
      </c>
      <c r="I49" s="27"/>
      <c r="J49" s="70">
        <f>J38</f>
        <v>4.9000000000000004</v>
      </c>
      <c r="K49" s="148">
        <f>K38</f>
        <v>0.44</v>
      </c>
      <c r="U49" s="1172" t="str">
        <f>$H$86</f>
        <v>Extra-large-scale vocational space (7.5m2/wp): detail in notes</v>
      </c>
    </row>
    <row r="50" spans="2:27" ht="16.350000000000001" customHeight="1">
      <c r="B50" s="1127"/>
      <c r="C50" s="1128"/>
      <c r="D50" s="1129"/>
      <c r="E50" s="1134"/>
      <c r="F50" s="1135"/>
      <c r="G50" s="1168"/>
      <c r="H50" s="1154" t="s">
        <v>775</v>
      </c>
      <c r="I50" s="27"/>
      <c r="J50" s="70">
        <f>J42</f>
        <v>4.9000000000000004</v>
      </c>
      <c r="K50" s="148">
        <f>K42</f>
        <v>0.44</v>
      </c>
    </row>
    <row r="51" spans="2:27" ht="16.350000000000001" customHeight="1">
      <c r="B51" s="1127"/>
      <c r="C51" s="1128"/>
      <c r="D51" s="1129"/>
      <c r="E51" s="1134"/>
      <c r="F51" s="1137"/>
      <c r="G51" s="1170"/>
      <c r="H51" s="1138"/>
      <c r="I51" s="63"/>
      <c r="J51" s="64"/>
      <c r="K51" s="149"/>
    </row>
    <row r="52" spans="2:27" ht="16.350000000000001" customHeight="1">
      <c r="B52" s="1127"/>
      <c r="C52" s="1128"/>
      <c r="D52" s="1129"/>
      <c r="E52" s="1134"/>
      <c r="F52" s="1131" t="s">
        <v>480</v>
      </c>
      <c r="G52" s="1168"/>
      <c r="H52" s="1132"/>
      <c r="I52" s="27"/>
      <c r="J52" s="70"/>
      <c r="K52" s="150"/>
    </row>
    <row r="53" spans="2:27" ht="16.350000000000001" customHeight="1">
      <c r="B53" s="1127" t="s">
        <v>776</v>
      </c>
      <c r="C53" s="1128" t="s">
        <v>777</v>
      </c>
      <c r="D53" s="1129"/>
      <c r="E53" s="1134"/>
      <c r="F53" s="1131"/>
      <c r="G53" s="1168" t="s">
        <v>757</v>
      </c>
      <c r="H53" s="1133" t="s">
        <v>778</v>
      </c>
      <c r="I53" s="27"/>
      <c r="J53" s="70">
        <f>'Library Volume 1'!I6</f>
        <v>6.5</v>
      </c>
      <c r="K53" s="147">
        <f>'Library Volume 1'!I9</f>
        <v>0.4</v>
      </c>
    </row>
    <row r="54" spans="2:27" ht="16.350000000000001" customHeight="1">
      <c r="B54" s="1127" t="s">
        <v>776</v>
      </c>
      <c r="C54" s="1128" t="s">
        <v>779</v>
      </c>
      <c r="D54" s="1139"/>
      <c r="E54" s="1134"/>
      <c r="F54" s="1135"/>
      <c r="G54" s="1168"/>
      <c r="H54" s="1133" t="s">
        <v>780</v>
      </c>
      <c r="I54" s="27"/>
      <c r="J54" s="70">
        <f>J53</f>
        <v>6.5</v>
      </c>
      <c r="K54" s="148">
        <f>K53</f>
        <v>0.4</v>
      </c>
      <c r="U54" s="140"/>
    </row>
    <row r="55" spans="2:27" s="77" customFormat="1" ht="16.350000000000001" customHeight="1">
      <c r="B55" s="1127" t="s">
        <v>776</v>
      </c>
      <c r="C55" s="1128" t="s">
        <v>781</v>
      </c>
      <c r="D55" s="1129"/>
      <c r="E55" s="1134"/>
      <c r="F55" s="1135"/>
      <c r="G55" s="1168"/>
      <c r="H55" s="1133" t="s">
        <v>782</v>
      </c>
      <c r="I55" s="27"/>
      <c r="J55" s="70">
        <f t="shared" ref="J55:J60" si="22">J54</f>
        <v>6.5</v>
      </c>
      <c r="K55" s="148">
        <f t="shared" ref="K55:K60" si="23">K54</f>
        <v>0.4</v>
      </c>
      <c r="M55" s="23"/>
      <c r="N55" s="23"/>
      <c r="O55" s="23"/>
      <c r="P55" s="23"/>
      <c r="Q55" s="23"/>
      <c r="R55" s="23"/>
      <c r="S55" s="27"/>
      <c r="T55" s="27"/>
      <c r="U55" s="133"/>
      <c r="V55" s="23"/>
      <c r="W55" s="23"/>
      <c r="X55" s="23"/>
      <c r="Y55" s="23"/>
      <c r="Z55" s="23"/>
      <c r="AA55" s="23"/>
    </row>
    <row r="56" spans="2:27" s="77" customFormat="1" ht="16.350000000000001" customHeight="1">
      <c r="B56" s="1127" t="s">
        <v>776</v>
      </c>
      <c r="C56" s="1128" t="s">
        <v>783</v>
      </c>
      <c r="D56" s="1129"/>
      <c r="E56" s="1134"/>
      <c r="F56" s="1135"/>
      <c r="G56" s="1168"/>
      <c r="H56" s="1133" t="s">
        <v>784</v>
      </c>
      <c r="I56" s="27"/>
      <c r="J56" s="70">
        <f>J61</f>
        <v>6.5</v>
      </c>
      <c r="K56" s="148">
        <f>K61</f>
        <v>0.4</v>
      </c>
      <c r="M56" s="23"/>
      <c r="N56" s="23"/>
      <c r="O56" s="23"/>
      <c r="P56" s="23"/>
      <c r="Q56" s="23"/>
      <c r="R56" s="23"/>
      <c r="S56" s="27"/>
      <c r="T56" s="27"/>
      <c r="U56" s="23"/>
      <c r="V56" s="23"/>
      <c r="W56" s="23"/>
      <c r="X56" s="23"/>
      <c r="Y56" s="23"/>
      <c r="Z56" s="23"/>
      <c r="AA56" s="23"/>
    </row>
    <row r="57" spans="2:27" ht="16.350000000000001" customHeight="1">
      <c r="B57" s="1127" t="s">
        <v>762</v>
      </c>
      <c r="C57" s="1128" t="s">
        <v>785</v>
      </c>
      <c r="D57" s="1129"/>
      <c r="E57" s="1134"/>
      <c r="F57" s="1135"/>
      <c r="G57" s="1168"/>
      <c r="H57" s="1133" t="s">
        <v>786</v>
      </c>
      <c r="I57" s="27"/>
      <c r="J57" s="70">
        <f>J62</f>
        <v>6.5</v>
      </c>
      <c r="K57" s="148">
        <f>K62</f>
        <v>0.4</v>
      </c>
    </row>
    <row r="58" spans="2:27" ht="16.350000000000001" customHeight="1">
      <c r="B58" s="1127" t="s">
        <v>787</v>
      </c>
      <c r="C58" s="1128" t="s">
        <v>788</v>
      </c>
      <c r="D58" s="1129"/>
      <c r="E58" s="1134"/>
      <c r="F58" s="1135"/>
      <c r="G58" s="1168"/>
      <c r="H58" s="1133" t="s">
        <v>789</v>
      </c>
      <c r="I58" s="27"/>
      <c r="J58" s="70">
        <f t="shared" si="22"/>
        <v>6.5</v>
      </c>
      <c r="K58" s="148">
        <f t="shared" si="23"/>
        <v>0.4</v>
      </c>
      <c r="V58" s="27"/>
    </row>
    <row r="59" spans="2:27" ht="16.350000000000001" customHeight="1">
      <c r="B59" s="1127" t="s">
        <v>790</v>
      </c>
      <c r="C59" s="1128" t="s">
        <v>791</v>
      </c>
      <c r="D59" s="1129"/>
      <c r="E59" s="1134"/>
      <c r="F59" s="1135"/>
      <c r="G59" s="1168"/>
      <c r="H59" s="1133" t="s">
        <v>792</v>
      </c>
      <c r="I59" s="27"/>
      <c r="J59" s="70">
        <f t="shared" si="22"/>
        <v>6.5</v>
      </c>
      <c r="K59" s="148">
        <f t="shared" si="23"/>
        <v>0.4</v>
      </c>
      <c r="U59" s="27"/>
      <c r="V59" s="27"/>
    </row>
    <row r="60" spans="2:27" ht="16.350000000000001" customHeight="1">
      <c r="B60" s="1127" t="s">
        <v>790</v>
      </c>
      <c r="C60" s="1128" t="s">
        <v>793</v>
      </c>
      <c r="D60" s="1129"/>
      <c r="E60" s="1134"/>
      <c r="F60" s="1135"/>
      <c r="G60" s="1168"/>
      <c r="H60" s="1133" t="s">
        <v>794</v>
      </c>
      <c r="I60" s="27"/>
      <c r="J60" s="70">
        <f t="shared" si="22"/>
        <v>6.5</v>
      </c>
      <c r="K60" s="148">
        <f t="shared" si="23"/>
        <v>0.4</v>
      </c>
      <c r="U60" s="27"/>
    </row>
    <row r="61" spans="2:27" s="77" customFormat="1" ht="16.350000000000001" customHeight="1">
      <c r="B61" s="1127" t="s">
        <v>795</v>
      </c>
      <c r="C61" s="1128" t="s">
        <v>795</v>
      </c>
      <c r="D61" s="1129"/>
      <c r="E61" s="1134"/>
      <c r="F61" s="1135"/>
      <c r="G61" s="1168" t="s">
        <v>769</v>
      </c>
      <c r="H61" s="1133" t="s">
        <v>796</v>
      </c>
      <c r="I61" s="27"/>
      <c r="J61" s="70">
        <f>J55</f>
        <v>6.5</v>
      </c>
      <c r="K61" s="148">
        <f>K55</f>
        <v>0.4</v>
      </c>
      <c r="M61" s="23"/>
      <c r="N61" s="23"/>
      <c r="O61" s="23"/>
      <c r="P61" s="23"/>
      <c r="Q61" s="23"/>
      <c r="R61" s="23"/>
      <c r="S61" s="27"/>
      <c r="T61" s="27"/>
      <c r="U61" s="27"/>
      <c r="V61" s="23"/>
      <c r="W61" s="23"/>
      <c r="X61" s="23"/>
      <c r="Y61" s="23"/>
      <c r="Z61" s="23"/>
      <c r="AA61" s="23"/>
    </row>
    <row r="62" spans="2:27" ht="16.350000000000001" customHeight="1">
      <c r="B62" s="1127" t="s">
        <v>767</v>
      </c>
      <c r="C62" s="1128" t="s">
        <v>797</v>
      </c>
      <c r="D62" s="1129"/>
      <c r="E62" s="1134"/>
      <c r="F62" s="1135"/>
      <c r="G62" s="1168"/>
      <c r="H62" s="1133" t="s">
        <v>798</v>
      </c>
      <c r="I62" s="27"/>
      <c r="J62" s="70">
        <f>J56</f>
        <v>6.5</v>
      </c>
      <c r="K62" s="148">
        <f>K56</f>
        <v>0.4</v>
      </c>
      <c r="V62" s="27"/>
    </row>
    <row r="63" spans="2:27" ht="16.350000000000001" customHeight="1">
      <c r="B63" s="1127" t="s">
        <v>767</v>
      </c>
      <c r="C63" s="1128" t="s">
        <v>799</v>
      </c>
      <c r="D63" s="1129"/>
      <c r="E63" s="1134"/>
      <c r="F63" s="1135"/>
      <c r="G63" s="1168"/>
      <c r="H63" s="1133" t="s">
        <v>800</v>
      </c>
      <c r="I63" s="27"/>
      <c r="J63" s="70">
        <f>J64</f>
        <v>6.5</v>
      </c>
      <c r="K63" s="148">
        <f>K64</f>
        <v>0.4</v>
      </c>
      <c r="V63" s="27"/>
    </row>
    <row r="64" spans="2:27" ht="16.350000000000001" customHeight="1">
      <c r="B64" s="1127" t="s">
        <v>801</v>
      </c>
      <c r="C64" s="1128" t="s">
        <v>802</v>
      </c>
      <c r="D64" s="1129"/>
      <c r="E64" s="1134"/>
      <c r="F64" s="1135"/>
      <c r="G64" s="1168" t="s">
        <v>690</v>
      </c>
      <c r="H64" s="1133" t="s">
        <v>803</v>
      </c>
      <c r="I64" s="27"/>
      <c r="J64" s="70">
        <f>J60</f>
        <v>6.5</v>
      </c>
      <c r="K64" s="148">
        <f>K60</f>
        <v>0.4</v>
      </c>
      <c r="U64" s="27"/>
      <c r="V64" s="27"/>
    </row>
    <row r="65" spans="2:22" ht="16.350000000000001" customHeight="1">
      <c r="B65" s="1127"/>
      <c r="C65" s="1128"/>
      <c r="D65" s="1129"/>
      <c r="E65" s="1134"/>
      <c r="F65" s="1135"/>
      <c r="G65" s="1168"/>
      <c r="H65" s="1154" t="s">
        <v>804</v>
      </c>
      <c r="I65" s="27"/>
      <c r="J65" s="70">
        <f>J63</f>
        <v>6.5</v>
      </c>
      <c r="K65" s="148">
        <f>K63</f>
        <v>0.4</v>
      </c>
      <c r="U65" s="27"/>
      <c r="V65" s="27"/>
    </row>
    <row r="66" spans="2:22" ht="16.350000000000001" customHeight="1">
      <c r="B66" s="1127"/>
      <c r="C66" s="1128"/>
      <c r="D66" s="1129"/>
      <c r="E66" s="1134"/>
      <c r="F66" s="1137"/>
      <c r="G66" s="1170"/>
      <c r="H66" s="1138"/>
      <c r="I66" s="63"/>
      <c r="J66" s="64"/>
      <c r="K66" s="149"/>
      <c r="U66" s="27"/>
      <c r="V66" s="27"/>
    </row>
    <row r="67" spans="2:22" ht="16.350000000000001" customHeight="1">
      <c r="B67" s="1127"/>
      <c r="C67" s="1128"/>
      <c r="D67" s="1129"/>
      <c r="E67" s="1134"/>
      <c r="F67" s="1131" t="s">
        <v>482</v>
      </c>
      <c r="G67" s="1168"/>
      <c r="H67" s="1132"/>
      <c r="I67" s="27"/>
      <c r="J67" s="70"/>
      <c r="K67" s="150"/>
      <c r="U67" s="27"/>
      <c r="V67" s="27"/>
    </row>
    <row r="68" spans="2:22" ht="16.350000000000001" customHeight="1">
      <c r="B68" s="1127" t="s">
        <v>805</v>
      </c>
      <c r="C68" s="1128" t="s">
        <v>806</v>
      </c>
      <c r="D68" s="1129"/>
      <c r="E68" s="1134"/>
      <c r="F68" s="1131"/>
      <c r="G68" s="1168" t="s">
        <v>757</v>
      </c>
      <c r="H68" s="1133" t="s">
        <v>807</v>
      </c>
      <c r="I68" s="27"/>
      <c r="J68" s="70">
        <f>'Library Volume 1'!J6</f>
        <v>7.5</v>
      </c>
      <c r="K68" s="147">
        <f>'Library Volume 1'!J9</f>
        <v>0.36</v>
      </c>
      <c r="U68" s="27"/>
      <c r="V68" s="27"/>
    </row>
    <row r="69" spans="2:22" ht="16.350000000000001" customHeight="1">
      <c r="B69" s="1127" t="s">
        <v>805</v>
      </c>
      <c r="C69" s="1128" t="s">
        <v>808</v>
      </c>
      <c r="D69" s="1129"/>
      <c r="E69" s="1134"/>
      <c r="F69" s="1135"/>
      <c r="G69" s="1168"/>
      <c r="H69" s="1133" t="s">
        <v>809</v>
      </c>
      <c r="I69" s="27"/>
      <c r="J69" s="70">
        <f>J68</f>
        <v>7.5</v>
      </c>
      <c r="K69" s="147">
        <f>K68</f>
        <v>0.36</v>
      </c>
      <c r="U69" s="27"/>
      <c r="V69" s="27"/>
    </row>
    <row r="70" spans="2:22" ht="16.350000000000001" customHeight="1">
      <c r="B70" s="1127" t="s">
        <v>805</v>
      </c>
      <c r="C70" s="1128" t="s">
        <v>810</v>
      </c>
      <c r="D70" s="1129"/>
      <c r="E70" s="1134"/>
      <c r="F70" s="1135"/>
      <c r="G70" s="1168"/>
      <c r="H70" s="1133" t="s">
        <v>811</v>
      </c>
      <c r="I70" s="27"/>
      <c r="J70" s="70">
        <f t="shared" ref="J70:J86" si="24">J69</f>
        <v>7.5</v>
      </c>
      <c r="K70" s="148">
        <f t="shared" ref="K70:K86" si="25">K69</f>
        <v>0.36</v>
      </c>
      <c r="U70" s="27"/>
    </row>
    <row r="71" spans="2:22" ht="16.350000000000001" customHeight="1">
      <c r="B71" s="1127" t="s">
        <v>805</v>
      </c>
      <c r="C71" s="1128" t="s">
        <v>812</v>
      </c>
      <c r="D71" s="1129"/>
      <c r="E71" s="1134"/>
      <c r="F71" s="1135"/>
      <c r="G71" s="1168"/>
      <c r="H71" s="1133" t="s">
        <v>813</v>
      </c>
      <c r="I71" s="27"/>
      <c r="J71" s="70">
        <f t="shared" si="24"/>
        <v>7.5</v>
      </c>
      <c r="K71" s="148">
        <f t="shared" si="25"/>
        <v>0.36</v>
      </c>
      <c r="U71" s="27"/>
    </row>
    <row r="72" spans="2:22" ht="16.350000000000001" customHeight="1">
      <c r="B72" s="1127" t="s">
        <v>805</v>
      </c>
      <c r="C72" s="1128" t="s">
        <v>814</v>
      </c>
      <c r="D72" s="1129"/>
      <c r="E72" s="1134"/>
      <c r="F72" s="1135"/>
      <c r="G72" s="1168"/>
      <c r="H72" s="1133" t="s">
        <v>815</v>
      </c>
      <c r="I72" s="27"/>
      <c r="J72" s="70">
        <f t="shared" si="24"/>
        <v>7.5</v>
      </c>
      <c r="K72" s="148">
        <f t="shared" si="25"/>
        <v>0.36</v>
      </c>
      <c r="U72" s="27"/>
    </row>
    <row r="73" spans="2:22" ht="16.350000000000001" customHeight="1">
      <c r="B73" s="1127" t="s">
        <v>805</v>
      </c>
      <c r="C73" s="1128" t="s">
        <v>816</v>
      </c>
      <c r="D73" s="1129"/>
      <c r="E73" s="1134"/>
      <c r="F73" s="1135"/>
      <c r="G73" s="1168"/>
      <c r="H73" s="1133" t="s">
        <v>817</v>
      </c>
      <c r="I73" s="27"/>
      <c r="J73" s="70">
        <f t="shared" si="24"/>
        <v>7.5</v>
      </c>
      <c r="K73" s="148">
        <f t="shared" si="25"/>
        <v>0.36</v>
      </c>
    </row>
    <row r="74" spans="2:22" ht="16.350000000000001" customHeight="1">
      <c r="B74" s="1127" t="s">
        <v>805</v>
      </c>
      <c r="C74" s="1128" t="s">
        <v>818</v>
      </c>
      <c r="D74" s="1129"/>
      <c r="E74" s="1134"/>
      <c r="F74" s="1135"/>
      <c r="G74" s="1168"/>
      <c r="H74" s="1133" t="s">
        <v>819</v>
      </c>
      <c r="I74" s="27"/>
      <c r="J74" s="70">
        <f t="shared" si="24"/>
        <v>7.5</v>
      </c>
      <c r="K74" s="148">
        <f t="shared" si="25"/>
        <v>0.36</v>
      </c>
    </row>
    <row r="75" spans="2:22" ht="16.350000000000001" customHeight="1">
      <c r="B75" s="1127" t="s">
        <v>805</v>
      </c>
      <c r="C75" s="1128" t="s">
        <v>820</v>
      </c>
      <c r="D75" s="1129"/>
      <c r="E75" s="1134"/>
      <c r="F75" s="1135"/>
      <c r="G75" s="1168"/>
      <c r="H75" s="1133" t="s">
        <v>821</v>
      </c>
      <c r="I75" s="27"/>
      <c r="J75" s="70">
        <f t="shared" si="24"/>
        <v>7.5</v>
      </c>
      <c r="K75" s="148">
        <f t="shared" si="25"/>
        <v>0.36</v>
      </c>
    </row>
    <row r="76" spans="2:22" ht="16.350000000000001" customHeight="1">
      <c r="B76" s="1127" t="s">
        <v>805</v>
      </c>
      <c r="C76" s="1128" t="s">
        <v>822</v>
      </c>
      <c r="D76" s="1129"/>
      <c r="E76" s="1134"/>
      <c r="F76" s="1135"/>
      <c r="G76" s="1168"/>
      <c r="H76" s="1133" t="s">
        <v>823</v>
      </c>
      <c r="I76" s="27"/>
      <c r="J76" s="70">
        <f t="shared" si="24"/>
        <v>7.5</v>
      </c>
      <c r="K76" s="148">
        <f t="shared" si="25"/>
        <v>0.36</v>
      </c>
      <c r="V76" s="27"/>
    </row>
    <row r="77" spans="2:22" ht="15" customHeight="1">
      <c r="B77" s="1127" t="s">
        <v>805</v>
      </c>
      <c r="C77" s="1128" t="s">
        <v>824</v>
      </c>
      <c r="D77" s="1129"/>
      <c r="E77" s="1134"/>
      <c r="F77" s="1135"/>
      <c r="G77" s="1168"/>
      <c r="H77" s="1133" t="s">
        <v>825</v>
      </c>
      <c r="I77" s="27"/>
      <c r="J77" s="70">
        <f t="shared" si="24"/>
        <v>7.5</v>
      </c>
      <c r="K77" s="148">
        <f t="shared" si="25"/>
        <v>0.36</v>
      </c>
      <c r="V77" s="27"/>
    </row>
    <row r="78" spans="2:22" ht="16.350000000000001" customHeight="1">
      <c r="B78" s="1127" t="s">
        <v>805</v>
      </c>
      <c r="C78" s="1128" t="s">
        <v>826</v>
      </c>
      <c r="D78" s="1129"/>
      <c r="E78" s="1134"/>
      <c r="F78" s="1135"/>
      <c r="G78" s="1168"/>
      <c r="H78" s="1133" t="s">
        <v>827</v>
      </c>
      <c r="I78" s="27"/>
      <c r="J78" s="70">
        <f t="shared" si="24"/>
        <v>7.5</v>
      </c>
      <c r="K78" s="148">
        <f t="shared" si="25"/>
        <v>0.36</v>
      </c>
      <c r="V78" s="27"/>
    </row>
    <row r="79" spans="2:22" ht="16.350000000000001" customHeight="1">
      <c r="B79" s="1127" t="s">
        <v>805</v>
      </c>
      <c r="C79" s="1128" t="s">
        <v>828</v>
      </c>
      <c r="D79" s="1129"/>
      <c r="E79" s="1134"/>
      <c r="F79" s="1135"/>
      <c r="G79" s="1168"/>
      <c r="H79" s="1133" t="s">
        <v>829</v>
      </c>
      <c r="I79" s="27"/>
      <c r="J79" s="70">
        <f t="shared" si="24"/>
        <v>7.5</v>
      </c>
      <c r="K79" s="148">
        <f t="shared" si="25"/>
        <v>0.36</v>
      </c>
      <c r="V79" s="27"/>
    </row>
    <row r="80" spans="2:22" ht="16.350000000000001" customHeight="1">
      <c r="B80" s="1127" t="s">
        <v>830</v>
      </c>
      <c r="C80" s="1128" t="s">
        <v>831</v>
      </c>
      <c r="D80" s="1129"/>
      <c r="E80" s="1134"/>
      <c r="F80" s="1135"/>
      <c r="G80" s="1168"/>
      <c r="H80" s="1133" t="s">
        <v>832</v>
      </c>
      <c r="J80" s="70">
        <f t="shared" si="24"/>
        <v>7.5</v>
      </c>
      <c r="K80" s="148">
        <f t="shared" si="25"/>
        <v>0.36</v>
      </c>
      <c r="V80" s="27"/>
    </row>
    <row r="81" spans="2:27" ht="16.350000000000001" customHeight="1">
      <c r="B81" s="1127" t="s">
        <v>830</v>
      </c>
      <c r="C81" s="1128" t="s">
        <v>833</v>
      </c>
      <c r="D81" s="1129"/>
      <c r="E81" s="1134"/>
      <c r="F81" s="1135"/>
      <c r="G81" s="1168"/>
      <c r="H81" s="1133" t="s">
        <v>834</v>
      </c>
      <c r="I81" s="27"/>
      <c r="J81" s="70">
        <f t="shared" si="24"/>
        <v>7.5</v>
      </c>
      <c r="K81" s="148">
        <f t="shared" si="25"/>
        <v>0.36</v>
      </c>
      <c r="V81" s="27"/>
    </row>
    <row r="82" spans="2:27" ht="16.350000000000001" customHeight="1">
      <c r="B82" s="1127" t="s">
        <v>830</v>
      </c>
      <c r="C82" s="1128" t="s">
        <v>835</v>
      </c>
      <c r="D82" s="1129"/>
      <c r="E82" s="1134"/>
      <c r="F82" s="1135"/>
      <c r="G82" s="1168"/>
      <c r="H82" s="1133" t="s">
        <v>836</v>
      </c>
      <c r="I82" s="27"/>
      <c r="J82" s="70">
        <f t="shared" si="24"/>
        <v>7.5</v>
      </c>
      <c r="K82" s="148">
        <f t="shared" si="25"/>
        <v>0.36</v>
      </c>
      <c r="V82" s="27"/>
    </row>
    <row r="83" spans="2:27" ht="16.350000000000001" customHeight="1">
      <c r="B83" s="1127" t="s">
        <v>837</v>
      </c>
      <c r="C83" s="1128" t="s">
        <v>838</v>
      </c>
      <c r="D83" s="1129"/>
      <c r="E83" s="1134"/>
      <c r="F83" s="1135"/>
      <c r="G83" s="1168"/>
      <c r="H83" s="1133" t="s">
        <v>839</v>
      </c>
      <c r="I83" s="27"/>
      <c r="J83" s="70">
        <f t="shared" si="24"/>
        <v>7.5</v>
      </c>
      <c r="K83" s="148">
        <f t="shared" si="25"/>
        <v>0.36</v>
      </c>
      <c r="V83" s="27"/>
    </row>
    <row r="84" spans="2:27" ht="16.350000000000001" customHeight="1">
      <c r="B84" s="1127" t="s">
        <v>837</v>
      </c>
      <c r="C84" s="1128" t="s">
        <v>840</v>
      </c>
      <c r="D84" s="1129"/>
      <c r="E84" s="1134"/>
      <c r="F84" s="1135"/>
      <c r="G84" s="1168"/>
      <c r="H84" s="1133" t="s">
        <v>841</v>
      </c>
      <c r="I84" s="27"/>
      <c r="J84" s="70">
        <f t="shared" si="24"/>
        <v>7.5</v>
      </c>
      <c r="K84" s="148">
        <f t="shared" si="25"/>
        <v>0.36</v>
      </c>
      <c r="V84" s="27"/>
    </row>
    <row r="85" spans="2:27" ht="16.350000000000001" customHeight="1">
      <c r="B85" s="1127" t="s">
        <v>837</v>
      </c>
      <c r="C85" s="1128" t="s">
        <v>842</v>
      </c>
      <c r="D85" s="1129"/>
      <c r="E85" s="1134"/>
      <c r="F85" s="1135"/>
      <c r="G85" s="1168"/>
      <c r="H85" s="1133" t="s">
        <v>843</v>
      </c>
      <c r="I85" s="27"/>
      <c r="J85" s="70">
        <f t="shared" si="24"/>
        <v>7.5</v>
      </c>
      <c r="K85" s="148">
        <f t="shared" si="25"/>
        <v>0.36</v>
      </c>
      <c r="V85" s="27"/>
    </row>
    <row r="86" spans="2:27" ht="16.350000000000001" customHeight="1">
      <c r="B86" s="1127"/>
      <c r="C86" s="1128"/>
      <c r="D86" s="1129"/>
      <c r="E86" s="1134"/>
      <c r="F86" s="1135"/>
      <c r="G86" s="1168"/>
      <c r="H86" s="1154" t="s">
        <v>844</v>
      </c>
      <c r="I86" s="27"/>
      <c r="J86" s="70">
        <f t="shared" si="24"/>
        <v>7.5</v>
      </c>
      <c r="K86" s="148">
        <f t="shared" si="25"/>
        <v>0.36</v>
      </c>
      <c r="V86" s="27"/>
    </row>
    <row r="87" spans="2:27" ht="18.75" thickBot="1">
      <c r="B87" s="1140"/>
      <c r="C87" s="1141"/>
      <c r="D87" s="1139"/>
      <c r="E87" s="1142"/>
      <c r="F87" s="1143"/>
      <c r="G87" s="1175"/>
      <c r="H87" s="1144"/>
      <c r="I87" s="152"/>
      <c r="J87" s="153"/>
      <c r="K87" s="154"/>
      <c r="M87" s="140"/>
      <c r="V87" s="27"/>
    </row>
    <row r="88" spans="2:27" ht="25.35" customHeight="1" thickBot="1">
      <c r="B88" s="1116"/>
      <c r="C88" s="1116"/>
      <c r="M88" s="133"/>
      <c r="V88" s="27"/>
    </row>
    <row r="89" spans="2:27" s="140" customFormat="1" ht="27" customHeight="1">
      <c r="B89" s="1929" t="s">
        <v>542</v>
      </c>
      <c r="C89" s="1930"/>
      <c r="D89" s="1129"/>
      <c r="E89" s="1121" t="s">
        <v>845</v>
      </c>
      <c r="F89" s="1145"/>
      <c r="G89" s="1145"/>
      <c r="H89" s="1145"/>
      <c r="I89" s="156"/>
      <c r="J89" s="156"/>
      <c r="K89" s="157"/>
      <c r="M89" s="23"/>
      <c r="N89" s="23"/>
      <c r="O89" s="23"/>
      <c r="P89" s="23"/>
      <c r="Q89" s="23"/>
      <c r="R89" s="23"/>
      <c r="S89" s="27"/>
      <c r="T89" s="27"/>
      <c r="U89" s="27"/>
      <c r="V89" s="27"/>
      <c r="W89" s="23"/>
      <c r="X89" s="23"/>
      <c r="Y89" s="23"/>
      <c r="Z89" s="23"/>
      <c r="AA89" s="23"/>
    </row>
    <row r="90" spans="2:27" s="133" customFormat="1" ht="57" customHeight="1">
      <c r="B90" s="1936" t="s">
        <v>549</v>
      </c>
      <c r="C90" s="1937" t="s">
        <v>550</v>
      </c>
      <c r="D90" s="1129"/>
      <c r="E90" s="1146" t="s">
        <v>335</v>
      </c>
      <c r="F90" s="1147" t="s">
        <v>543</v>
      </c>
      <c r="G90" s="1148" t="s">
        <v>678</v>
      </c>
      <c r="H90" s="1148" t="s">
        <v>544</v>
      </c>
      <c r="I90" s="1933" t="s">
        <v>846</v>
      </c>
      <c r="J90" s="1934"/>
      <c r="K90" s="1935"/>
      <c r="M90" s="23"/>
      <c r="N90" s="23"/>
      <c r="O90" s="23"/>
      <c r="P90" s="23"/>
      <c r="Q90" s="23"/>
      <c r="R90" s="23"/>
      <c r="S90" s="27"/>
      <c r="T90" s="27"/>
      <c r="U90" s="27"/>
      <c r="V90" s="27"/>
      <c r="W90" s="23"/>
      <c r="X90" s="23"/>
      <c r="Y90" s="23"/>
      <c r="Z90" s="23"/>
      <c r="AA90" s="23"/>
    </row>
    <row r="91" spans="2:27" ht="45">
      <c r="B91" s="1936"/>
      <c r="C91" s="1937"/>
      <c r="D91" s="1129"/>
      <c r="E91" s="1149"/>
      <c r="F91" s="1150"/>
      <c r="G91" s="1151"/>
      <c r="H91" s="1151"/>
      <c r="I91" s="367" t="s">
        <v>847</v>
      </c>
      <c r="J91" s="368" t="s">
        <v>848</v>
      </c>
      <c r="K91" s="369" t="s">
        <v>849</v>
      </c>
      <c r="U91" s="27"/>
      <c r="V91" s="27"/>
    </row>
    <row r="92" spans="2:27" ht="15.75">
      <c r="B92" s="1127"/>
      <c r="C92" s="1128"/>
      <c r="D92" s="1129"/>
      <c r="E92" s="1152" t="s">
        <v>599</v>
      </c>
      <c r="F92" s="1116" t="s">
        <v>769</v>
      </c>
      <c r="H92" s="1165" t="s">
        <v>850</v>
      </c>
      <c r="I92" s="370"/>
      <c r="J92" s="371"/>
      <c r="K92" s="372"/>
      <c r="U92" s="27"/>
      <c r="V92" s="27"/>
    </row>
    <row r="93" spans="2:27" ht="16.350000000000001" customHeight="1">
      <c r="B93" s="1127" t="s">
        <v>851</v>
      </c>
      <c r="C93" s="1128" t="s">
        <v>852</v>
      </c>
      <c r="D93" s="1129"/>
      <c r="E93" s="1153"/>
      <c r="F93" s="1135"/>
      <c r="G93" s="1116" t="s">
        <v>600</v>
      </c>
      <c r="H93" s="1133" t="s">
        <v>853</v>
      </c>
      <c r="I93" s="1102">
        <v>200</v>
      </c>
      <c r="J93" s="371">
        <v>1</v>
      </c>
      <c r="K93" s="1103">
        <f>I93*J93</f>
        <v>200</v>
      </c>
      <c r="U93" s="27"/>
      <c r="V93" s="27"/>
    </row>
    <row r="94" spans="2:27" ht="16.350000000000001" customHeight="1">
      <c r="B94" s="1127" t="s">
        <v>854</v>
      </c>
      <c r="C94" s="1128" t="s">
        <v>855</v>
      </c>
      <c r="D94" s="1129"/>
      <c r="E94" s="1155"/>
      <c r="F94" s="1137"/>
      <c r="G94" s="1176"/>
      <c r="H94" s="1138" t="s">
        <v>856</v>
      </c>
      <c r="I94" s="373"/>
      <c r="J94" s="374"/>
      <c r="K94" s="375"/>
      <c r="U94" s="27"/>
      <c r="V94" s="27"/>
    </row>
    <row r="95" spans="2:27" ht="16.350000000000001" customHeight="1">
      <c r="B95" s="1127"/>
      <c r="C95" s="1128"/>
      <c r="D95" s="1129"/>
      <c r="E95" s="1155"/>
      <c r="F95" s="1135" t="s">
        <v>857</v>
      </c>
      <c r="H95" s="1133"/>
      <c r="I95" s="376"/>
      <c r="J95" s="371"/>
      <c r="K95" s="372"/>
      <c r="U95" s="27"/>
      <c r="V95" s="27"/>
    </row>
    <row r="96" spans="2:27">
      <c r="B96" s="1127" t="s">
        <v>858</v>
      </c>
      <c r="C96" s="1128" t="s">
        <v>858</v>
      </c>
      <c r="D96" s="1129"/>
      <c r="E96" s="1155"/>
      <c r="F96" s="1135"/>
      <c r="G96" s="1116" t="s">
        <v>859</v>
      </c>
      <c r="H96" s="1133" t="s">
        <v>860</v>
      </c>
      <c r="I96" s="376"/>
      <c r="J96" s="371"/>
      <c r="K96" s="372"/>
      <c r="U96" s="27"/>
      <c r="V96" s="27"/>
    </row>
    <row r="97" spans="2:22">
      <c r="B97" s="1127" t="s">
        <v>861</v>
      </c>
      <c r="C97" s="1128" t="s">
        <v>861</v>
      </c>
      <c r="D97" s="1129"/>
      <c r="E97" s="1155"/>
      <c r="F97" s="1135"/>
      <c r="H97" s="1133" t="s">
        <v>862</v>
      </c>
      <c r="I97" s="376"/>
      <c r="J97" s="371"/>
      <c r="K97" s="372"/>
      <c r="U97" s="27"/>
      <c r="V97" s="27"/>
    </row>
    <row r="98" spans="2:22" ht="15.75">
      <c r="B98" s="1127" t="s">
        <v>863</v>
      </c>
      <c r="C98" s="1128" t="s">
        <v>863</v>
      </c>
      <c r="D98" s="1129"/>
      <c r="E98" s="1153"/>
      <c r="F98" s="1135"/>
      <c r="H98" s="1133" t="s">
        <v>864</v>
      </c>
      <c r="I98" s="376"/>
      <c r="J98" s="371"/>
      <c r="K98" s="372"/>
      <c r="U98" s="27"/>
      <c r="V98" s="27"/>
    </row>
    <row r="99" spans="2:22" ht="15.75">
      <c r="B99" s="1127" t="s">
        <v>865</v>
      </c>
      <c r="C99" s="1128" t="s">
        <v>865</v>
      </c>
      <c r="D99" s="1129"/>
      <c r="E99" s="1153"/>
      <c r="F99" s="1137"/>
      <c r="G99" s="1176"/>
      <c r="H99" s="1138" t="s">
        <v>866</v>
      </c>
      <c r="I99" s="373"/>
      <c r="J99" s="374"/>
      <c r="K99" s="375"/>
      <c r="U99" s="27"/>
      <c r="V99" s="27"/>
    </row>
    <row r="100" spans="2:22" ht="15.75">
      <c r="B100" s="1127"/>
      <c r="C100" s="1128"/>
      <c r="D100" s="1129"/>
      <c r="E100" s="1153"/>
      <c r="F100" s="1135" t="s">
        <v>867</v>
      </c>
      <c r="H100" s="1133"/>
      <c r="I100" s="376"/>
      <c r="J100" s="371"/>
      <c r="K100" s="372"/>
      <c r="U100" s="27"/>
      <c r="V100" s="27"/>
    </row>
    <row r="101" spans="2:22" ht="15.75">
      <c r="B101" s="1127" t="s">
        <v>868</v>
      </c>
      <c r="C101" s="1128" t="s">
        <v>869</v>
      </c>
      <c r="D101" s="1129"/>
      <c r="E101" s="1153"/>
      <c r="F101" s="1135"/>
      <c r="G101" s="1116" t="s">
        <v>603</v>
      </c>
      <c r="H101" s="1133" t="s">
        <v>870</v>
      </c>
      <c r="I101" s="376">
        <v>594</v>
      </c>
      <c r="J101" s="371">
        <v>1</v>
      </c>
      <c r="K101" s="372">
        <f>I101*J101</f>
        <v>594</v>
      </c>
      <c r="U101" s="27"/>
      <c r="V101" s="27"/>
    </row>
    <row r="102" spans="2:22" ht="15.75">
      <c r="B102" s="1127" t="s">
        <v>871</v>
      </c>
      <c r="C102" s="1128" t="s">
        <v>871</v>
      </c>
      <c r="D102" s="1129"/>
      <c r="E102" s="1153"/>
      <c r="F102" s="1135"/>
      <c r="H102" s="1133" t="s">
        <v>872</v>
      </c>
      <c r="I102" s="376"/>
      <c r="J102" s="371"/>
      <c r="K102" s="372"/>
      <c r="U102" s="27"/>
      <c r="V102" s="27"/>
    </row>
    <row r="103" spans="2:22" ht="15.75">
      <c r="B103" s="1127" t="s">
        <v>873</v>
      </c>
      <c r="C103" s="1128" t="s">
        <v>873</v>
      </c>
      <c r="D103" s="1129"/>
      <c r="E103" s="1153"/>
      <c r="F103" s="1135"/>
      <c r="G103" s="1116" t="s">
        <v>874</v>
      </c>
      <c r="H103" s="1133" t="s">
        <v>875</v>
      </c>
      <c r="I103" s="376">
        <v>156</v>
      </c>
      <c r="J103" s="371">
        <v>1</v>
      </c>
      <c r="K103" s="372">
        <f>I103*J103</f>
        <v>156</v>
      </c>
      <c r="U103" s="27"/>
      <c r="V103" s="27"/>
    </row>
    <row r="104" spans="2:22" ht="15.75">
      <c r="B104" s="1127" t="s">
        <v>787</v>
      </c>
      <c r="C104" s="1128" t="s">
        <v>787</v>
      </c>
      <c r="D104" s="1129"/>
      <c r="E104" s="1153"/>
      <c r="F104" s="1135"/>
      <c r="H104" s="1133" t="s">
        <v>876</v>
      </c>
      <c r="I104" s="376"/>
      <c r="J104" s="371"/>
      <c r="K104" s="372"/>
      <c r="U104" s="27"/>
      <c r="V104" s="27"/>
    </row>
    <row r="105" spans="2:22" ht="15.75">
      <c r="B105" s="1127" t="s">
        <v>877</v>
      </c>
      <c r="C105" s="1128" t="s">
        <v>878</v>
      </c>
      <c r="D105" s="1129"/>
      <c r="E105" s="1153"/>
      <c r="F105" s="1137"/>
      <c r="G105" s="1176"/>
      <c r="H105" s="1138" t="s">
        <v>879</v>
      </c>
      <c r="I105" s="373"/>
      <c r="J105" s="374"/>
      <c r="K105" s="377"/>
      <c r="V105" s="27"/>
    </row>
    <row r="106" spans="2:22" ht="15.75">
      <c r="B106" s="1127"/>
      <c r="C106" s="1128"/>
      <c r="D106" s="1129"/>
      <c r="E106" s="1153"/>
      <c r="F106" s="1135"/>
      <c r="H106" s="1154" t="s">
        <v>880</v>
      </c>
      <c r="I106" s="376"/>
      <c r="J106" s="371"/>
      <c r="K106" s="372"/>
      <c r="V106" s="27"/>
    </row>
    <row r="107" spans="2:22" ht="15.75">
      <c r="B107" s="1127"/>
      <c r="C107" s="1128"/>
      <c r="D107" s="1129"/>
      <c r="E107" s="1156"/>
      <c r="F107" s="1137"/>
      <c r="G107" s="1176"/>
      <c r="H107" s="1138" t="s">
        <v>881</v>
      </c>
      <c r="I107" s="373"/>
      <c r="J107" s="374"/>
      <c r="K107" s="375"/>
      <c r="V107" s="27"/>
    </row>
    <row r="108" spans="2:22" ht="15.75">
      <c r="B108" s="1127"/>
      <c r="C108" s="1128"/>
      <c r="D108" s="1129"/>
      <c r="E108" s="1130" t="s">
        <v>609</v>
      </c>
      <c r="F108" s="1135" t="s">
        <v>882</v>
      </c>
      <c r="H108" s="1132" t="s">
        <v>883</v>
      </c>
      <c r="I108" s="376"/>
      <c r="J108" s="371"/>
      <c r="K108" s="372"/>
    </row>
    <row r="109" spans="2:22" ht="15.75">
      <c r="B109" s="1127" t="s">
        <v>884</v>
      </c>
      <c r="C109" s="1128" t="s">
        <v>884</v>
      </c>
      <c r="D109" s="1129"/>
      <c r="E109" s="1130"/>
      <c r="F109" s="1135"/>
      <c r="G109" s="1116" t="s">
        <v>885</v>
      </c>
      <c r="H109" s="1133" t="s">
        <v>886</v>
      </c>
      <c r="I109" s="376"/>
      <c r="J109" s="371"/>
      <c r="K109" s="372"/>
    </row>
    <row r="110" spans="2:22" ht="15.75">
      <c r="B110" s="1127" t="s">
        <v>887</v>
      </c>
      <c r="C110" s="1128" t="s">
        <v>887</v>
      </c>
      <c r="D110" s="1129"/>
      <c r="E110" s="1130"/>
      <c r="F110" s="1135"/>
      <c r="H110" s="1133" t="s">
        <v>888</v>
      </c>
      <c r="I110" s="376"/>
      <c r="J110" s="371"/>
      <c r="K110" s="372"/>
    </row>
    <row r="111" spans="2:22" ht="15.75">
      <c r="B111" s="1127" t="s">
        <v>889</v>
      </c>
      <c r="C111" s="1128" t="s">
        <v>889</v>
      </c>
      <c r="D111" s="1129"/>
      <c r="E111" s="1130"/>
      <c r="F111" s="1135"/>
      <c r="H111" s="1154" t="s">
        <v>890</v>
      </c>
      <c r="I111" s="376"/>
      <c r="J111" s="371"/>
      <c r="K111" s="372"/>
      <c r="U111" s="27"/>
    </row>
    <row r="112" spans="2:22" ht="15.75">
      <c r="B112" s="1127" t="s">
        <v>891</v>
      </c>
      <c r="C112" s="1128" t="s">
        <v>891</v>
      </c>
      <c r="D112" s="1129"/>
      <c r="E112" s="1130"/>
      <c r="F112" s="1135"/>
      <c r="G112" s="1116" t="s">
        <v>892</v>
      </c>
      <c r="H112" s="1133" t="s">
        <v>893</v>
      </c>
      <c r="I112" s="376"/>
      <c r="J112" s="371"/>
      <c r="K112" s="372"/>
      <c r="U112" s="27"/>
    </row>
    <row r="113" spans="2:22" ht="15.75">
      <c r="B113" s="1127" t="s">
        <v>894</v>
      </c>
      <c r="C113" s="1128" t="s">
        <v>894</v>
      </c>
      <c r="D113" s="1129"/>
      <c r="E113" s="1130"/>
      <c r="F113" s="1135"/>
      <c r="H113" s="1133" t="s">
        <v>895</v>
      </c>
      <c r="I113" s="376"/>
      <c r="J113" s="371"/>
      <c r="K113" s="372"/>
      <c r="U113" s="27"/>
    </row>
    <row r="114" spans="2:22" ht="15.75">
      <c r="B114" s="1127" t="s">
        <v>896</v>
      </c>
      <c r="C114" s="1128" t="s">
        <v>896</v>
      </c>
      <c r="D114" s="1129"/>
      <c r="E114" s="1130"/>
      <c r="F114" s="1135"/>
      <c r="G114" s="1116" t="s">
        <v>695</v>
      </c>
      <c r="H114" s="1133" t="s">
        <v>897</v>
      </c>
      <c r="I114" s="376"/>
      <c r="J114" s="371"/>
      <c r="K114" s="372"/>
      <c r="U114" s="27"/>
    </row>
    <row r="115" spans="2:22" ht="15.75">
      <c r="B115" s="1127" t="s">
        <v>898</v>
      </c>
      <c r="C115" s="1128" t="s">
        <v>896</v>
      </c>
      <c r="D115" s="1129"/>
      <c r="E115" s="1130"/>
      <c r="F115" s="1135"/>
      <c r="H115" s="1133" t="s">
        <v>899</v>
      </c>
      <c r="I115" s="376"/>
      <c r="J115" s="371"/>
      <c r="K115" s="372"/>
      <c r="U115" s="27"/>
    </row>
    <row r="116" spans="2:22" ht="15.75">
      <c r="B116" s="1127" t="s">
        <v>900</v>
      </c>
      <c r="C116" s="1128" t="s">
        <v>900</v>
      </c>
      <c r="D116" s="1129"/>
      <c r="E116" s="1130"/>
      <c r="F116" s="1135"/>
      <c r="H116" s="1133" t="s">
        <v>901</v>
      </c>
      <c r="I116" s="376"/>
      <c r="J116" s="371"/>
      <c r="K116" s="372"/>
      <c r="U116" s="27"/>
    </row>
    <row r="117" spans="2:22" ht="15.75">
      <c r="B117" s="1127"/>
      <c r="C117" s="1128"/>
      <c r="D117" s="1129"/>
      <c r="E117" s="1130"/>
      <c r="F117" s="1135"/>
      <c r="H117" s="1154" t="s">
        <v>902</v>
      </c>
      <c r="I117" s="376"/>
      <c r="J117" s="371"/>
      <c r="K117" s="372"/>
      <c r="U117" s="27"/>
      <c r="V117" s="27"/>
    </row>
    <row r="118" spans="2:22" ht="15.75">
      <c r="B118" s="1127"/>
      <c r="C118" s="1128"/>
      <c r="D118" s="1129"/>
      <c r="E118" s="1130"/>
      <c r="F118" s="1137"/>
      <c r="G118" s="1176"/>
      <c r="H118" s="1138" t="s">
        <v>881</v>
      </c>
      <c r="I118" s="373"/>
      <c r="J118" s="374"/>
      <c r="K118" s="375"/>
      <c r="U118" s="27"/>
      <c r="V118" s="27"/>
    </row>
    <row r="119" spans="2:22" ht="15.75">
      <c r="B119" s="1127"/>
      <c r="C119" s="1128"/>
      <c r="D119" s="1129"/>
      <c r="E119" s="1152" t="s">
        <v>903</v>
      </c>
      <c r="F119" s="1116" t="s">
        <v>904</v>
      </c>
      <c r="H119" s="1132" t="s">
        <v>905</v>
      </c>
      <c r="I119" s="381"/>
      <c r="J119" s="382"/>
      <c r="K119" s="383"/>
      <c r="U119" s="27"/>
      <c r="V119" s="27"/>
    </row>
    <row r="120" spans="2:22">
      <c r="B120" s="1127" t="s">
        <v>906</v>
      </c>
      <c r="C120" s="1128" t="s">
        <v>906</v>
      </c>
      <c r="D120" s="1129"/>
      <c r="E120" s="1155"/>
      <c r="G120" s="1135" t="s">
        <v>907</v>
      </c>
      <c r="H120" s="1157" t="s">
        <v>908</v>
      </c>
      <c r="I120" s="376"/>
      <c r="J120" s="371"/>
      <c r="K120" s="372"/>
      <c r="U120" s="27"/>
      <c r="V120" s="27"/>
    </row>
    <row r="121" spans="2:22">
      <c r="B121" s="1127" t="s">
        <v>909</v>
      </c>
      <c r="C121" s="1128" t="s">
        <v>909</v>
      </c>
      <c r="D121" s="1129"/>
      <c r="E121" s="1155"/>
      <c r="F121" s="1135"/>
      <c r="H121" s="1157" t="s">
        <v>910</v>
      </c>
      <c r="I121" s="376"/>
      <c r="J121" s="371"/>
      <c r="K121" s="372"/>
      <c r="U121" s="27"/>
      <c r="V121" s="27"/>
    </row>
    <row r="122" spans="2:22">
      <c r="B122" s="1127" t="s">
        <v>909</v>
      </c>
      <c r="C122" s="1128" t="s">
        <v>911</v>
      </c>
      <c r="D122" s="1129"/>
      <c r="E122" s="1155"/>
      <c r="F122" s="1135"/>
      <c r="H122" s="1157" t="s">
        <v>912</v>
      </c>
      <c r="I122" s="376"/>
      <c r="J122" s="371"/>
      <c r="K122" s="372"/>
      <c r="U122" s="27"/>
      <c r="V122" s="27"/>
    </row>
    <row r="123" spans="2:22">
      <c r="B123" s="1127" t="s">
        <v>909</v>
      </c>
      <c r="C123" s="1128" t="s">
        <v>913</v>
      </c>
      <c r="D123" s="1129"/>
      <c r="E123" s="1155"/>
      <c r="F123" s="1135"/>
      <c r="H123" s="1157" t="s">
        <v>914</v>
      </c>
      <c r="I123" s="376"/>
      <c r="J123" s="371"/>
      <c r="K123" s="372"/>
      <c r="U123" s="27"/>
      <c r="V123" s="27"/>
    </row>
    <row r="124" spans="2:22">
      <c r="B124" s="1127" t="s">
        <v>915</v>
      </c>
      <c r="C124" s="1128" t="s">
        <v>915</v>
      </c>
      <c r="D124" s="1129"/>
      <c r="E124" s="1155"/>
      <c r="F124" s="1137"/>
      <c r="G124" s="1176"/>
      <c r="H124" s="1158" t="s">
        <v>916</v>
      </c>
      <c r="I124" s="373"/>
      <c r="J124" s="374"/>
      <c r="K124" s="375"/>
      <c r="U124" s="27"/>
      <c r="V124" s="27"/>
    </row>
    <row r="125" spans="2:22" ht="15.75">
      <c r="B125" s="1127" t="s">
        <v>906</v>
      </c>
      <c r="C125" s="1128" t="s">
        <v>917</v>
      </c>
      <c r="D125" s="1129"/>
      <c r="E125" s="1153"/>
      <c r="F125" s="1159" t="s">
        <v>918</v>
      </c>
      <c r="H125" s="1218" t="s">
        <v>919</v>
      </c>
      <c r="I125" s="381"/>
      <c r="J125" s="382"/>
      <c r="K125" s="383"/>
      <c r="U125" s="27"/>
      <c r="V125" s="27"/>
    </row>
    <row r="126" spans="2:22" ht="15.75">
      <c r="B126" s="1127" t="s">
        <v>920</v>
      </c>
      <c r="C126" s="1128" t="s">
        <v>920</v>
      </c>
      <c r="D126" s="1129"/>
      <c r="E126" s="1153"/>
      <c r="F126" s="1137"/>
      <c r="G126" s="1176"/>
      <c r="H126" s="1158" t="s">
        <v>921</v>
      </c>
      <c r="I126" s="373"/>
      <c r="J126" s="374"/>
      <c r="K126" s="375"/>
      <c r="U126" s="27"/>
      <c r="V126" s="27"/>
    </row>
    <row r="127" spans="2:22" ht="15.75">
      <c r="B127" s="1127" t="s">
        <v>922</v>
      </c>
      <c r="C127" s="1128" t="s">
        <v>922</v>
      </c>
      <c r="D127" s="1129"/>
      <c r="E127" s="1153"/>
      <c r="F127" s="1135" t="s">
        <v>923</v>
      </c>
      <c r="H127" s="1133" t="s">
        <v>924</v>
      </c>
      <c r="I127" s="376">
        <v>6</v>
      </c>
      <c r="J127" s="371"/>
      <c r="K127" s="372">
        <f>I127*J127</f>
        <v>0</v>
      </c>
      <c r="U127" s="27"/>
      <c r="V127" s="27"/>
    </row>
    <row r="128" spans="2:22" ht="15.75">
      <c r="B128" s="1127" t="s">
        <v>925</v>
      </c>
      <c r="C128" s="1128" t="s">
        <v>926</v>
      </c>
      <c r="D128" s="1129"/>
      <c r="E128" s="1153"/>
      <c r="F128" s="1160"/>
      <c r="G128" s="1177"/>
      <c r="H128" s="1133" t="s">
        <v>927</v>
      </c>
      <c r="I128" s="376">
        <v>13</v>
      </c>
      <c r="J128" s="371"/>
      <c r="K128" s="372">
        <f>I128*J128</f>
        <v>0</v>
      </c>
      <c r="U128" s="27"/>
    </row>
    <row r="129" spans="2:22" ht="15.75">
      <c r="B129" s="1127" t="s">
        <v>925</v>
      </c>
      <c r="C129" s="1128" t="s">
        <v>925</v>
      </c>
      <c r="D129" s="1129"/>
      <c r="E129" s="1153"/>
      <c r="F129" s="1135"/>
      <c r="H129" s="1133" t="s">
        <v>928</v>
      </c>
      <c r="I129" s="376">
        <v>27</v>
      </c>
      <c r="J129" s="371"/>
      <c r="K129" s="372">
        <f>I129*J129</f>
        <v>0</v>
      </c>
      <c r="U129" s="27"/>
    </row>
    <row r="130" spans="2:22" ht="15.75">
      <c r="B130" s="1127" t="s">
        <v>925</v>
      </c>
      <c r="C130" s="1128" t="s">
        <v>929</v>
      </c>
      <c r="D130" s="1129"/>
      <c r="E130" s="1153"/>
      <c r="F130" s="1137"/>
      <c r="G130" s="1176"/>
      <c r="H130" s="1138" t="s">
        <v>930</v>
      </c>
      <c r="I130" s="373">
        <v>55</v>
      </c>
      <c r="J130" s="374"/>
      <c r="K130" s="375">
        <f>I130*J130</f>
        <v>0</v>
      </c>
      <c r="U130" s="27"/>
    </row>
    <row r="131" spans="2:22" ht="15.75">
      <c r="B131" s="1127" t="s">
        <v>931</v>
      </c>
      <c r="C131" s="1128" t="s">
        <v>931</v>
      </c>
      <c r="D131" s="1129"/>
      <c r="E131" s="1153"/>
      <c r="F131" s="1135" t="s">
        <v>551</v>
      </c>
      <c r="H131" s="1133" t="s">
        <v>932</v>
      </c>
      <c r="I131" s="376">
        <v>20</v>
      </c>
      <c r="J131" s="371">
        <v>1</v>
      </c>
      <c r="K131" s="372">
        <f>I131*J131</f>
        <v>20</v>
      </c>
      <c r="U131" s="27"/>
    </row>
    <row r="132" spans="2:22" ht="15.75">
      <c r="B132" s="1127" t="s">
        <v>933</v>
      </c>
      <c r="C132" s="1128" t="s">
        <v>933</v>
      </c>
      <c r="D132" s="1129"/>
      <c r="E132" s="1153"/>
      <c r="F132" s="1135"/>
      <c r="H132" s="1157" t="s">
        <v>934</v>
      </c>
      <c r="I132" s="376"/>
      <c r="J132" s="371"/>
      <c r="K132" s="372"/>
      <c r="U132" s="27"/>
      <c r="V132" s="27"/>
    </row>
    <row r="133" spans="2:22" ht="15.75">
      <c r="B133" s="1127" t="s">
        <v>906</v>
      </c>
      <c r="C133" s="1128" t="s">
        <v>935</v>
      </c>
      <c r="D133" s="1129"/>
      <c r="E133" s="1153"/>
      <c r="F133" s="1160"/>
      <c r="G133" s="1177"/>
      <c r="H133" s="1157" t="s">
        <v>936</v>
      </c>
      <c r="I133" s="376">
        <v>13</v>
      </c>
      <c r="J133" s="371">
        <v>1</v>
      </c>
      <c r="K133" s="372">
        <f t="shared" ref="K133:K138" si="26">I133*J133</f>
        <v>13</v>
      </c>
      <c r="U133" s="27"/>
    </row>
    <row r="134" spans="2:22" ht="15.75">
      <c r="B134" s="1127" t="s">
        <v>906</v>
      </c>
      <c r="C134" s="1128" t="s">
        <v>937</v>
      </c>
      <c r="D134" s="1129"/>
      <c r="E134" s="1153"/>
      <c r="F134" s="1135"/>
      <c r="H134" s="1157" t="s">
        <v>938</v>
      </c>
      <c r="I134" s="376">
        <v>13</v>
      </c>
      <c r="J134" s="371">
        <v>1</v>
      </c>
      <c r="K134" s="372">
        <f t="shared" si="26"/>
        <v>13</v>
      </c>
      <c r="U134" s="27"/>
    </row>
    <row r="135" spans="2:22" ht="15" customHeight="1">
      <c r="B135" s="1127" t="s">
        <v>939</v>
      </c>
      <c r="C135" s="1128" t="s">
        <v>939</v>
      </c>
      <c r="D135" s="1139"/>
      <c r="E135" s="1153"/>
      <c r="F135" s="1135"/>
      <c r="H135" s="1133" t="s">
        <v>940</v>
      </c>
      <c r="I135" s="376"/>
      <c r="J135" s="371"/>
      <c r="K135" s="372">
        <f>I135*J135</f>
        <v>0</v>
      </c>
      <c r="U135" s="27"/>
    </row>
    <row r="136" spans="2:22" ht="15.75">
      <c r="B136" s="1127" t="s">
        <v>906</v>
      </c>
      <c r="C136" s="1128" t="s">
        <v>941</v>
      </c>
      <c r="D136" s="1129"/>
      <c r="E136" s="1153"/>
      <c r="F136" s="1135"/>
      <c r="H136" s="1133" t="s">
        <v>942</v>
      </c>
      <c r="I136" s="376"/>
      <c r="J136" s="371"/>
      <c r="K136" s="372">
        <f>I136*J136</f>
        <v>0</v>
      </c>
      <c r="U136" s="27"/>
    </row>
    <row r="137" spans="2:22" ht="15.75">
      <c r="B137" s="1127" t="s">
        <v>943</v>
      </c>
      <c r="C137" s="1128" t="s">
        <v>943</v>
      </c>
      <c r="D137" s="1129"/>
      <c r="E137" s="1153"/>
      <c r="F137" s="1135"/>
      <c r="H137" s="1157" t="s">
        <v>944</v>
      </c>
      <c r="I137" s="376">
        <v>13</v>
      </c>
      <c r="J137" s="371">
        <v>1</v>
      </c>
      <c r="K137" s="372">
        <f t="shared" si="26"/>
        <v>13</v>
      </c>
      <c r="U137" s="27"/>
    </row>
    <row r="138" spans="2:22" ht="15.75">
      <c r="B138" s="1127" t="s">
        <v>945</v>
      </c>
      <c r="C138" s="1128" t="s">
        <v>945</v>
      </c>
      <c r="D138" s="1129"/>
      <c r="E138" s="1153"/>
      <c r="F138" s="1135"/>
      <c r="H138" s="1157" t="s">
        <v>946</v>
      </c>
      <c r="I138" s="376">
        <v>41</v>
      </c>
      <c r="J138" s="371">
        <v>1</v>
      </c>
      <c r="K138" s="372">
        <f t="shared" si="26"/>
        <v>41</v>
      </c>
      <c r="U138" s="27"/>
    </row>
    <row r="139" spans="2:22" ht="15.75">
      <c r="B139" s="1127"/>
      <c r="C139" s="1128"/>
      <c r="D139" s="1129"/>
      <c r="E139" s="1153"/>
      <c r="F139" s="1135"/>
      <c r="H139" s="1154" t="s">
        <v>947</v>
      </c>
      <c r="I139" s="376"/>
      <c r="J139" s="371"/>
      <c r="K139" s="372"/>
      <c r="U139" s="27"/>
    </row>
    <row r="140" spans="2:22" ht="15.75">
      <c r="B140" s="1127"/>
      <c r="C140" s="1128"/>
      <c r="D140" s="1129"/>
      <c r="E140" s="1156"/>
      <c r="F140" s="1137"/>
      <c r="G140" s="1176"/>
      <c r="H140" s="1138" t="s">
        <v>881</v>
      </c>
      <c r="I140" s="373"/>
      <c r="J140" s="374"/>
      <c r="K140" s="375"/>
      <c r="U140" s="27"/>
    </row>
    <row r="141" spans="2:22" ht="15.75">
      <c r="B141" s="1127"/>
      <c r="C141" s="1128"/>
      <c r="D141" s="1129"/>
      <c r="E141" s="1130" t="s">
        <v>621</v>
      </c>
      <c r="F141" s="1135" t="s">
        <v>948</v>
      </c>
      <c r="G141" s="1178"/>
      <c r="H141" s="1132" t="s">
        <v>949</v>
      </c>
      <c r="I141" s="376"/>
      <c r="J141" s="371"/>
      <c r="K141" s="372"/>
      <c r="U141" s="27"/>
    </row>
    <row r="142" spans="2:22" ht="15.75">
      <c r="B142" s="1127" t="s">
        <v>950</v>
      </c>
      <c r="C142" s="1128" t="s">
        <v>950</v>
      </c>
      <c r="D142" s="1129"/>
      <c r="E142" s="1130"/>
      <c r="F142" s="1135"/>
      <c r="G142" s="1116" t="s">
        <v>951</v>
      </c>
      <c r="H142" s="1133" t="s">
        <v>952</v>
      </c>
      <c r="I142" s="376"/>
      <c r="J142" s="371"/>
      <c r="K142" s="372"/>
      <c r="U142" s="27"/>
    </row>
    <row r="143" spans="2:22" ht="15.75">
      <c r="B143" s="1127" t="s">
        <v>953</v>
      </c>
      <c r="C143" s="1128" t="s">
        <v>954</v>
      </c>
      <c r="D143" s="1129"/>
      <c r="E143" s="1130"/>
      <c r="F143" s="1135"/>
      <c r="H143" s="1133" t="s">
        <v>955</v>
      </c>
      <c r="I143" s="376"/>
      <c r="J143" s="371"/>
      <c r="K143" s="372"/>
      <c r="U143" s="27"/>
    </row>
    <row r="144" spans="2:22" ht="15.75">
      <c r="B144" s="1127" t="s">
        <v>956</v>
      </c>
      <c r="C144" s="1128" t="s">
        <v>956</v>
      </c>
      <c r="D144" s="1129"/>
      <c r="E144" s="1130"/>
      <c r="F144" s="1135"/>
      <c r="H144" s="1133" t="s">
        <v>957</v>
      </c>
      <c r="I144" s="376"/>
      <c r="J144" s="371"/>
      <c r="K144" s="372"/>
      <c r="U144" s="27"/>
      <c r="V144" s="27"/>
    </row>
    <row r="145" spans="2:22" ht="15.75">
      <c r="B145" s="1127" t="s">
        <v>958</v>
      </c>
      <c r="C145" s="1128" t="s">
        <v>958</v>
      </c>
      <c r="D145" s="1129"/>
      <c r="E145" s="1130"/>
      <c r="F145" s="1135"/>
      <c r="H145" s="1133" t="s">
        <v>959</v>
      </c>
      <c r="I145" s="376"/>
      <c r="J145" s="371"/>
      <c r="K145" s="372"/>
      <c r="U145" s="27"/>
    </row>
    <row r="146" spans="2:22" ht="15.75">
      <c r="B146" s="1127" t="s">
        <v>960</v>
      </c>
      <c r="C146" s="1128" t="s">
        <v>960</v>
      </c>
      <c r="D146" s="1129"/>
      <c r="E146" s="1130"/>
      <c r="F146" s="1135"/>
      <c r="G146" s="1116" t="s">
        <v>961</v>
      </c>
      <c r="H146" s="1133" t="s">
        <v>962</v>
      </c>
      <c r="I146" s="376"/>
      <c r="J146" s="371"/>
      <c r="K146" s="372"/>
    </row>
    <row r="147" spans="2:22" ht="15.75">
      <c r="B147" s="1127" t="s">
        <v>963</v>
      </c>
      <c r="C147" s="1128" t="s">
        <v>963</v>
      </c>
      <c r="D147" s="1129"/>
      <c r="E147" s="1130"/>
      <c r="F147" s="1135"/>
      <c r="H147" s="1179" t="s">
        <v>964</v>
      </c>
      <c r="I147" s="376"/>
      <c r="J147" s="371"/>
      <c r="K147" s="372"/>
      <c r="U147" s="27"/>
    </row>
    <row r="148" spans="2:22" ht="15.75">
      <c r="B148" s="1127" t="s">
        <v>965</v>
      </c>
      <c r="C148" s="1128" t="s">
        <v>965</v>
      </c>
      <c r="D148" s="1129"/>
      <c r="E148" s="1130"/>
      <c r="F148" s="1135"/>
      <c r="H148" s="1179" t="s">
        <v>966</v>
      </c>
      <c r="I148" s="376"/>
      <c r="J148" s="371"/>
      <c r="K148" s="372"/>
      <c r="U148" s="27"/>
      <c r="V148" s="27"/>
    </row>
    <row r="149" spans="2:22" ht="15.75">
      <c r="B149" s="1127" t="s">
        <v>967</v>
      </c>
      <c r="C149" s="1128" t="s">
        <v>967</v>
      </c>
      <c r="D149" s="1129"/>
      <c r="E149" s="1130"/>
      <c r="F149" s="1135"/>
      <c r="H149" s="1179" t="s">
        <v>968</v>
      </c>
      <c r="I149" s="376"/>
      <c r="J149" s="371"/>
      <c r="K149" s="372"/>
      <c r="U149" s="27"/>
      <c r="V149" s="27"/>
    </row>
    <row r="150" spans="2:22" ht="15.75">
      <c r="B150" s="1127" t="s">
        <v>969</v>
      </c>
      <c r="C150" s="1128" t="s">
        <v>970</v>
      </c>
      <c r="D150" s="1129"/>
      <c r="E150" s="1130"/>
      <c r="F150" s="1135"/>
      <c r="G150" s="1116" t="s">
        <v>971</v>
      </c>
      <c r="H150" s="1133" t="s">
        <v>972</v>
      </c>
      <c r="I150" s="376">
        <v>85</v>
      </c>
      <c r="J150" s="371">
        <v>1</v>
      </c>
      <c r="K150" s="372">
        <f t="shared" ref="K150:K151" si="27">I150*J150</f>
        <v>85</v>
      </c>
      <c r="V150" s="27"/>
    </row>
    <row r="151" spans="2:22" ht="15.75">
      <c r="B151" s="1127" t="s">
        <v>969</v>
      </c>
      <c r="C151" s="1128" t="s">
        <v>973</v>
      </c>
      <c r="D151" s="1129"/>
      <c r="E151" s="1130"/>
      <c r="F151" s="1135"/>
      <c r="H151" s="1133" t="s">
        <v>974</v>
      </c>
      <c r="I151" s="376">
        <v>15</v>
      </c>
      <c r="J151" s="371">
        <v>1</v>
      </c>
      <c r="K151" s="372">
        <f t="shared" si="27"/>
        <v>15</v>
      </c>
      <c r="V151" s="27"/>
    </row>
    <row r="152" spans="2:22" ht="15.75">
      <c r="B152" s="1127" t="s">
        <v>975</v>
      </c>
      <c r="C152" s="1128" t="s">
        <v>976</v>
      </c>
      <c r="D152" s="1129"/>
      <c r="E152" s="1130"/>
      <c r="F152" s="1135"/>
      <c r="G152" s="1116" t="s">
        <v>977</v>
      </c>
      <c r="H152" s="1133" t="s">
        <v>978</v>
      </c>
      <c r="I152" s="376"/>
      <c r="J152" s="371"/>
      <c r="K152" s="372"/>
      <c r="V152" s="27"/>
    </row>
    <row r="153" spans="2:22" ht="15.75">
      <c r="B153" s="1127" t="s">
        <v>979</v>
      </c>
      <c r="C153" s="1128" t="s">
        <v>979</v>
      </c>
      <c r="D153" s="1129"/>
      <c r="E153" s="1130"/>
      <c r="F153" s="1135"/>
      <c r="H153" s="1133" t="s">
        <v>980</v>
      </c>
      <c r="I153" s="376"/>
      <c r="J153" s="371"/>
      <c r="K153" s="372"/>
      <c r="V153" s="27"/>
    </row>
    <row r="154" spans="2:22" ht="15.75">
      <c r="B154" s="1127" t="s">
        <v>981</v>
      </c>
      <c r="C154" s="1128" t="s">
        <v>981</v>
      </c>
      <c r="D154" s="1129"/>
      <c r="E154" s="1130"/>
      <c r="F154" s="1135"/>
      <c r="H154" s="1133" t="s">
        <v>982</v>
      </c>
      <c r="I154" s="376"/>
      <c r="J154" s="371"/>
      <c r="K154" s="372"/>
      <c r="V154" s="27"/>
    </row>
    <row r="155" spans="2:22" ht="15.75">
      <c r="B155" s="1127" t="s">
        <v>983</v>
      </c>
      <c r="C155" s="1128" t="s">
        <v>983</v>
      </c>
      <c r="D155" s="1129"/>
      <c r="E155" s="1130"/>
      <c r="F155" s="1135"/>
      <c r="H155" s="1133" t="s">
        <v>984</v>
      </c>
      <c r="I155" s="376"/>
      <c r="J155" s="371"/>
      <c r="K155" s="372"/>
    </row>
    <row r="156" spans="2:22" ht="15.75">
      <c r="B156" s="1127" t="s">
        <v>985</v>
      </c>
      <c r="C156" s="1128" t="s">
        <v>985</v>
      </c>
      <c r="D156" s="1129"/>
      <c r="E156" s="1130"/>
      <c r="F156" s="1135"/>
      <c r="H156" s="1133" t="s">
        <v>986</v>
      </c>
      <c r="I156" s="376"/>
      <c r="J156" s="371"/>
      <c r="K156" s="372"/>
      <c r="V156" s="27"/>
    </row>
    <row r="157" spans="2:22" ht="15" customHeight="1">
      <c r="B157" s="1127" t="s">
        <v>987</v>
      </c>
      <c r="C157" s="1128" t="s">
        <v>987</v>
      </c>
      <c r="D157" s="1139"/>
      <c r="E157" s="1155"/>
      <c r="F157" s="1135"/>
      <c r="G157" s="1168"/>
      <c r="H157" s="1133" t="s">
        <v>988</v>
      </c>
      <c r="I157" s="65"/>
      <c r="J157" s="70"/>
      <c r="K157" s="93"/>
      <c r="T157" s="23"/>
      <c r="V157" s="27"/>
    </row>
    <row r="158" spans="2:22" ht="15.75">
      <c r="B158" s="1127"/>
      <c r="C158" s="1128"/>
      <c r="D158" s="1129"/>
      <c r="E158" s="1130"/>
      <c r="F158" s="1135"/>
      <c r="H158" s="1154" t="s">
        <v>989</v>
      </c>
      <c r="I158" s="376"/>
      <c r="J158" s="371"/>
      <c r="K158" s="372"/>
      <c r="U158" s="27"/>
      <c r="V158" s="27"/>
    </row>
    <row r="159" spans="2:22" ht="25.35" customHeight="1" thickBot="1">
      <c r="B159" s="1140"/>
      <c r="C159" s="1141"/>
      <c r="E159" s="1161"/>
      <c r="F159" s="1143"/>
      <c r="G159" s="1180"/>
      <c r="H159" s="1144"/>
      <c r="I159" s="378"/>
      <c r="J159" s="379"/>
      <c r="K159" s="380"/>
      <c r="U159" s="27"/>
    </row>
    <row r="160" spans="2:22" ht="57" customHeight="1" thickBot="1">
      <c r="B160" s="1116"/>
      <c r="C160" s="1116"/>
      <c r="D160" s="1129"/>
      <c r="U160" s="27"/>
    </row>
    <row r="161" spans="2:21" ht="18">
      <c r="B161" s="1929" t="s">
        <v>542</v>
      </c>
      <c r="C161" s="1930"/>
      <c r="D161" s="1129"/>
      <c r="E161" s="1121" t="s">
        <v>990</v>
      </c>
      <c r="F161" s="1145"/>
      <c r="G161" s="1145"/>
      <c r="H161" s="1145"/>
      <c r="I161" s="156"/>
      <c r="J161" s="156"/>
      <c r="K161" s="157"/>
      <c r="U161" s="27"/>
    </row>
    <row r="162" spans="2:21" ht="30">
      <c r="B162" s="1194" t="s">
        <v>549</v>
      </c>
      <c r="C162" s="1195" t="s">
        <v>550</v>
      </c>
      <c r="D162" s="1129"/>
      <c r="E162" s="1162" t="s">
        <v>335</v>
      </c>
      <c r="F162" s="1163" t="s">
        <v>543</v>
      </c>
      <c r="G162" s="1164" t="s">
        <v>678</v>
      </c>
      <c r="H162" s="1164" t="s">
        <v>544</v>
      </c>
      <c r="I162" s="222"/>
      <c r="J162" s="224"/>
      <c r="K162" s="223"/>
      <c r="U162" s="27"/>
    </row>
    <row r="163" spans="2:21" ht="15.75">
      <c r="B163" s="1127"/>
      <c r="C163" s="1128"/>
      <c r="D163" s="1129"/>
      <c r="E163" s="1153" t="s">
        <v>491</v>
      </c>
      <c r="F163" s="1135" t="s">
        <v>532</v>
      </c>
      <c r="H163" s="1165"/>
      <c r="I163" s="66"/>
      <c r="J163" s="70"/>
      <c r="K163" s="158"/>
      <c r="S163" s="23"/>
      <c r="U163" s="27"/>
    </row>
    <row r="164" spans="2:21">
      <c r="B164" s="1127" t="s">
        <v>991</v>
      </c>
      <c r="C164" s="1128" t="s">
        <v>991</v>
      </c>
      <c r="D164" s="1129"/>
      <c r="E164" s="1155"/>
      <c r="G164" s="1168" t="s">
        <v>992</v>
      </c>
      <c r="H164" s="1133" t="s">
        <v>540</v>
      </c>
      <c r="I164" s="65"/>
      <c r="J164" s="70"/>
      <c r="K164" s="93"/>
      <c r="S164" s="23"/>
      <c r="U164" s="27"/>
    </row>
    <row r="165" spans="2:21">
      <c r="B165" s="1127" t="s">
        <v>993</v>
      </c>
      <c r="C165" s="1128" t="s">
        <v>993</v>
      </c>
      <c r="D165" s="1129"/>
      <c r="E165" s="1155"/>
      <c r="F165" s="1135"/>
      <c r="G165" s="1168"/>
      <c r="H165" s="1133" t="s">
        <v>539</v>
      </c>
      <c r="I165" s="65"/>
      <c r="J165" s="70"/>
      <c r="K165" s="93"/>
      <c r="U165" s="27"/>
    </row>
    <row r="166" spans="2:21">
      <c r="B166" s="1127" t="s">
        <v>994</v>
      </c>
      <c r="C166" s="1128" t="s">
        <v>994</v>
      </c>
      <c r="D166" s="1129"/>
      <c r="E166" s="1155"/>
      <c r="F166" s="1135"/>
      <c r="G166" s="1168"/>
      <c r="H166" s="1133" t="s">
        <v>995</v>
      </c>
      <c r="I166" s="65"/>
      <c r="J166" s="70"/>
      <c r="K166" s="93"/>
      <c r="U166" s="27"/>
    </row>
    <row r="167" spans="2:21">
      <c r="B167" s="1127" t="s">
        <v>996</v>
      </c>
      <c r="C167" s="1128" t="s">
        <v>997</v>
      </c>
      <c r="D167" s="1129"/>
      <c r="E167" s="1155"/>
      <c r="F167" s="1135"/>
      <c r="G167" s="1116" t="s">
        <v>998</v>
      </c>
      <c r="H167" s="1133" t="s">
        <v>999</v>
      </c>
      <c r="I167" s="65"/>
      <c r="J167" s="70"/>
      <c r="K167" s="93"/>
    </row>
    <row r="168" spans="2:21">
      <c r="B168" s="1127" t="s">
        <v>1000</v>
      </c>
      <c r="C168" s="1128" t="s">
        <v>1000</v>
      </c>
      <c r="D168" s="1129"/>
      <c r="E168" s="1155"/>
      <c r="F168" s="1135"/>
      <c r="H168" s="1133" t="s">
        <v>1001</v>
      </c>
      <c r="I168" s="65"/>
      <c r="J168" s="70"/>
      <c r="K168" s="93"/>
    </row>
    <row r="169" spans="2:21">
      <c r="B169" s="1127" t="s">
        <v>1002</v>
      </c>
      <c r="C169" s="1128" t="s">
        <v>1002</v>
      </c>
      <c r="D169" s="1129"/>
      <c r="E169" s="1155"/>
      <c r="F169" s="1135"/>
      <c r="H169" s="1133" t="s">
        <v>1003</v>
      </c>
      <c r="I169" s="65"/>
      <c r="J169" s="70"/>
      <c r="K169" s="93"/>
    </row>
    <row r="170" spans="2:21">
      <c r="B170" s="1127" t="s">
        <v>1004</v>
      </c>
      <c r="C170" s="1128" t="s">
        <v>1004</v>
      </c>
      <c r="D170" s="1129"/>
      <c r="E170" s="1155"/>
      <c r="F170" s="1135"/>
      <c r="G170" s="1168"/>
      <c r="H170" s="1133" t="s">
        <v>1005</v>
      </c>
      <c r="I170" s="65"/>
      <c r="J170" s="70"/>
      <c r="K170" s="93"/>
    </row>
    <row r="171" spans="2:21">
      <c r="B171" s="1127"/>
      <c r="C171" s="1128"/>
      <c r="D171" s="1129"/>
      <c r="E171" s="1155"/>
      <c r="F171" s="1137"/>
      <c r="G171" s="1170"/>
      <c r="H171" s="1138"/>
      <c r="I171" s="76"/>
      <c r="J171" s="64"/>
      <c r="K171" s="160"/>
    </row>
    <row r="172" spans="2:21">
      <c r="B172" s="1127"/>
      <c r="C172" s="1128"/>
      <c r="D172" s="1129"/>
      <c r="E172" s="1155"/>
      <c r="F172" s="1135" t="s">
        <v>533</v>
      </c>
      <c r="G172" s="1168"/>
      <c r="H172" s="1133" t="s">
        <v>1006</v>
      </c>
      <c r="I172" s="65"/>
      <c r="J172" s="70"/>
      <c r="K172" s="93"/>
    </row>
    <row r="173" spans="2:21">
      <c r="B173" s="1127" t="s">
        <v>1007</v>
      </c>
      <c r="C173" s="1128" t="s">
        <v>1007</v>
      </c>
      <c r="D173" s="1129"/>
      <c r="E173" s="1155"/>
      <c r="G173" s="1168" t="s">
        <v>1008</v>
      </c>
      <c r="H173" s="1133" t="s">
        <v>1009</v>
      </c>
      <c r="I173" s="65"/>
      <c r="J173" s="70"/>
      <c r="K173" s="93"/>
    </row>
    <row r="174" spans="2:21">
      <c r="B174" s="1127" t="s">
        <v>1010</v>
      </c>
      <c r="C174" s="1128" t="s">
        <v>1010</v>
      </c>
      <c r="D174" s="1129"/>
      <c r="E174" s="1155"/>
      <c r="F174" s="1135"/>
      <c r="G174" s="1168" t="s">
        <v>1011</v>
      </c>
      <c r="H174" s="1133" t="s">
        <v>1012</v>
      </c>
      <c r="I174" s="65"/>
      <c r="J174" s="70"/>
      <c r="K174" s="93"/>
    </row>
    <row r="175" spans="2:21">
      <c r="B175" s="1127" t="s">
        <v>1013</v>
      </c>
      <c r="C175" s="1128" t="s">
        <v>1013</v>
      </c>
      <c r="D175" s="1129"/>
      <c r="E175" s="1155"/>
      <c r="F175" s="1135"/>
      <c r="G175" s="1168"/>
      <c r="H175" s="1133" t="s">
        <v>1014</v>
      </c>
      <c r="I175" s="65"/>
      <c r="J175" s="70"/>
      <c r="K175" s="93"/>
    </row>
    <row r="176" spans="2:21">
      <c r="B176" s="1127" t="s">
        <v>1015</v>
      </c>
      <c r="C176" s="1128" t="s">
        <v>1015</v>
      </c>
      <c r="D176" s="1129"/>
      <c r="E176" s="1155"/>
      <c r="F176" s="1135"/>
      <c r="G176" s="1168"/>
      <c r="H176" s="1133" t="s">
        <v>1016</v>
      </c>
      <c r="I176" s="65"/>
      <c r="J176" s="70"/>
      <c r="K176" s="93"/>
    </row>
    <row r="177" spans="2:22">
      <c r="B177" s="1127" t="s">
        <v>1017</v>
      </c>
      <c r="C177" s="1128" t="s">
        <v>1017</v>
      </c>
      <c r="D177" s="1129"/>
      <c r="E177" s="1155"/>
      <c r="F177" s="1135"/>
      <c r="G177" s="1168"/>
      <c r="H177" s="1133" t="s">
        <v>1018</v>
      </c>
      <c r="I177" s="65"/>
      <c r="J177" s="70"/>
      <c r="K177" s="93"/>
      <c r="V177" s="27"/>
    </row>
    <row r="178" spans="2:22">
      <c r="B178" s="1127"/>
      <c r="C178" s="1128"/>
      <c r="D178" s="1129"/>
      <c r="E178" s="1155"/>
      <c r="F178" s="1137"/>
      <c r="G178" s="1170"/>
      <c r="H178" s="1138"/>
      <c r="I178" s="76"/>
      <c r="J178" s="64"/>
      <c r="K178" s="160"/>
      <c r="V178" s="27"/>
    </row>
    <row r="179" spans="2:22">
      <c r="B179" s="1127"/>
      <c r="C179" s="1128"/>
      <c r="D179" s="1129"/>
      <c r="E179" s="1155"/>
      <c r="F179" s="1135" t="s">
        <v>534</v>
      </c>
      <c r="G179" s="1168"/>
      <c r="H179" s="1133" t="s">
        <v>1019</v>
      </c>
      <c r="I179" s="65"/>
      <c r="J179" s="70"/>
      <c r="K179" s="93"/>
      <c r="V179" s="27"/>
    </row>
    <row r="180" spans="2:22">
      <c r="B180" s="1127" t="s">
        <v>1020</v>
      </c>
      <c r="C180" s="1128" t="s">
        <v>1020</v>
      </c>
      <c r="D180" s="1129"/>
      <c r="E180" s="1155"/>
      <c r="G180" s="1168" t="s">
        <v>1021</v>
      </c>
      <c r="H180" s="1133" t="s">
        <v>1022</v>
      </c>
      <c r="I180" s="65"/>
      <c r="J180" s="70"/>
      <c r="K180" s="93"/>
      <c r="V180" s="27"/>
    </row>
    <row r="181" spans="2:22">
      <c r="B181" s="1127" t="s">
        <v>1023</v>
      </c>
      <c r="C181" s="1128" t="s">
        <v>1023</v>
      </c>
      <c r="D181" s="1129"/>
      <c r="E181" s="1155"/>
      <c r="F181" s="1135"/>
      <c r="G181" s="1168"/>
      <c r="H181" s="1133" t="s">
        <v>1024</v>
      </c>
      <c r="I181" s="65"/>
      <c r="J181" s="70"/>
      <c r="K181" s="93"/>
      <c r="V181" s="27"/>
    </row>
    <row r="182" spans="2:22">
      <c r="B182" s="1127" t="s">
        <v>1025</v>
      </c>
      <c r="C182" s="1128" t="s">
        <v>1025</v>
      </c>
      <c r="D182" s="1129"/>
      <c r="E182" s="1155"/>
      <c r="F182" s="1135"/>
      <c r="G182" s="1168"/>
      <c r="H182" s="1133" t="s">
        <v>1026</v>
      </c>
      <c r="I182" s="65"/>
      <c r="J182" s="70"/>
      <c r="K182" s="93"/>
      <c r="V182" s="27"/>
    </row>
    <row r="183" spans="2:22">
      <c r="B183" s="1127" t="s">
        <v>1027</v>
      </c>
      <c r="C183" s="1128" t="s">
        <v>1027</v>
      </c>
      <c r="D183" s="1129"/>
      <c r="E183" s="1155"/>
      <c r="F183" s="1135"/>
      <c r="G183" s="1168"/>
      <c r="H183" s="1133" t="s">
        <v>1028</v>
      </c>
      <c r="I183" s="65"/>
      <c r="J183" s="70"/>
      <c r="K183" s="93"/>
      <c r="U183" s="27"/>
      <c r="V183" s="27"/>
    </row>
    <row r="184" spans="2:22">
      <c r="B184" s="1127" t="s">
        <v>1029</v>
      </c>
      <c r="C184" s="1128" t="s">
        <v>1029</v>
      </c>
      <c r="D184" s="1129"/>
      <c r="E184" s="1155"/>
      <c r="F184" s="1135"/>
      <c r="G184" s="1168"/>
      <c r="H184" s="1133" t="s">
        <v>1030</v>
      </c>
      <c r="I184" s="65"/>
      <c r="J184" s="70"/>
      <c r="K184" s="93"/>
      <c r="U184" s="27"/>
    </row>
    <row r="185" spans="2:22">
      <c r="B185" s="1127"/>
      <c r="C185" s="1128"/>
      <c r="D185" s="1129"/>
      <c r="E185" s="1155"/>
      <c r="F185" s="1135"/>
      <c r="I185" s="65"/>
      <c r="J185" s="70"/>
      <c r="K185" s="93"/>
      <c r="U185" s="27"/>
    </row>
    <row r="186" spans="2:22">
      <c r="B186" s="1127"/>
      <c r="C186" s="1128"/>
      <c r="D186" s="1129"/>
      <c r="E186" s="1155"/>
      <c r="F186" s="1159" t="s">
        <v>535</v>
      </c>
      <c r="G186" s="1178"/>
      <c r="H186" s="1165" t="s">
        <v>1031</v>
      </c>
      <c r="I186" s="66"/>
      <c r="J186" s="327"/>
      <c r="K186" s="328"/>
      <c r="U186" s="27"/>
    </row>
    <row r="187" spans="2:22">
      <c r="B187" s="1127" t="s">
        <v>1032</v>
      </c>
      <c r="C187" s="1128" t="s">
        <v>1032</v>
      </c>
      <c r="D187" s="1129"/>
      <c r="E187" s="1155"/>
      <c r="G187" s="1168" t="s">
        <v>1033</v>
      </c>
      <c r="H187" s="1133" t="s">
        <v>1034</v>
      </c>
      <c r="I187" s="65"/>
      <c r="J187" s="70"/>
      <c r="K187" s="93"/>
      <c r="U187" s="27"/>
    </row>
    <row r="188" spans="2:22">
      <c r="B188" s="1127" t="s">
        <v>1035</v>
      </c>
      <c r="C188" s="1128" t="s">
        <v>1035</v>
      </c>
      <c r="D188" s="1129"/>
      <c r="E188" s="1155"/>
      <c r="F188" s="1135"/>
      <c r="G188" s="1168"/>
      <c r="H188" s="1133" t="s">
        <v>1036</v>
      </c>
      <c r="I188" s="65"/>
      <c r="J188" s="70"/>
      <c r="K188" s="93"/>
      <c r="U188" s="27"/>
    </row>
    <row r="189" spans="2:22">
      <c r="B189" s="1127" t="s">
        <v>1037</v>
      </c>
      <c r="C189" s="1128" t="s">
        <v>1037</v>
      </c>
      <c r="D189" s="1129"/>
      <c r="E189" s="1155"/>
      <c r="F189" s="1135"/>
      <c r="G189" s="1168"/>
      <c r="H189" s="1133" t="s">
        <v>1038</v>
      </c>
      <c r="I189" s="65"/>
      <c r="J189" s="70"/>
      <c r="K189" s="93"/>
      <c r="U189" s="27"/>
    </row>
    <row r="190" spans="2:22">
      <c r="B190" s="1127" t="s">
        <v>1039</v>
      </c>
      <c r="C190" s="1128" t="s">
        <v>1039</v>
      </c>
      <c r="D190" s="1129"/>
      <c r="E190" s="1155"/>
      <c r="F190" s="1135"/>
      <c r="G190" s="1168"/>
      <c r="H190" s="1133" t="s">
        <v>1040</v>
      </c>
      <c r="I190" s="65"/>
      <c r="J190" s="70"/>
      <c r="K190" s="93"/>
      <c r="U190" s="27"/>
    </row>
    <row r="191" spans="2:22">
      <c r="B191" s="1127" t="s">
        <v>1041</v>
      </c>
      <c r="C191" s="1128" t="s">
        <v>1041</v>
      </c>
      <c r="D191" s="1129"/>
      <c r="E191" s="1155"/>
      <c r="F191" s="1135"/>
      <c r="G191" s="1168"/>
      <c r="H191" s="1133" t="s">
        <v>1042</v>
      </c>
      <c r="I191" s="65"/>
      <c r="J191" s="70"/>
      <c r="K191" s="93"/>
    </row>
    <row r="192" spans="2:22" ht="18">
      <c r="B192" s="1127"/>
      <c r="C192" s="1128"/>
      <c r="D192" s="1139"/>
      <c r="E192" s="1155"/>
      <c r="F192" s="1137"/>
      <c r="G192" s="1170"/>
      <c r="H192" s="1138"/>
      <c r="I192" s="76"/>
      <c r="J192" s="64"/>
      <c r="K192" s="160"/>
    </row>
    <row r="193" spans="2:22">
      <c r="B193" s="1127"/>
      <c r="C193" s="1128"/>
      <c r="D193" s="1129"/>
      <c r="E193" s="1155"/>
      <c r="F193" s="1135" t="s">
        <v>1043</v>
      </c>
      <c r="G193" s="1168"/>
      <c r="H193" s="1133" t="s">
        <v>1044</v>
      </c>
      <c r="I193" s="65"/>
      <c r="J193" s="65"/>
      <c r="K193" s="225"/>
    </row>
    <row r="194" spans="2:22">
      <c r="B194" s="1127"/>
      <c r="C194" s="1128" t="s">
        <v>355</v>
      </c>
      <c r="D194" s="1129"/>
      <c r="E194" s="1155"/>
      <c r="G194" s="1168" t="s">
        <v>1045</v>
      </c>
      <c r="H194" s="1133" t="s">
        <v>1046</v>
      </c>
      <c r="I194" s="65"/>
      <c r="J194" s="65"/>
      <c r="K194" s="225"/>
    </row>
    <row r="195" spans="2:22">
      <c r="B195" s="1127"/>
      <c r="C195" s="1128"/>
      <c r="D195" s="1166"/>
      <c r="E195" s="1155"/>
      <c r="F195" s="1135"/>
      <c r="G195" s="1168"/>
      <c r="H195" s="1154" t="s">
        <v>1047</v>
      </c>
      <c r="I195" s="65"/>
      <c r="J195" s="65"/>
      <c r="K195" s="225"/>
    </row>
    <row r="196" spans="2:22" ht="15.75" thickBot="1">
      <c r="B196" s="1140"/>
      <c r="C196" s="1141"/>
      <c r="E196" s="1142"/>
      <c r="F196" s="1143"/>
      <c r="G196" s="1175"/>
      <c r="H196" s="1144"/>
      <c r="I196" s="151"/>
      <c r="J196" s="151"/>
      <c r="K196" s="226"/>
    </row>
    <row r="197" spans="2:22">
      <c r="J197" s="23"/>
    </row>
    <row r="198" spans="2:22">
      <c r="J198" s="23"/>
    </row>
    <row r="199" spans="2:22">
      <c r="J199" s="23"/>
      <c r="V199" s="27"/>
    </row>
    <row r="200" spans="2:22">
      <c r="J200" s="23"/>
      <c r="V200" s="27"/>
    </row>
    <row r="201" spans="2:22">
      <c r="J201" s="23"/>
      <c r="V201" s="27"/>
    </row>
    <row r="202" spans="2:22">
      <c r="J202" s="23"/>
      <c r="V202" s="27"/>
    </row>
    <row r="203" spans="2:22">
      <c r="J203" s="23"/>
      <c r="V203" s="27"/>
    </row>
    <row r="204" spans="2:22">
      <c r="J204" s="23"/>
      <c r="V204" s="27"/>
    </row>
    <row r="205" spans="2:22">
      <c r="J205" s="23"/>
      <c r="V205" s="27"/>
    </row>
    <row r="206" spans="2:22">
      <c r="J206" s="23"/>
      <c r="U206" s="27"/>
      <c r="V206" s="27"/>
    </row>
    <row r="207" spans="2:22">
      <c r="J207" s="23"/>
      <c r="U207" s="27"/>
    </row>
    <row r="208" spans="2:22">
      <c r="J208" s="23"/>
      <c r="U208" s="27"/>
    </row>
    <row r="209" spans="10:22">
      <c r="J209" s="23"/>
      <c r="U209" s="27"/>
    </row>
    <row r="210" spans="10:22">
      <c r="J210" s="23"/>
      <c r="U210" s="27"/>
    </row>
    <row r="211" spans="10:22">
      <c r="J211" s="23"/>
      <c r="U211" s="27"/>
    </row>
    <row r="212" spans="10:22">
      <c r="J212" s="23"/>
      <c r="U212" s="27"/>
    </row>
    <row r="213" spans="10:22">
      <c r="J213" s="23"/>
      <c r="U213" s="27"/>
    </row>
    <row r="222" spans="10:22">
      <c r="N222" s="27"/>
      <c r="V222" s="27"/>
    </row>
    <row r="223" spans="10:22">
      <c r="V223" s="27"/>
    </row>
    <row r="224" spans="10:22">
      <c r="O224" s="27"/>
      <c r="V224" s="27"/>
    </row>
    <row r="225" spans="10:22">
      <c r="V225" s="27"/>
    </row>
    <row r="226" spans="10:22">
      <c r="V226" s="27"/>
    </row>
    <row r="227" spans="10:22">
      <c r="V227" s="27"/>
    </row>
    <row r="228" spans="10:22">
      <c r="V228" s="27"/>
    </row>
    <row r="229" spans="10:22">
      <c r="U229" s="27"/>
      <c r="V229" s="27"/>
    </row>
    <row r="230" spans="10:22">
      <c r="U230" s="27"/>
    </row>
    <row r="231" spans="10:22">
      <c r="U231" s="27"/>
    </row>
    <row r="232" spans="10:22">
      <c r="J232" s="23"/>
      <c r="U232" s="27"/>
    </row>
    <row r="233" spans="10:22">
      <c r="J233" s="23"/>
      <c r="U233" s="27"/>
    </row>
    <row r="234" spans="10:22">
      <c r="J234" s="23"/>
      <c r="U234" s="27"/>
    </row>
    <row r="235" spans="10:22">
      <c r="J235" s="23"/>
      <c r="U235" s="27"/>
    </row>
    <row r="236" spans="10:22">
      <c r="J236" s="23"/>
      <c r="U236" s="27"/>
    </row>
    <row r="244" spans="10:22">
      <c r="J244" s="23"/>
    </row>
    <row r="245" spans="10:22">
      <c r="J245" s="23"/>
      <c r="V245" s="27"/>
    </row>
    <row r="246" spans="10:22">
      <c r="J246" s="23"/>
      <c r="V246" s="27"/>
    </row>
    <row r="247" spans="10:22">
      <c r="J247" s="23"/>
      <c r="V247" s="27"/>
    </row>
    <row r="248" spans="10:22">
      <c r="J248" s="23"/>
      <c r="V248" s="27"/>
    </row>
    <row r="249" spans="10:22">
      <c r="J249" s="23"/>
      <c r="V249" s="27"/>
    </row>
    <row r="250" spans="10:22">
      <c r="J250" s="23"/>
      <c r="V250" s="27"/>
    </row>
    <row r="251" spans="10:22">
      <c r="J251" s="23"/>
      <c r="V251" s="27"/>
    </row>
    <row r="252" spans="10:22">
      <c r="J252" s="23"/>
      <c r="U252" s="27"/>
      <c r="V252" s="27"/>
    </row>
    <row r="253" spans="10:22">
      <c r="J253" s="23"/>
      <c r="U253" s="27"/>
    </row>
    <row r="254" spans="10:22">
      <c r="J254" s="23"/>
      <c r="U254" s="27"/>
    </row>
    <row r="255" spans="10:22">
      <c r="J255" s="23"/>
      <c r="U255" s="27"/>
    </row>
    <row r="256" spans="10:22">
      <c r="J256" s="23"/>
      <c r="U256" s="27"/>
    </row>
    <row r="257" spans="10:22">
      <c r="J257" s="23"/>
      <c r="U257" s="27"/>
    </row>
    <row r="258" spans="10:22">
      <c r="J258" s="23"/>
      <c r="U258" s="27"/>
    </row>
    <row r="259" spans="10:22">
      <c r="J259" s="23"/>
      <c r="U259" s="27"/>
    </row>
    <row r="267" spans="10:22">
      <c r="J267" s="23"/>
    </row>
    <row r="268" spans="10:22">
      <c r="J268" s="23"/>
      <c r="V268" s="27"/>
    </row>
    <row r="269" spans="10:22">
      <c r="J269" s="23"/>
      <c r="V269" s="27"/>
    </row>
    <row r="270" spans="10:22">
      <c r="J270" s="23"/>
      <c r="V270" s="27"/>
    </row>
    <row r="271" spans="10:22">
      <c r="J271" s="23"/>
      <c r="V271" s="27"/>
    </row>
    <row r="272" spans="10:22">
      <c r="J272" s="23"/>
      <c r="V272" s="27"/>
    </row>
    <row r="273" spans="1:22">
      <c r="J273" s="23"/>
      <c r="V273" s="27"/>
    </row>
    <row r="274" spans="1:22">
      <c r="J274" s="23"/>
      <c r="V274" s="27"/>
    </row>
    <row r="275" spans="1:22">
      <c r="J275" s="23"/>
      <c r="U275" s="27"/>
      <c r="V275" s="27"/>
    </row>
    <row r="276" spans="1:22">
      <c r="J276" s="23"/>
      <c r="U276" s="27"/>
    </row>
    <row r="277" spans="1:22">
      <c r="J277" s="23"/>
      <c r="U277" s="27"/>
    </row>
    <row r="278" spans="1:22">
      <c r="J278" s="23"/>
      <c r="U278" s="27"/>
    </row>
    <row r="279" spans="1:22">
      <c r="J279" s="23"/>
      <c r="U279" s="27"/>
    </row>
    <row r="280" spans="1:22">
      <c r="U280" s="27"/>
    </row>
    <row r="281" spans="1:22">
      <c r="M281" s="27"/>
      <c r="U281" s="27"/>
    </row>
    <row r="282" spans="1:22">
      <c r="U282" s="27"/>
    </row>
    <row r="283" spans="1:22">
      <c r="A283" s="27"/>
    </row>
    <row r="284" spans="1:22">
      <c r="D284" s="1115"/>
    </row>
    <row r="291" spans="10:22">
      <c r="V291" s="27"/>
    </row>
    <row r="292" spans="10:22">
      <c r="V292" s="27"/>
    </row>
    <row r="293" spans="10:22">
      <c r="V293" s="27"/>
    </row>
    <row r="294" spans="10:22">
      <c r="V294" s="27"/>
    </row>
    <row r="295" spans="10:22">
      <c r="V295" s="27"/>
    </row>
    <row r="296" spans="10:22">
      <c r="J296" s="23"/>
      <c r="V296" s="27"/>
    </row>
    <row r="297" spans="10:22">
      <c r="J297" s="23"/>
      <c r="V297" s="27"/>
    </row>
    <row r="298" spans="10:22">
      <c r="J298" s="23"/>
      <c r="U298" s="27"/>
      <c r="V298" s="27"/>
    </row>
    <row r="299" spans="10:22">
      <c r="J299" s="23"/>
      <c r="U299" s="27"/>
    </row>
    <row r="300" spans="10:22">
      <c r="J300" s="23"/>
      <c r="U300" s="27"/>
    </row>
    <row r="301" spans="10:22">
      <c r="J301" s="23"/>
      <c r="U301" s="27"/>
    </row>
    <row r="302" spans="10:22">
      <c r="J302" s="23"/>
      <c r="U302" s="27"/>
    </row>
    <row r="303" spans="10:22">
      <c r="J303" s="23"/>
      <c r="U303" s="27"/>
    </row>
    <row r="304" spans="10:22">
      <c r="J304" s="23"/>
      <c r="U304" s="27"/>
    </row>
    <row r="305" spans="10:22">
      <c r="J305" s="23"/>
      <c r="U305" s="27"/>
    </row>
    <row r="313" spans="10:22">
      <c r="J313" s="23"/>
    </row>
    <row r="314" spans="10:22">
      <c r="J314" s="23"/>
      <c r="V314" s="27"/>
    </row>
    <row r="315" spans="10:22">
      <c r="J315" s="23"/>
      <c r="V315" s="27"/>
    </row>
    <row r="316" spans="10:22">
      <c r="J316" s="23"/>
      <c r="V316" s="27"/>
    </row>
    <row r="317" spans="10:22">
      <c r="J317" s="23"/>
      <c r="V317" s="27"/>
    </row>
    <row r="318" spans="10:22">
      <c r="J318" s="23"/>
      <c r="V318" s="27"/>
    </row>
    <row r="319" spans="10:22">
      <c r="J319" s="23"/>
      <c r="V319" s="27"/>
    </row>
    <row r="320" spans="10:22">
      <c r="J320" s="23"/>
      <c r="V320" s="27"/>
    </row>
    <row r="321" spans="10:22">
      <c r="J321" s="23"/>
      <c r="U321" s="27"/>
      <c r="V321" s="27"/>
    </row>
    <row r="322" spans="10:22">
      <c r="J322" s="23"/>
      <c r="U322" s="27"/>
    </row>
    <row r="323" spans="10:22">
      <c r="J323" s="23"/>
      <c r="U323" s="27"/>
    </row>
    <row r="324" spans="10:22">
      <c r="J324" s="23"/>
      <c r="U324" s="27"/>
    </row>
    <row r="325" spans="10:22">
      <c r="J325" s="23"/>
      <c r="U325" s="27"/>
    </row>
    <row r="326" spans="10:22">
      <c r="J326" s="23"/>
      <c r="U326" s="27"/>
    </row>
    <row r="327" spans="10:22">
      <c r="J327" s="23"/>
      <c r="U327" s="27"/>
    </row>
    <row r="328" spans="10:22">
      <c r="J328" s="23"/>
      <c r="U328" s="27"/>
    </row>
    <row r="336" spans="10:22">
      <c r="J336" s="23"/>
    </row>
    <row r="337" spans="10:22">
      <c r="J337" s="23"/>
      <c r="V337" s="27"/>
    </row>
    <row r="338" spans="10:22">
      <c r="J338" s="23"/>
      <c r="V338" s="27"/>
    </row>
    <row r="339" spans="10:22">
      <c r="J339" s="23"/>
      <c r="V339" s="27"/>
    </row>
    <row r="340" spans="10:22">
      <c r="J340" s="23"/>
      <c r="V340" s="27"/>
    </row>
    <row r="341" spans="10:22">
      <c r="J341" s="23"/>
      <c r="V341" s="27"/>
    </row>
    <row r="342" spans="10:22">
      <c r="J342" s="23"/>
      <c r="V342" s="27"/>
    </row>
    <row r="343" spans="10:22">
      <c r="J343" s="23"/>
      <c r="V343" s="27"/>
    </row>
    <row r="344" spans="10:22">
      <c r="J344" s="23"/>
      <c r="U344" s="27"/>
      <c r="V344" s="27"/>
    </row>
    <row r="345" spans="10:22">
      <c r="J345" s="23"/>
      <c r="U345" s="27"/>
    </row>
    <row r="346" spans="10:22">
      <c r="J346" s="23"/>
      <c r="U346" s="27"/>
    </row>
    <row r="347" spans="10:22">
      <c r="J347" s="23"/>
      <c r="U347" s="27"/>
    </row>
    <row r="348" spans="10:22">
      <c r="J348" s="23"/>
      <c r="U348" s="27"/>
    </row>
    <row r="349" spans="10:22">
      <c r="J349" s="23"/>
      <c r="U349" s="27"/>
    </row>
    <row r="350" spans="10:22">
      <c r="J350" s="23"/>
      <c r="U350" s="27"/>
    </row>
    <row r="351" spans="10:22">
      <c r="J351" s="23"/>
      <c r="U351" s="27"/>
    </row>
    <row r="359" spans="10:22">
      <c r="J359" s="23"/>
    </row>
    <row r="360" spans="10:22">
      <c r="J360" s="23"/>
      <c r="V360" s="27"/>
    </row>
    <row r="361" spans="10:22">
      <c r="J361" s="23"/>
      <c r="V361" s="27"/>
    </row>
    <row r="362" spans="10:22">
      <c r="J362" s="23"/>
      <c r="V362" s="27"/>
    </row>
    <row r="363" spans="10:22">
      <c r="J363" s="23"/>
      <c r="V363" s="27"/>
    </row>
    <row r="364" spans="10:22">
      <c r="J364" s="23"/>
      <c r="V364" s="27"/>
    </row>
    <row r="365" spans="10:22">
      <c r="J365" s="23"/>
      <c r="V365" s="27"/>
    </row>
    <row r="366" spans="10:22">
      <c r="J366" s="23"/>
      <c r="V366" s="27"/>
    </row>
    <row r="367" spans="10:22">
      <c r="J367" s="23"/>
      <c r="U367" s="27"/>
      <c r="V367" s="27"/>
    </row>
    <row r="368" spans="10:22">
      <c r="J368" s="23"/>
      <c r="U368" s="27"/>
    </row>
    <row r="369" spans="10:21">
      <c r="J369" s="23"/>
      <c r="U369" s="27"/>
    </row>
    <row r="370" spans="10:21">
      <c r="J370" s="23"/>
      <c r="U370" s="27"/>
    </row>
    <row r="371" spans="10:21">
      <c r="J371" s="23"/>
      <c r="U371" s="27"/>
    </row>
    <row r="372" spans="10:21">
      <c r="J372" s="23"/>
      <c r="U372" s="27"/>
    </row>
    <row r="373" spans="10:21">
      <c r="J373" s="23"/>
      <c r="U373" s="27"/>
    </row>
    <row r="374" spans="10:21">
      <c r="J374" s="23"/>
      <c r="U374" s="27"/>
    </row>
    <row r="390" spans="10:21">
      <c r="U390" s="27"/>
    </row>
    <row r="391" spans="10:21">
      <c r="U391" s="27"/>
    </row>
    <row r="392" spans="10:21">
      <c r="J392" s="23"/>
      <c r="U392" s="27"/>
    </row>
    <row r="393" spans="10:21">
      <c r="J393" s="23"/>
      <c r="U393" s="27"/>
    </row>
    <row r="394" spans="10:21">
      <c r="J394" s="23"/>
      <c r="U394" s="27"/>
    </row>
    <row r="395" spans="10:21">
      <c r="J395" s="23"/>
      <c r="U395" s="27"/>
    </row>
    <row r="396" spans="10:21">
      <c r="J396" s="23"/>
      <c r="U396" s="27"/>
    </row>
    <row r="397" spans="10:21">
      <c r="J397" s="23"/>
      <c r="U397" s="27"/>
    </row>
    <row r="405" spans="10:20">
      <c r="J405" s="23"/>
    </row>
    <row r="406" spans="10:20">
      <c r="J406" s="23"/>
    </row>
    <row r="407" spans="10:20">
      <c r="J407" s="23"/>
    </row>
    <row r="408" spans="10:20">
      <c r="J408" s="23"/>
    </row>
    <row r="409" spans="10:20">
      <c r="J409" s="23"/>
    </row>
    <row r="410" spans="10:20">
      <c r="J410" s="23"/>
      <c r="T410" s="23"/>
    </row>
    <row r="411" spans="10:20">
      <c r="J411" s="23"/>
      <c r="T411" s="23"/>
    </row>
    <row r="412" spans="10:20">
      <c r="J412" s="23"/>
      <c r="T412" s="23"/>
    </row>
    <row r="413" spans="10:20">
      <c r="J413" s="23"/>
      <c r="T413" s="23"/>
    </row>
    <row r="414" spans="10:20">
      <c r="J414" s="23"/>
      <c r="T414" s="23"/>
    </row>
    <row r="415" spans="10:20">
      <c r="J415" s="23"/>
      <c r="T415" s="23"/>
    </row>
    <row r="416" spans="10:20">
      <c r="J416" s="23"/>
      <c r="S416" s="23"/>
      <c r="T416" s="23"/>
    </row>
    <row r="417" spans="10:20">
      <c r="J417" s="23"/>
      <c r="S417" s="23"/>
      <c r="T417" s="23"/>
    </row>
    <row r="418" spans="10:20">
      <c r="J418" s="23"/>
      <c r="S418" s="23"/>
      <c r="T418" s="23"/>
    </row>
    <row r="419" spans="10:20">
      <c r="J419" s="23"/>
      <c r="S419" s="23"/>
      <c r="T419" s="23"/>
    </row>
    <row r="420" spans="10:20">
      <c r="J420" s="23"/>
      <c r="S420" s="23"/>
      <c r="T420" s="23"/>
    </row>
    <row r="421" spans="10:20">
      <c r="S421" s="23"/>
      <c r="T421" s="23"/>
    </row>
    <row r="422" spans="10:20">
      <c r="S422" s="23"/>
      <c r="T422" s="23"/>
    </row>
    <row r="423" spans="10:20">
      <c r="S423" s="23"/>
      <c r="T423" s="23"/>
    </row>
    <row r="424" spans="10:20">
      <c r="S424" s="23"/>
      <c r="T424" s="23"/>
    </row>
    <row r="425" spans="10:20">
      <c r="S425" s="23"/>
      <c r="T425" s="23"/>
    </row>
    <row r="426" spans="10:20">
      <c r="S426" s="23"/>
      <c r="T426" s="23"/>
    </row>
    <row r="427" spans="10:20">
      <c r="S427" s="23"/>
      <c r="T427" s="23"/>
    </row>
    <row r="428" spans="10:20">
      <c r="J428" s="23"/>
      <c r="S428" s="23"/>
      <c r="T428" s="23"/>
    </row>
    <row r="429" spans="10:20">
      <c r="J429" s="23"/>
      <c r="S429" s="23"/>
      <c r="T429" s="23"/>
    </row>
    <row r="430" spans="10:20">
      <c r="J430" s="23"/>
      <c r="S430" s="23"/>
      <c r="T430" s="23"/>
    </row>
    <row r="431" spans="10:20">
      <c r="J431" s="23"/>
      <c r="S431" s="23"/>
      <c r="T431" s="23"/>
    </row>
    <row r="432" spans="10:20">
      <c r="J432" s="23"/>
      <c r="S432" s="23"/>
      <c r="T432" s="23"/>
    </row>
    <row r="433" spans="10:20">
      <c r="J433" s="23"/>
      <c r="S433" s="23"/>
      <c r="T433" s="23"/>
    </row>
    <row r="434" spans="10:20">
      <c r="J434" s="23"/>
      <c r="S434" s="23"/>
      <c r="T434" s="23"/>
    </row>
    <row r="435" spans="10:20">
      <c r="J435" s="23"/>
      <c r="S435" s="23"/>
      <c r="T435" s="23"/>
    </row>
    <row r="436" spans="10:20">
      <c r="J436" s="23"/>
      <c r="S436" s="23"/>
      <c r="T436" s="23"/>
    </row>
    <row r="437" spans="10:20">
      <c r="J437" s="23"/>
      <c r="S437" s="23"/>
      <c r="T437" s="23"/>
    </row>
    <row r="438" spans="10:20">
      <c r="J438" s="23"/>
      <c r="S438" s="23"/>
      <c r="T438" s="23"/>
    </row>
    <row r="439" spans="10:20">
      <c r="J439" s="23"/>
      <c r="S439" s="23"/>
      <c r="T439" s="23"/>
    </row>
    <row r="440" spans="10:20">
      <c r="S440" s="23"/>
      <c r="T440" s="23"/>
    </row>
    <row r="441" spans="10:20">
      <c r="S441" s="23"/>
      <c r="T441" s="23"/>
    </row>
    <row r="442" spans="10:20">
      <c r="S442" s="23"/>
      <c r="T442" s="23"/>
    </row>
    <row r="443" spans="10:20">
      <c r="S443" s="23"/>
    </row>
    <row r="444" spans="10:20">
      <c r="S444" s="23"/>
    </row>
    <row r="445" spans="10:20">
      <c r="S445" s="23"/>
    </row>
    <row r="446" spans="10:20">
      <c r="S446" s="23"/>
      <c r="T446" s="23"/>
    </row>
    <row r="447" spans="10:20">
      <c r="S447" s="23"/>
      <c r="T447" s="23"/>
    </row>
    <row r="448" spans="10:20">
      <c r="S448" s="23"/>
      <c r="T448" s="23"/>
    </row>
    <row r="449" spans="19:20">
      <c r="T449" s="23"/>
    </row>
    <row r="450" spans="19:20">
      <c r="T450" s="23"/>
    </row>
    <row r="452" spans="19:20">
      <c r="S452" s="23"/>
    </row>
    <row r="453" spans="19:20">
      <c r="S453" s="23"/>
    </row>
    <row r="454" spans="19:20">
      <c r="S454" s="23"/>
    </row>
    <row r="455" spans="19:20">
      <c r="S455" s="23"/>
    </row>
    <row r="456" spans="19:20">
      <c r="S456" s="23"/>
      <c r="T456" s="23"/>
    </row>
    <row r="457" spans="19:20">
      <c r="T457" s="23"/>
    </row>
    <row r="458" spans="19:20">
      <c r="T458" s="23"/>
    </row>
    <row r="459" spans="19:20">
      <c r="T459" s="23"/>
    </row>
    <row r="460" spans="19:20">
      <c r="T460" s="23"/>
    </row>
    <row r="461" spans="19:20">
      <c r="T461" s="23"/>
    </row>
    <row r="462" spans="19:20">
      <c r="S462" s="23"/>
      <c r="T462" s="23"/>
    </row>
    <row r="463" spans="19:20">
      <c r="S463" s="23"/>
      <c r="T463" s="23"/>
    </row>
    <row r="464" spans="19:20">
      <c r="S464" s="23"/>
      <c r="T464" s="23"/>
    </row>
    <row r="465" spans="9:20">
      <c r="S465" s="23"/>
      <c r="T465" s="23"/>
    </row>
    <row r="466" spans="9:20">
      <c r="S466" s="23"/>
    </row>
    <row r="467" spans="9:20">
      <c r="S467" s="23"/>
    </row>
    <row r="468" spans="9:20">
      <c r="I468" s="27"/>
      <c r="S468" s="23"/>
    </row>
    <row r="469" spans="9:20">
      <c r="S469" s="23"/>
    </row>
    <row r="470" spans="9:20">
      <c r="S470" s="23"/>
    </row>
    <row r="471" spans="9:20">
      <c r="S471" s="23"/>
    </row>
    <row r="472" spans="9:20">
      <c r="J472" s="23"/>
    </row>
    <row r="473" spans="9:20">
      <c r="J473" s="23"/>
    </row>
    <row r="474" spans="9:20">
      <c r="J474" s="23"/>
    </row>
    <row r="475" spans="9:20">
      <c r="J475" s="23"/>
    </row>
    <row r="476" spans="9:20">
      <c r="J476" s="23"/>
    </row>
    <row r="477" spans="9:20">
      <c r="J477" s="23"/>
    </row>
    <row r="478" spans="9:20">
      <c r="J478" s="23"/>
    </row>
    <row r="479" spans="9:20">
      <c r="J479" s="23"/>
    </row>
    <row r="480" spans="9:20">
      <c r="J480" s="23"/>
    </row>
    <row r="481" spans="10:10">
      <c r="J481" s="23"/>
    </row>
    <row r="482" spans="10:10">
      <c r="J482" s="23"/>
    </row>
    <row r="483" spans="10:10">
      <c r="J483" s="23"/>
    </row>
    <row r="484" spans="10:10">
      <c r="J484" s="23"/>
    </row>
    <row r="485" spans="10:10">
      <c r="J485" s="23"/>
    </row>
    <row r="486" spans="10:10">
      <c r="J486" s="23"/>
    </row>
    <row r="487" spans="10:10">
      <c r="J487" s="23"/>
    </row>
    <row r="488" spans="10:10">
      <c r="J488" s="23"/>
    </row>
    <row r="489" spans="10:10">
      <c r="J489" s="23"/>
    </row>
    <row r="490" spans="10:10">
      <c r="J490" s="23"/>
    </row>
    <row r="491" spans="10:10">
      <c r="J491" s="23"/>
    </row>
    <row r="492" spans="10:10">
      <c r="J492" s="23"/>
    </row>
    <row r="493" spans="10:10">
      <c r="J493" s="23"/>
    </row>
    <row r="494" spans="10:10">
      <c r="J494" s="23"/>
    </row>
    <row r="495" spans="10:10">
      <c r="J495" s="23"/>
    </row>
    <row r="496" spans="10:10">
      <c r="J496" s="23"/>
    </row>
    <row r="497" spans="10:10">
      <c r="J497" s="23"/>
    </row>
    <row r="498" spans="10:10">
      <c r="J498" s="23"/>
    </row>
    <row r="499" spans="10:10">
      <c r="J499" s="23"/>
    </row>
    <row r="500" spans="10:10">
      <c r="J500" s="23"/>
    </row>
    <row r="520" spans="10:10">
      <c r="J520" s="23"/>
    </row>
    <row r="521" spans="10:10">
      <c r="J521" s="23"/>
    </row>
    <row r="522" spans="10:10">
      <c r="J522" s="23"/>
    </row>
    <row r="523" spans="10:10">
      <c r="J523" s="23"/>
    </row>
  </sheetData>
  <sheetProtection algorithmName="SHA-512" hashValue="llxAoWRkH/X4qnUZVtkEtBO00ColumVWnt+B+bjNWCqRFJ6qFvqkKTBrvu3cfzAxuLrrFj1p0A+m8lpiAylXQA==" saltValue="we5Cdp09tCIk5sJMo6zmsg==" spinCount="100000" sheet="1" objects="1" scenarios="1"/>
  <mergeCells count="21">
    <mergeCell ref="B4:C4"/>
    <mergeCell ref="I90:K90"/>
    <mergeCell ref="B89:C89"/>
    <mergeCell ref="B90:B91"/>
    <mergeCell ref="C90:C91"/>
    <mergeCell ref="B161:C161"/>
    <mergeCell ref="Y2:Y11"/>
    <mergeCell ref="Z2:Z11"/>
    <mergeCell ref="AA2:AA11"/>
    <mergeCell ref="M2:M11"/>
    <mergeCell ref="N2:N11"/>
    <mergeCell ref="O2:O11"/>
    <mergeCell ref="P2:P11"/>
    <mergeCell ref="Q2:Q11"/>
    <mergeCell ref="R2:R11"/>
    <mergeCell ref="S2:S11"/>
    <mergeCell ref="T2:T11"/>
    <mergeCell ref="U2:U11"/>
    <mergeCell ref="V2:V11"/>
    <mergeCell ref="W2:W11"/>
    <mergeCell ref="X2:X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5C01-522D-4154-AFD4-44DB6CA57227}">
  <sheetPr>
    <tabColor theme="0" tint="-0.249977111117893"/>
  </sheetPr>
  <dimension ref="A2:C41"/>
  <sheetViews>
    <sheetView topLeftCell="A16" workbookViewId="0">
      <selection activeCell="A19" sqref="A19"/>
    </sheetView>
  </sheetViews>
  <sheetFormatPr defaultColWidth="8.5" defaultRowHeight="15.75"/>
  <cols>
    <col min="1" max="1" width="38.625" style="1038" customWidth="1"/>
    <col min="2" max="2" width="114.625" style="1036" customWidth="1"/>
    <col min="3" max="3" width="67.875" style="1035" customWidth="1"/>
    <col min="4" max="16384" width="8.5" style="1036"/>
  </cols>
  <sheetData>
    <row r="2" spans="1:3" s="1033" customFormat="1" ht="36" customHeight="1">
      <c r="A2" s="1808" t="s">
        <v>54</v>
      </c>
      <c r="B2" s="1809"/>
      <c r="C2" s="1032"/>
    </row>
    <row r="3" spans="1:3" ht="34.700000000000003" customHeight="1">
      <c r="A3" s="1529" t="s">
        <v>55</v>
      </c>
      <c r="B3" s="1034" t="s">
        <v>56</v>
      </c>
    </row>
    <row r="4" spans="1:3" ht="157.15" customHeight="1">
      <c r="A4" s="1037" t="s">
        <v>57</v>
      </c>
      <c r="B4" s="1529" t="s">
        <v>58</v>
      </c>
    </row>
    <row r="5" spans="1:3" ht="36.950000000000003" customHeight="1">
      <c r="A5" s="1037" t="s">
        <v>59</v>
      </c>
      <c r="B5" s="1529" t="s">
        <v>60</v>
      </c>
    </row>
    <row r="6" spans="1:3" ht="24.6" customHeight="1">
      <c r="A6" s="1530" t="s">
        <v>61</v>
      </c>
      <c r="B6" s="1531" t="s">
        <v>62</v>
      </c>
    </row>
    <row r="7" spans="1:3" ht="24.6" customHeight="1">
      <c r="A7" s="1532" t="s">
        <v>63</v>
      </c>
      <c r="B7" s="1533" t="s">
        <v>64</v>
      </c>
    </row>
    <row r="8" spans="1:3" ht="133.69999999999999" customHeight="1">
      <c r="A8" s="1529" t="s">
        <v>65</v>
      </c>
      <c r="B8" s="1529" t="s">
        <v>66</v>
      </c>
    </row>
    <row r="9" spans="1:3" ht="28.15" customHeight="1">
      <c r="A9" s="1529" t="s">
        <v>67</v>
      </c>
      <c r="B9" s="1529" t="s">
        <v>68</v>
      </c>
    </row>
    <row r="10" spans="1:3" ht="162" customHeight="1">
      <c r="A10" s="1529" t="s">
        <v>69</v>
      </c>
      <c r="B10" s="1529" t="s">
        <v>70</v>
      </c>
    </row>
    <row r="11" spans="1:3" ht="38.450000000000003" customHeight="1">
      <c r="A11" s="1529" t="s">
        <v>71</v>
      </c>
      <c r="B11" s="1534" t="s">
        <v>72</v>
      </c>
    </row>
    <row r="12" spans="1:3" ht="55.5" customHeight="1">
      <c r="A12" s="1529" t="s">
        <v>73</v>
      </c>
      <c r="B12" s="1529" t="s">
        <v>74</v>
      </c>
    </row>
    <row r="13" spans="1:3" ht="67.349999999999994" customHeight="1">
      <c r="A13" s="1529" t="s">
        <v>75</v>
      </c>
      <c r="B13" s="1529" t="s">
        <v>76</v>
      </c>
    </row>
    <row r="14" spans="1:3" ht="85.7" customHeight="1">
      <c r="A14" s="1529" t="s">
        <v>77</v>
      </c>
      <c r="B14" s="1529" t="s">
        <v>78</v>
      </c>
    </row>
    <row r="15" spans="1:3" ht="23.25">
      <c r="A15" s="1205" t="s">
        <v>79</v>
      </c>
      <c r="B15" s="1206"/>
    </row>
    <row r="16" spans="1:3" ht="34.35" customHeight="1">
      <c r="B16" s="1246" t="s">
        <v>80</v>
      </c>
    </row>
    <row r="17" spans="1:2" ht="45">
      <c r="A17" s="1034" t="s">
        <v>81</v>
      </c>
      <c r="B17" s="1034" t="s">
        <v>82</v>
      </c>
    </row>
    <row r="18" spans="1:2" ht="102.4" customHeight="1">
      <c r="A18" s="1034" t="s">
        <v>83</v>
      </c>
      <c r="B18" s="1034" t="s">
        <v>84</v>
      </c>
    </row>
    <row r="19" spans="1:2" ht="298.7" customHeight="1">
      <c r="A19" s="1034" t="s">
        <v>85</v>
      </c>
      <c r="B19" s="1034" t="s">
        <v>86</v>
      </c>
    </row>
    <row r="20" spans="1:2" ht="37.700000000000003" customHeight="1">
      <c r="A20" s="1034" t="s">
        <v>87</v>
      </c>
      <c r="B20" s="1034" t="s">
        <v>88</v>
      </c>
    </row>
    <row r="21" spans="1:2" ht="43.5" customHeight="1">
      <c r="A21" s="1034" t="s">
        <v>89</v>
      </c>
      <c r="B21" s="1034" t="s">
        <v>90</v>
      </c>
    </row>
    <row r="22" spans="1:2" ht="119.45" customHeight="1">
      <c r="B22" s="1535"/>
    </row>
    <row r="24" spans="1:2" ht="206.85" customHeight="1">
      <c r="B24" s="1535"/>
    </row>
    <row r="26" spans="1:2" ht="153" customHeight="1">
      <c r="B26" s="1535"/>
    </row>
    <row r="35" ht="84.6" customHeight="1"/>
    <row r="36" ht="17.25" customHeight="1"/>
    <row r="37" ht="48.6" customHeight="1"/>
    <row r="39" ht="211.5" customHeight="1"/>
    <row r="40" ht="268.35000000000002" customHeight="1"/>
    <row r="41" ht="320.25" customHeight="1"/>
  </sheetData>
  <sheetProtection algorithmName="SHA-512" hashValue="nnofBOJ+L1e4sHV6s0iu5Ic3xSTYYJCiEdVQMteF6fSU1aRr4/cTjVGa0ht5iuMHGd3+SC5x1CgRqw+ZZvbpRg==" saltValue="YC+N0JTKVFbb/Lfkuyu7tA==" spinCount="100000" sheet="1" objects="1" scenarios="1"/>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3792C-79C9-4783-A26B-1DBC126C6E55}">
  <sheetPr>
    <tabColor rgb="FF3C72D8"/>
  </sheetPr>
  <dimension ref="A1:O98"/>
  <sheetViews>
    <sheetView topLeftCell="A78" zoomScale="80" zoomScaleNormal="80" workbookViewId="0">
      <selection activeCell="B3" sqref="B3"/>
    </sheetView>
  </sheetViews>
  <sheetFormatPr defaultColWidth="7.75" defaultRowHeight="14.25"/>
  <cols>
    <col min="1" max="1" width="3.25" style="29" customWidth="1"/>
    <col min="2" max="2" width="21.25" style="230" customWidth="1"/>
    <col min="3" max="3" width="87.875" style="229" customWidth="1"/>
    <col min="4" max="4" width="11.25" style="654" customWidth="1"/>
    <col min="5" max="8" width="7.75" style="654"/>
    <col min="9" max="16384" width="7.75" style="29"/>
  </cols>
  <sheetData>
    <row r="1" spans="1:4" ht="34.35" customHeight="1" thickBot="1">
      <c r="A1" s="989"/>
      <c r="B1" s="1342" t="s">
        <v>91</v>
      </c>
      <c r="C1" s="1279" t="s">
        <v>92</v>
      </c>
      <c r="D1" s="1277"/>
    </row>
    <row r="2" spans="1:4" ht="44.1" customHeight="1">
      <c r="A2" s="989"/>
      <c r="B2" s="1247" t="s">
        <v>93</v>
      </c>
      <c r="C2" s="1272" t="s">
        <v>94</v>
      </c>
    </row>
    <row r="3" spans="1:4" ht="44.1" customHeight="1">
      <c r="A3" s="989"/>
      <c r="B3" s="1420" t="s">
        <v>95</v>
      </c>
      <c r="C3" s="1273" t="s">
        <v>96</v>
      </c>
    </row>
    <row r="4" spans="1:4" ht="44.1" customHeight="1">
      <c r="A4" s="989"/>
      <c r="B4" s="1248" t="s">
        <v>97</v>
      </c>
      <c r="C4" s="1273" t="s">
        <v>98</v>
      </c>
    </row>
    <row r="5" spans="1:4" ht="44.1" customHeight="1">
      <c r="A5" s="989"/>
      <c r="B5" s="1249" t="s">
        <v>99</v>
      </c>
      <c r="C5" s="1341" t="s">
        <v>100</v>
      </c>
      <c r="D5" s="30"/>
    </row>
    <row r="6" spans="1:4" ht="44.1" customHeight="1">
      <c r="A6" s="989"/>
      <c r="B6" s="1414" t="s">
        <v>101</v>
      </c>
      <c r="C6" s="1273" t="s">
        <v>102</v>
      </c>
      <c r="D6" s="29"/>
    </row>
    <row r="7" spans="1:4" ht="44.1" customHeight="1">
      <c r="A7" s="989"/>
      <c r="B7" s="1415" t="s">
        <v>103</v>
      </c>
      <c r="C7" s="1273" t="s">
        <v>104</v>
      </c>
      <c r="D7" s="29"/>
    </row>
    <row r="8" spans="1:4" ht="44.1" customHeight="1">
      <c r="A8" s="989"/>
      <c r="B8" s="1415" t="s">
        <v>105</v>
      </c>
      <c r="C8" s="1273" t="s">
        <v>102</v>
      </c>
      <c r="D8" s="29"/>
    </row>
    <row r="9" spans="1:4" ht="44.1" customHeight="1">
      <c r="A9" s="989"/>
      <c r="B9" s="1250" t="s">
        <v>106</v>
      </c>
      <c r="C9" s="1274" t="s">
        <v>107</v>
      </c>
      <c r="D9" s="30"/>
    </row>
    <row r="10" spans="1:4" ht="44.1" customHeight="1">
      <c r="A10" s="989"/>
      <c r="B10" s="1419" t="s">
        <v>108</v>
      </c>
      <c r="C10" s="1273" t="s">
        <v>109</v>
      </c>
      <c r="D10" s="30"/>
    </row>
    <row r="11" spans="1:4" ht="44.1" customHeight="1">
      <c r="A11" s="989"/>
      <c r="B11" s="1251" t="s">
        <v>110</v>
      </c>
      <c r="C11" s="1275" t="s">
        <v>111</v>
      </c>
      <c r="D11" s="30"/>
    </row>
    <row r="12" spans="1:4" ht="61.5" customHeight="1">
      <c r="A12" s="989"/>
      <c r="B12" s="1252" t="s">
        <v>112</v>
      </c>
      <c r="C12" s="1273" t="s">
        <v>113</v>
      </c>
      <c r="D12" s="30"/>
    </row>
    <row r="13" spans="1:4" ht="63.75" customHeight="1" thickBot="1">
      <c r="A13" s="989"/>
      <c r="B13" s="1253" t="s">
        <v>114</v>
      </c>
      <c r="C13" s="1276" t="s">
        <v>115</v>
      </c>
      <c r="D13" s="30"/>
    </row>
    <row r="14" spans="1:4" ht="16.350000000000001" customHeight="1" thickBot="1">
      <c r="A14" s="989"/>
      <c r="B14" s="988"/>
      <c r="C14" s="1185"/>
      <c r="D14" s="30"/>
    </row>
    <row r="15" spans="1:4" ht="44.85" customHeight="1" thickBot="1">
      <c r="A15" s="989"/>
      <c r="B15" s="1255"/>
      <c r="C15" s="1256" t="s">
        <v>116</v>
      </c>
      <c r="D15" s="30"/>
    </row>
    <row r="16" spans="1:4" ht="108.75">
      <c r="A16" s="989"/>
      <c r="B16" s="1254" t="s">
        <v>117</v>
      </c>
      <c r="C16" s="1280" t="s">
        <v>118</v>
      </c>
      <c r="D16" s="30"/>
    </row>
    <row r="17" spans="1:15" ht="13.35" customHeight="1">
      <c r="A17" s="989"/>
      <c r="B17" s="1186"/>
      <c r="C17" s="1186"/>
      <c r="D17" s="30"/>
    </row>
    <row r="18" spans="1:15" ht="20.100000000000001" customHeight="1">
      <c r="A18" s="989"/>
      <c r="B18" s="1810"/>
      <c r="C18" s="1810"/>
      <c r="D18" s="30"/>
    </row>
    <row r="19" spans="1:15" ht="23.25" customHeight="1">
      <c r="A19" s="989"/>
      <c r="B19" s="1186"/>
      <c r="C19" s="1186"/>
      <c r="D19" s="30"/>
    </row>
    <row r="20" spans="1:15" ht="22.35" customHeight="1">
      <c r="A20" s="989"/>
      <c r="B20" s="1186"/>
      <c r="C20" s="1186"/>
      <c r="D20" s="30"/>
    </row>
    <row r="21" spans="1:15" ht="20.100000000000001" customHeight="1">
      <c r="A21" s="989"/>
      <c r="B21" s="1186"/>
      <c r="C21" s="1186"/>
      <c r="D21" s="30"/>
    </row>
    <row r="22" spans="1:15" ht="20.100000000000001" customHeight="1">
      <c r="A22" s="989"/>
      <c r="B22" s="1186"/>
      <c r="C22" s="1186"/>
      <c r="D22" s="30"/>
    </row>
    <row r="23" spans="1:15" ht="20.100000000000001" customHeight="1">
      <c r="A23" s="989"/>
      <c r="B23" s="1186"/>
      <c r="C23" s="1186"/>
      <c r="D23" s="30"/>
    </row>
    <row r="24" spans="1:15" s="654" customFormat="1" ht="20.100000000000001" customHeight="1">
      <c r="A24" s="989"/>
      <c r="B24" s="1186"/>
      <c r="C24" s="1186"/>
      <c r="D24" s="30"/>
      <c r="I24" s="29"/>
      <c r="J24" s="29"/>
      <c r="K24" s="29"/>
      <c r="L24" s="29"/>
      <c r="M24" s="29"/>
      <c r="N24" s="29"/>
      <c r="O24" s="29"/>
    </row>
    <row r="25" spans="1:15" s="654" customFormat="1" ht="20.100000000000001" customHeight="1">
      <c r="A25" s="989"/>
      <c r="B25" s="1186"/>
      <c r="C25" s="1186"/>
      <c r="D25" s="30"/>
      <c r="I25" s="29"/>
      <c r="J25" s="29"/>
      <c r="K25" s="29"/>
      <c r="L25" s="29"/>
      <c r="M25" s="29"/>
      <c r="N25" s="29"/>
      <c r="O25" s="29"/>
    </row>
    <row r="26" spans="1:15" s="654" customFormat="1" ht="20.100000000000001" customHeight="1">
      <c r="A26" s="989"/>
      <c r="B26" s="1186"/>
      <c r="C26" s="1186"/>
      <c r="D26" s="30"/>
      <c r="I26" s="29"/>
      <c r="J26" s="29"/>
      <c r="K26" s="29"/>
      <c r="L26" s="29"/>
      <c r="M26" s="29"/>
      <c r="N26" s="29"/>
      <c r="O26" s="29"/>
    </row>
    <row r="27" spans="1:15" s="654" customFormat="1" ht="20.100000000000001" customHeight="1">
      <c r="A27" s="989"/>
      <c r="B27" s="1186"/>
      <c r="C27" s="1186"/>
      <c r="D27" s="30"/>
      <c r="I27" s="29"/>
      <c r="J27" s="29"/>
      <c r="K27" s="29"/>
      <c r="L27" s="29"/>
      <c r="M27" s="29"/>
      <c r="N27" s="29"/>
      <c r="O27" s="29"/>
    </row>
    <row r="28" spans="1:15" s="654" customFormat="1" ht="20.100000000000001" customHeight="1">
      <c r="A28" s="989"/>
      <c r="B28" s="1186"/>
      <c r="C28" s="1186"/>
      <c r="D28" s="30"/>
      <c r="I28" s="29"/>
      <c r="J28" s="29"/>
      <c r="K28" s="29"/>
      <c r="L28" s="29"/>
      <c r="M28" s="29"/>
      <c r="N28" s="29"/>
      <c r="O28" s="29"/>
    </row>
    <row r="29" spans="1:15" s="654" customFormat="1" ht="20.100000000000001" customHeight="1">
      <c r="A29" s="989"/>
      <c r="B29" s="1186"/>
      <c r="C29" s="1186"/>
      <c r="D29" s="30"/>
      <c r="I29" s="29"/>
      <c r="J29" s="29"/>
      <c r="K29" s="29"/>
      <c r="L29" s="29"/>
      <c r="M29" s="29"/>
      <c r="N29" s="29"/>
      <c r="O29" s="29"/>
    </row>
    <row r="30" spans="1:15" s="654" customFormat="1" ht="20.100000000000001" customHeight="1">
      <c r="A30" s="989"/>
      <c r="B30" s="1186"/>
      <c r="C30" s="1186"/>
      <c r="D30" s="30"/>
      <c r="I30" s="29"/>
      <c r="J30" s="29"/>
      <c r="K30" s="29"/>
      <c r="L30" s="29"/>
      <c r="M30" s="29"/>
      <c r="N30" s="29"/>
      <c r="O30" s="29"/>
    </row>
    <row r="31" spans="1:15" s="654" customFormat="1" ht="20.100000000000001" customHeight="1">
      <c r="A31" s="989"/>
      <c r="B31" s="1186"/>
      <c r="C31" s="1186"/>
      <c r="D31" s="30"/>
      <c r="I31" s="29"/>
      <c r="J31" s="29"/>
      <c r="K31" s="29"/>
      <c r="L31" s="29"/>
      <c r="M31" s="29"/>
      <c r="N31" s="29"/>
      <c r="O31" s="29"/>
    </row>
    <row r="32" spans="1:15" s="654" customFormat="1" ht="20.100000000000001" customHeight="1">
      <c r="A32" s="989"/>
      <c r="B32" s="1186"/>
      <c r="C32" s="1186"/>
      <c r="D32" s="30"/>
      <c r="I32" s="29"/>
      <c r="J32" s="29"/>
      <c r="K32" s="29"/>
      <c r="L32" s="29"/>
      <c r="M32" s="29"/>
      <c r="N32" s="29"/>
      <c r="O32" s="29"/>
    </row>
    <row r="33" spans="1:15" s="654" customFormat="1" ht="20.100000000000001" customHeight="1">
      <c r="A33" s="989"/>
      <c r="B33" s="1186"/>
      <c r="C33" s="1186"/>
      <c r="D33" s="30"/>
      <c r="I33" s="29"/>
      <c r="J33" s="29"/>
      <c r="K33" s="29"/>
      <c r="L33" s="29"/>
      <c r="M33" s="29"/>
      <c r="N33" s="29"/>
      <c r="O33" s="29"/>
    </row>
    <row r="34" spans="1:15" s="654" customFormat="1" ht="20.100000000000001" customHeight="1">
      <c r="A34" s="989"/>
      <c r="B34" s="1186"/>
      <c r="C34" s="1186"/>
      <c r="D34" s="30"/>
      <c r="I34" s="29"/>
      <c r="J34" s="29"/>
      <c r="K34" s="29"/>
      <c r="L34" s="29"/>
      <c r="M34" s="29"/>
      <c r="N34" s="29"/>
      <c r="O34" s="29"/>
    </row>
    <row r="35" spans="1:15" s="654" customFormat="1" ht="20.100000000000001" customHeight="1">
      <c r="A35" s="989"/>
      <c r="B35" s="1186"/>
      <c r="C35" s="1186"/>
      <c r="D35" s="30"/>
      <c r="I35" s="29"/>
      <c r="J35" s="29"/>
      <c r="K35" s="29"/>
      <c r="L35" s="29"/>
      <c r="M35" s="29"/>
      <c r="N35" s="29"/>
      <c r="O35" s="29"/>
    </row>
    <row r="36" spans="1:15" s="654" customFormat="1" ht="19.5" customHeight="1">
      <c r="A36" s="989"/>
      <c r="B36" s="1186"/>
      <c r="C36" s="1186"/>
      <c r="D36" s="30"/>
      <c r="I36" s="29"/>
      <c r="J36" s="29"/>
      <c r="K36" s="29"/>
      <c r="L36" s="29"/>
      <c r="M36" s="29"/>
      <c r="N36" s="29"/>
      <c r="O36" s="29"/>
    </row>
    <row r="37" spans="1:15" s="654" customFormat="1" ht="20.100000000000001" customHeight="1">
      <c r="A37" s="989"/>
      <c r="B37" s="1186"/>
      <c r="C37" s="1186"/>
      <c r="D37" s="30"/>
      <c r="I37" s="29"/>
      <c r="J37" s="29"/>
      <c r="K37" s="29"/>
      <c r="L37" s="29"/>
      <c r="M37" s="29"/>
      <c r="N37" s="29"/>
      <c r="O37" s="29"/>
    </row>
    <row r="38" spans="1:15" s="654" customFormat="1" ht="20.100000000000001" customHeight="1">
      <c r="A38" s="989"/>
      <c r="B38" s="1186"/>
      <c r="C38" s="1186"/>
      <c r="D38" s="30"/>
      <c r="I38" s="29"/>
      <c r="J38" s="29"/>
      <c r="K38" s="29"/>
      <c r="L38" s="29"/>
      <c r="M38" s="29"/>
      <c r="N38" s="29"/>
      <c r="O38" s="29"/>
    </row>
    <row r="39" spans="1:15" s="654" customFormat="1" ht="20.100000000000001" customHeight="1">
      <c r="A39" s="989"/>
      <c r="B39" s="1186"/>
      <c r="C39" s="1186"/>
      <c r="D39" s="30"/>
      <c r="I39" s="29"/>
      <c r="J39" s="29"/>
      <c r="K39" s="29"/>
      <c r="L39" s="29"/>
      <c r="M39" s="29"/>
      <c r="N39" s="29"/>
      <c r="O39" s="29"/>
    </row>
    <row r="40" spans="1:15" ht="20.100000000000001" customHeight="1">
      <c r="A40" s="989"/>
      <c r="B40" s="1186"/>
      <c r="C40" s="1186"/>
      <c r="D40" s="30"/>
    </row>
    <row r="41" spans="1:15" ht="20.100000000000001" customHeight="1">
      <c r="A41" s="989"/>
      <c r="B41" s="1186"/>
      <c r="C41" s="1186"/>
      <c r="D41" s="30"/>
    </row>
    <row r="42" spans="1:15" ht="20.100000000000001" customHeight="1">
      <c r="A42" s="989"/>
      <c r="B42" s="1186"/>
      <c r="C42" s="1186"/>
      <c r="D42" s="30"/>
    </row>
    <row r="43" spans="1:15" ht="20.100000000000001" customHeight="1">
      <c r="A43" s="989"/>
      <c r="B43" s="1186"/>
      <c r="C43" s="1186"/>
      <c r="D43" s="30"/>
    </row>
    <row r="44" spans="1:15" ht="20.100000000000001" customHeight="1">
      <c r="A44" s="989"/>
      <c r="B44" s="1186"/>
      <c r="C44" s="1186"/>
      <c r="D44" s="30"/>
    </row>
    <row r="45" spans="1:15" ht="20.100000000000001" customHeight="1">
      <c r="A45" s="989"/>
      <c r="B45" s="1186"/>
      <c r="C45" s="1186"/>
      <c r="D45" s="30"/>
    </row>
    <row r="46" spans="1:15" ht="20.100000000000001" customHeight="1">
      <c r="A46" s="989"/>
      <c r="B46" s="1186"/>
      <c r="C46" s="1186"/>
      <c r="D46" s="30"/>
    </row>
    <row r="47" spans="1:15" s="989" customFormat="1" ht="20.100000000000001" customHeight="1"/>
    <row r="48" spans="1:15" s="989" customFormat="1" ht="20.100000000000001" customHeight="1"/>
    <row r="49" spans="2:3" s="989" customFormat="1" ht="20.100000000000001" customHeight="1"/>
    <row r="50" spans="2:3" s="989" customFormat="1" ht="20.100000000000001" customHeight="1"/>
    <row r="51" spans="2:3" s="989" customFormat="1" ht="20.100000000000001" customHeight="1" thickBot="1"/>
    <row r="52" spans="2:3" s="989" customFormat="1" ht="225.75" customHeight="1">
      <c r="B52" s="999" t="s">
        <v>95</v>
      </c>
      <c r="C52" s="1208" t="s">
        <v>119</v>
      </c>
    </row>
    <row r="53" spans="2:3" s="989" customFormat="1" ht="45">
      <c r="B53" s="1416" t="s">
        <v>120</v>
      </c>
      <c r="C53" s="1210" t="s">
        <v>121</v>
      </c>
    </row>
    <row r="54" spans="2:3" s="989" customFormat="1" ht="63.75" customHeight="1">
      <c r="B54" s="1416" t="s">
        <v>122</v>
      </c>
      <c r="C54" s="1210" t="s">
        <v>123</v>
      </c>
    </row>
    <row r="55" spans="2:3" s="989" customFormat="1" ht="58.35" customHeight="1">
      <c r="B55" s="1416" t="s">
        <v>124</v>
      </c>
      <c r="C55" s="1210" t="s">
        <v>125</v>
      </c>
    </row>
    <row r="56" spans="2:3" s="989" customFormat="1" ht="40.35" customHeight="1">
      <c r="B56" s="1416" t="s">
        <v>126</v>
      </c>
      <c r="C56" s="1210" t="s">
        <v>127</v>
      </c>
    </row>
    <row r="57" spans="2:3" s="989" customFormat="1" ht="227.25">
      <c r="B57" s="1416" t="s">
        <v>128</v>
      </c>
      <c r="C57" s="1210" t="s">
        <v>129</v>
      </c>
    </row>
    <row r="58" spans="2:3" s="989" customFormat="1" ht="25.35" customHeight="1">
      <c r="B58" s="1001"/>
      <c r="C58" s="1260" t="s">
        <v>130</v>
      </c>
    </row>
    <row r="59" spans="2:3" s="989" customFormat="1" ht="20.100000000000001" customHeight="1">
      <c r="B59" s="1001"/>
      <c r="C59" s="1261" t="s">
        <v>131</v>
      </c>
    </row>
    <row r="60" spans="2:3" s="989" customFormat="1" ht="20.100000000000001" customHeight="1">
      <c r="B60" s="1001"/>
      <c r="C60" s="1261" t="s">
        <v>132</v>
      </c>
    </row>
    <row r="61" spans="2:3" s="989" customFormat="1" ht="20.100000000000001" customHeight="1">
      <c r="B61" s="1001"/>
      <c r="C61" s="1261" t="s">
        <v>133</v>
      </c>
    </row>
    <row r="62" spans="2:3" s="989" customFormat="1" ht="20.100000000000001" customHeight="1">
      <c r="B62" s="1001"/>
      <c r="C62" s="1261" t="s">
        <v>134</v>
      </c>
    </row>
    <row r="63" spans="2:3" s="989" customFormat="1" ht="20.100000000000001" customHeight="1">
      <c r="B63" s="1002"/>
      <c r="C63" s="1261" t="s">
        <v>135</v>
      </c>
    </row>
    <row r="64" spans="2:3" s="989" customFormat="1" ht="135.75">
      <c r="B64" s="1417" t="s">
        <v>136</v>
      </c>
      <c r="C64" s="1257" t="s">
        <v>137</v>
      </c>
    </row>
    <row r="65" spans="1:8" s="989" customFormat="1" ht="113.1" customHeight="1">
      <c r="B65" s="1417" t="s">
        <v>138</v>
      </c>
      <c r="C65" s="1257" t="s">
        <v>139</v>
      </c>
    </row>
    <row r="66" spans="1:8" s="989" customFormat="1" ht="135.75">
      <c r="B66" s="1417" t="s">
        <v>140</v>
      </c>
      <c r="C66" s="1257" t="s">
        <v>141</v>
      </c>
    </row>
    <row r="67" spans="1:8" s="989" customFormat="1" ht="151.5">
      <c r="B67" s="1418" t="s">
        <v>142</v>
      </c>
      <c r="C67" s="1262" t="s">
        <v>143</v>
      </c>
    </row>
    <row r="68" spans="1:8" ht="132.94999999999999" customHeight="1">
      <c r="A68" s="989"/>
      <c r="B68" s="1263" t="s">
        <v>97</v>
      </c>
      <c r="C68" s="1209" t="s">
        <v>144</v>
      </c>
      <c r="D68" s="30"/>
    </row>
    <row r="69" spans="1:8" ht="78">
      <c r="A69" s="989"/>
      <c r="B69" s="1264" t="s">
        <v>145</v>
      </c>
      <c r="C69" s="1265" t="s">
        <v>146</v>
      </c>
      <c r="D69" s="30"/>
    </row>
    <row r="70" spans="1:8" ht="258">
      <c r="A70" s="989"/>
      <c r="B70" s="1266" t="s">
        <v>147</v>
      </c>
      <c r="C70" s="1209" t="s">
        <v>148</v>
      </c>
      <c r="D70" s="30"/>
    </row>
    <row r="71" spans="1:8" ht="120">
      <c r="A71" s="989"/>
      <c r="B71" s="1267" t="s">
        <v>149</v>
      </c>
      <c r="C71" s="1209" t="s">
        <v>150</v>
      </c>
      <c r="D71" s="30"/>
    </row>
    <row r="72" spans="1:8" ht="84" customHeight="1">
      <c r="A72" s="989"/>
      <c r="B72" s="1268" t="s">
        <v>151</v>
      </c>
      <c r="C72" s="1209" t="s">
        <v>152</v>
      </c>
      <c r="D72" s="30"/>
    </row>
    <row r="73" spans="1:8" s="231" customFormat="1" ht="38.85" customHeight="1">
      <c r="A73" s="989"/>
      <c r="B73" s="1266" t="s">
        <v>153</v>
      </c>
      <c r="C73" s="1209" t="s">
        <v>154</v>
      </c>
      <c r="D73" s="655"/>
      <c r="E73" s="655"/>
      <c r="F73" s="655"/>
      <c r="G73" s="655"/>
      <c r="H73" s="655"/>
    </row>
    <row r="74" spans="1:8" s="231" customFormat="1" ht="120">
      <c r="A74" s="989"/>
      <c r="B74" s="1266" t="s">
        <v>155</v>
      </c>
      <c r="C74" s="1209" t="s">
        <v>156</v>
      </c>
      <c r="D74" s="655"/>
      <c r="E74" s="655"/>
      <c r="F74" s="655"/>
      <c r="G74" s="655"/>
      <c r="H74" s="655"/>
    </row>
    <row r="75" spans="1:8" s="231" customFormat="1" ht="123.75">
      <c r="A75" s="989"/>
      <c r="B75" s="1266" t="s">
        <v>157</v>
      </c>
      <c r="C75" s="1209" t="s">
        <v>158</v>
      </c>
      <c r="D75" s="655"/>
      <c r="E75" s="655"/>
      <c r="F75" s="655"/>
      <c r="G75" s="655"/>
      <c r="H75" s="655"/>
    </row>
    <row r="76" spans="1:8" s="231" customFormat="1" ht="45">
      <c r="B76" s="1266" t="s">
        <v>159</v>
      </c>
      <c r="C76" s="1209" t="s">
        <v>160</v>
      </c>
      <c r="D76" s="655"/>
      <c r="E76" s="655"/>
      <c r="F76" s="655"/>
      <c r="G76" s="655"/>
      <c r="H76" s="655"/>
    </row>
    <row r="77" spans="1:8" s="231" customFormat="1" ht="90.75">
      <c r="B77" s="1266" t="s">
        <v>161</v>
      </c>
      <c r="C77" s="1209" t="s">
        <v>162</v>
      </c>
      <c r="D77" s="655"/>
      <c r="E77" s="655"/>
      <c r="F77" s="655"/>
      <c r="G77" s="655"/>
      <c r="H77" s="655"/>
    </row>
    <row r="78" spans="1:8" s="231" customFormat="1" ht="215.25" thickBot="1">
      <c r="B78" s="1269" t="s">
        <v>163</v>
      </c>
      <c r="C78" s="1222" t="s">
        <v>164</v>
      </c>
      <c r="D78" s="655"/>
      <c r="E78" s="655"/>
      <c r="F78" s="655"/>
      <c r="G78" s="655"/>
      <c r="H78" s="655"/>
    </row>
    <row r="79" spans="1:8" s="231" customFormat="1" ht="127.35" customHeight="1" thickBot="1">
      <c r="B79" s="1270" t="s">
        <v>165</v>
      </c>
      <c r="C79" s="1212" t="s">
        <v>166</v>
      </c>
      <c r="D79" s="655"/>
      <c r="E79" s="655"/>
      <c r="F79" s="655"/>
      <c r="G79" s="655"/>
      <c r="H79" s="655"/>
    </row>
    <row r="80" spans="1:8" s="231" customFormat="1" ht="21.75" customHeight="1">
      <c r="B80" s="1271" t="s">
        <v>167</v>
      </c>
      <c r="C80" s="1208" t="s">
        <v>168</v>
      </c>
      <c r="D80" s="655"/>
      <c r="E80" s="655"/>
      <c r="F80" s="655"/>
      <c r="G80" s="655"/>
      <c r="H80" s="655"/>
    </row>
    <row r="81" spans="2:8" s="231" customFormat="1" ht="165.75">
      <c r="B81" s="1003"/>
      <c r="C81" s="1210" t="s">
        <v>169</v>
      </c>
      <c r="D81" s="655"/>
      <c r="E81" s="655"/>
      <c r="F81" s="655"/>
      <c r="G81" s="655"/>
      <c r="H81" s="655"/>
    </row>
    <row r="82" spans="2:8" s="231" customFormat="1" ht="275.25">
      <c r="B82" s="1355"/>
      <c r="C82" s="1344" t="s">
        <v>170</v>
      </c>
      <c r="D82" s="655"/>
      <c r="E82" s="655"/>
      <c r="F82" s="655"/>
      <c r="G82" s="655"/>
      <c r="H82" s="655"/>
    </row>
    <row r="83" spans="2:8" s="231" customFormat="1" ht="60">
      <c r="B83" s="1355"/>
      <c r="C83" s="1356" t="s">
        <v>171</v>
      </c>
      <c r="D83" s="655"/>
      <c r="E83" s="655"/>
      <c r="F83" s="655"/>
      <c r="G83" s="655"/>
      <c r="H83" s="655"/>
    </row>
    <row r="84" spans="2:8" s="231" customFormat="1" ht="18">
      <c r="B84" s="1357" t="s">
        <v>172</v>
      </c>
      <c r="C84" s="1210" t="s">
        <v>168</v>
      </c>
      <c r="D84" s="655"/>
      <c r="E84" s="655"/>
      <c r="F84" s="655"/>
      <c r="G84" s="655"/>
      <c r="H84" s="655"/>
    </row>
    <row r="85" spans="2:8" s="231" customFormat="1" ht="60.75" thickBot="1">
      <c r="B85" s="1004"/>
      <c r="C85" s="1207" t="s">
        <v>173</v>
      </c>
      <c r="D85" s="655"/>
      <c r="E85" s="655"/>
      <c r="F85" s="655"/>
      <c r="G85" s="655"/>
      <c r="H85" s="655"/>
    </row>
    <row r="86" spans="2:8" s="231" customFormat="1" ht="20.100000000000001" customHeight="1">
      <c r="B86" s="999" t="s">
        <v>174</v>
      </c>
      <c r="C86" s="1208" t="s">
        <v>175</v>
      </c>
      <c r="D86" s="655"/>
      <c r="E86" s="655"/>
      <c r="F86" s="655"/>
      <c r="G86" s="655"/>
      <c r="H86" s="655"/>
    </row>
    <row r="87" spans="2:8" s="231" customFormat="1" ht="162.94999999999999" customHeight="1" thickBot="1">
      <c r="B87" s="1004"/>
      <c r="C87" s="1207" t="s">
        <v>176</v>
      </c>
      <c r="D87" s="655"/>
      <c r="E87" s="655"/>
      <c r="F87" s="655"/>
      <c r="G87" s="655"/>
      <c r="H87" s="655"/>
    </row>
    <row r="88" spans="2:8" s="231" customFormat="1" ht="20.100000000000001" customHeight="1">
      <c r="B88" s="1226" t="s">
        <v>106</v>
      </c>
      <c r="C88" s="1227" t="s">
        <v>177</v>
      </c>
      <c r="D88" s="655"/>
      <c r="E88" s="655"/>
      <c r="F88" s="655"/>
      <c r="G88" s="655"/>
      <c r="H88" s="655"/>
    </row>
    <row r="89" spans="2:8" s="231" customFormat="1" ht="75.75">
      <c r="B89" s="1223"/>
      <c r="C89" s="1210" t="s">
        <v>178</v>
      </c>
      <c r="D89" s="655"/>
      <c r="E89" s="655"/>
      <c r="F89" s="655"/>
      <c r="G89" s="655"/>
      <c r="H89" s="655"/>
    </row>
    <row r="90" spans="2:8" s="231" customFormat="1" ht="75">
      <c r="B90" s="1225" t="s">
        <v>161</v>
      </c>
      <c r="C90" s="1210" t="s">
        <v>179</v>
      </c>
      <c r="D90" s="655"/>
      <c r="E90" s="655"/>
      <c r="F90" s="655"/>
      <c r="G90" s="655"/>
      <c r="H90" s="655"/>
    </row>
    <row r="91" spans="2:8" s="231" customFormat="1" ht="147.75" customHeight="1" thickBot="1">
      <c r="B91" s="1224" t="s">
        <v>180</v>
      </c>
      <c r="C91" s="1207" t="s">
        <v>181</v>
      </c>
      <c r="D91" s="655"/>
      <c r="E91" s="655"/>
      <c r="F91" s="655"/>
      <c r="G91" s="655"/>
      <c r="H91" s="655"/>
    </row>
    <row r="92" spans="2:8" s="231" customFormat="1" ht="17.850000000000001" customHeight="1">
      <c r="B92" s="1413" t="s">
        <v>108</v>
      </c>
      <c r="C92" s="1208" t="s">
        <v>182</v>
      </c>
      <c r="D92" s="655"/>
      <c r="E92" s="655"/>
      <c r="F92" s="655"/>
      <c r="G92" s="655"/>
      <c r="H92" s="655"/>
    </row>
    <row r="93" spans="2:8" ht="25.5" customHeight="1" thickBot="1">
      <c r="B93" s="1084"/>
      <c r="C93" s="1207" t="s">
        <v>183</v>
      </c>
    </row>
    <row r="94" spans="2:8" ht="15">
      <c r="C94" s="1536"/>
    </row>
    <row r="95" spans="2:8" ht="15">
      <c r="C95" s="1536"/>
    </row>
    <row r="96" spans="2:8" ht="15">
      <c r="C96" s="1536"/>
    </row>
    <row r="97" spans="3:3" ht="15">
      <c r="C97" s="1536"/>
    </row>
    <row r="98" spans="3:3" ht="15">
      <c r="C98" s="1536"/>
    </row>
  </sheetData>
  <sheetProtection algorithmName="SHA-512" hashValue="355RmbVs2gMfo4+CZcxOwntb8Pzzm+6sGCuhCbwIEiiZsco9dF7D/wb/0FqUSrR5Tzq3LI5aeMcicOeFHQ/b+w==" saltValue="PFMz14oYyH0pP4DXMqIEZg==" spinCount="100000" sheet="1" formatRows="0"/>
  <mergeCells count="1">
    <mergeCell ref="B18:C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F77A4-A0E3-4429-9E44-767035A64DF6}">
  <sheetPr>
    <tabColor rgb="FF3C72D8"/>
  </sheetPr>
  <dimension ref="A1:T185"/>
  <sheetViews>
    <sheetView topLeftCell="A14" zoomScale="90" zoomScaleNormal="90" workbookViewId="0">
      <selection activeCell="F31" sqref="F31"/>
    </sheetView>
  </sheetViews>
  <sheetFormatPr defaultColWidth="7.75" defaultRowHeight="14.25"/>
  <cols>
    <col min="1" max="1" width="3.25" style="29" customWidth="1"/>
    <col min="2" max="2" width="21.25" style="230" customWidth="1"/>
    <col min="3" max="3" width="87.875" style="229" customWidth="1"/>
    <col min="4" max="4" width="18.25" style="230" customWidth="1"/>
    <col min="5" max="5" width="10.375" style="230" customWidth="1"/>
    <col min="6" max="6" width="14.75" style="230" customWidth="1"/>
    <col min="7" max="7" width="15.375" style="230" customWidth="1"/>
    <col min="8" max="8" width="14.75" style="230" customWidth="1"/>
    <col min="9" max="9" width="11.25" style="654" customWidth="1"/>
    <col min="10" max="13" width="7.75" style="654"/>
    <col min="14" max="16384" width="7.75" style="29"/>
  </cols>
  <sheetData>
    <row r="1" spans="1:9" ht="34.35" customHeight="1" thickBot="1">
      <c r="A1" s="989"/>
      <c r="B1" s="1342" t="s">
        <v>184</v>
      </c>
      <c r="C1" s="1279" t="s">
        <v>92</v>
      </c>
      <c r="D1" s="1284"/>
      <c r="E1" s="1284"/>
      <c r="F1" s="1284"/>
      <c r="G1" s="1284"/>
      <c r="H1" s="1284"/>
    </row>
    <row r="2" spans="1:9" ht="44.1" customHeight="1">
      <c r="A2" s="989"/>
      <c r="B2" s="1423" t="s">
        <v>93</v>
      </c>
      <c r="C2" s="1272" t="s">
        <v>94</v>
      </c>
      <c r="D2" s="1285"/>
      <c r="E2" s="1286"/>
      <c r="F2" s="1281"/>
      <c r="G2" s="1281"/>
      <c r="H2" s="1281"/>
    </row>
    <row r="3" spans="1:9" ht="44.1" customHeight="1">
      <c r="A3" s="989"/>
      <c r="B3" s="1420" t="s">
        <v>95</v>
      </c>
      <c r="C3" s="1273" t="s">
        <v>185</v>
      </c>
      <c r="D3" s="1285"/>
      <c r="E3" s="1281"/>
      <c r="F3" s="1281"/>
      <c r="G3" s="1281"/>
      <c r="H3" s="1281"/>
    </row>
    <row r="4" spans="1:9" ht="44.1" customHeight="1">
      <c r="A4" s="989"/>
      <c r="B4" s="1248" t="s">
        <v>97</v>
      </c>
      <c r="C4" s="1273" t="s">
        <v>98</v>
      </c>
      <c r="D4" s="1285"/>
      <c r="E4" s="1281"/>
      <c r="F4" s="1281"/>
      <c r="G4" s="1281"/>
      <c r="H4" s="1281"/>
    </row>
    <row r="5" spans="1:9" ht="44.1" customHeight="1">
      <c r="A5" s="989"/>
      <c r="B5" s="1249" t="s">
        <v>99</v>
      </c>
      <c r="C5" s="1273" t="s">
        <v>100</v>
      </c>
      <c r="D5" s="1285"/>
      <c r="E5" s="1281"/>
      <c r="F5" s="1281"/>
      <c r="G5" s="1281"/>
      <c r="H5" s="1281"/>
    </row>
    <row r="6" spans="1:9" ht="44.1" customHeight="1">
      <c r="A6" s="989"/>
      <c r="B6" s="1414" t="s">
        <v>101</v>
      </c>
      <c r="C6" s="1273" t="s">
        <v>102</v>
      </c>
      <c r="D6" s="1285"/>
      <c r="E6" s="1281"/>
      <c r="F6" s="1281"/>
      <c r="G6" s="1281"/>
      <c r="H6" s="1281"/>
    </row>
    <row r="7" spans="1:9" ht="44.1" customHeight="1">
      <c r="A7" s="989"/>
      <c r="B7" s="1415" t="s">
        <v>103</v>
      </c>
      <c r="C7" s="1273" t="s">
        <v>186</v>
      </c>
      <c r="D7" s="1285"/>
      <c r="E7" s="1281"/>
      <c r="F7" s="1281"/>
      <c r="G7" s="1281"/>
      <c r="H7" s="1281"/>
      <c r="I7" s="30"/>
    </row>
    <row r="8" spans="1:9" ht="44.1" customHeight="1">
      <c r="A8" s="989"/>
      <c r="B8" s="1415" t="s">
        <v>105</v>
      </c>
      <c r="C8" s="1273" t="s">
        <v>102</v>
      </c>
      <c r="D8" s="1281"/>
      <c r="E8" s="1281"/>
      <c r="F8" s="1281"/>
      <c r="G8" s="1281"/>
      <c r="H8" s="1281"/>
      <c r="I8" s="29"/>
    </row>
    <row r="9" spans="1:9" ht="44.1" customHeight="1">
      <c r="A9" s="989"/>
      <c r="B9" s="1424" t="s">
        <v>106</v>
      </c>
      <c r="C9" s="1274" t="s">
        <v>107</v>
      </c>
      <c r="D9" s="1281"/>
      <c r="E9" s="1281"/>
      <c r="F9" s="1281"/>
      <c r="G9" s="1281"/>
      <c r="H9" s="1281"/>
      <c r="I9" s="30"/>
    </row>
    <row r="10" spans="1:9" ht="44.1" customHeight="1">
      <c r="A10" s="989"/>
      <c r="B10" s="1419" t="s">
        <v>108</v>
      </c>
      <c r="C10" s="1273" t="s">
        <v>187</v>
      </c>
      <c r="D10" s="1281"/>
      <c r="E10" s="1281"/>
      <c r="F10" s="1281"/>
      <c r="G10" s="1281"/>
      <c r="H10" s="1281"/>
      <c r="I10" s="30"/>
    </row>
    <row r="11" spans="1:9" ht="44.1" customHeight="1">
      <c r="A11" s="989"/>
      <c r="B11" s="1425" t="s">
        <v>110</v>
      </c>
      <c r="C11" s="1275" t="s">
        <v>111</v>
      </c>
      <c r="D11" s="1285"/>
      <c r="E11" s="1281"/>
      <c r="F11" s="1281"/>
      <c r="G11" s="1281"/>
      <c r="H11" s="1281"/>
      <c r="I11" s="30"/>
    </row>
    <row r="12" spans="1:9" ht="61.5" customHeight="1">
      <c r="A12" s="989"/>
      <c r="B12" s="1252" t="s">
        <v>112</v>
      </c>
      <c r="C12" s="1273" t="s">
        <v>188</v>
      </c>
      <c r="D12" s="1285"/>
      <c r="E12" s="1281"/>
      <c r="F12" s="1281"/>
      <c r="G12" s="1281"/>
      <c r="H12" s="1281"/>
      <c r="I12" s="30"/>
    </row>
    <row r="13" spans="1:9" ht="63.75" customHeight="1" thickBot="1">
      <c r="A13" s="989"/>
      <c r="B13" s="1253" t="s">
        <v>114</v>
      </c>
      <c r="C13" s="1276" t="s">
        <v>189</v>
      </c>
      <c r="D13" s="1285"/>
      <c r="E13" s="1281"/>
      <c r="F13" s="1281"/>
      <c r="G13" s="1281"/>
      <c r="H13" s="1281"/>
      <c r="I13" s="30"/>
    </row>
    <row r="14" spans="1:9" ht="16.350000000000001" customHeight="1" thickBot="1">
      <c r="A14" s="989"/>
      <c r="B14" s="988"/>
      <c r="C14" s="1185"/>
      <c r="D14" s="1185"/>
      <c r="E14" s="1185"/>
      <c r="F14" s="1185"/>
      <c r="G14" s="1185"/>
      <c r="H14" s="1185"/>
      <c r="I14" s="30"/>
    </row>
    <row r="15" spans="1:9" ht="51" customHeight="1" thickBot="1">
      <c r="A15" s="989"/>
      <c r="B15" s="1282"/>
      <c r="C15" s="1283" t="s">
        <v>190</v>
      </c>
      <c r="D15" s="1186"/>
      <c r="E15" s="1186"/>
      <c r="F15" s="1186"/>
      <c r="G15" s="1186"/>
      <c r="H15" s="1186"/>
      <c r="I15" s="30"/>
    </row>
    <row r="16" spans="1:9" ht="94.5" customHeight="1" thickBot="1">
      <c r="A16" s="989"/>
      <c r="B16" s="1278"/>
      <c r="C16" s="1537" t="s">
        <v>191</v>
      </c>
      <c r="D16" s="1538"/>
      <c r="E16" s="1538"/>
      <c r="F16" s="1538"/>
      <c r="G16" s="1538"/>
      <c r="H16" s="1538"/>
      <c r="I16" s="30"/>
    </row>
    <row r="17" spans="1:13" ht="30" customHeight="1">
      <c r="A17" s="989"/>
      <c r="B17" s="1298"/>
      <c r="C17" s="1299" t="s">
        <v>192</v>
      </c>
      <c r="D17" s="1287"/>
      <c r="E17" s="1287"/>
      <c r="F17" s="1287"/>
      <c r="G17" s="1287"/>
      <c r="H17" s="1287"/>
      <c r="I17" s="30"/>
    </row>
    <row r="18" spans="1:13" s="231" customFormat="1" ht="24.75" customHeight="1">
      <c r="B18" s="1347" t="s">
        <v>193</v>
      </c>
      <c r="C18" s="1345" t="s">
        <v>194</v>
      </c>
      <c r="D18" s="1186"/>
      <c r="E18" s="1186"/>
      <c r="F18" s="1186"/>
      <c r="G18" s="1186"/>
      <c r="H18" s="1186"/>
      <c r="I18" s="655"/>
      <c r="J18" s="655"/>
      <c r="K18" s="655"/>
      <c r="L18" s="655"/>
      <c r="M18" s="655"/>
    </row>
    <row r="19" spans="1:13" s="231" customFormat="1" ht="25.5" customHeight="1">
      <c r="B19" s="1347" t="s">
        <v>195</v>
      </c>
      <c r="C19" s="1345" t="s">
        <v>196</v>
      </c>
      <c r="D19" s="1186"/>
      <c r="E19" s="1186"/>
      <c r="F19" s="1186"/>
      <c r="G19" s="1186"/>
      <c r="H19" s="1186"/>
      <c r="I19" s="655"/>
      <c r="J19" s="655"/>
      <c r="K19" s="655"/>
      <c r="L19" s="655"/>
      <c r="M19" s="655"/>
    </row>
    <row r="20" spans="1:13" s="231" customFormat="1" ht="24" customHeight="1" thickBot="1">
      <c r="B20" s="1348" t="s">
        <v>197</v>
      </c>
      <c r="C20" s="1346" t="s">
        <v>198</v>
      </c>
      <c r="D20" s="1186"/>
      <c r="E20" s="1186"/>
      <c r="F20" s="1186"/>
      <c r="G20" s="1186"/>
      <c r="H20" s="1186"/>
      <c r="I20" s="655"/>
      <c r="J20" s="655"/>
      <c r="K20" s="655"/>
      <c r="L20" s="655"/>
      <c r="M20" s="655"/>
    </row>
    <row r="21" spans="1:13" s="231" customFormat="1" ht="18">
      <c r="B21" s="29"/>
      <c r="C21" s="1187"/>
      <c r="D21" s="1187"/>
      <c r="E21" s="1187"/>
      <c r="F21" s="1187"/>
      <c r="G21" s="1187"/>
      <c r="H21" s="1187"/>
      <c r="I21" s="655"/>
      <c r="J21" s="655"/>
      <c r="K21" s="655"/>
      <c r="L21" s="655"/>
      <c r="M21" s="655"/>
    </row>
    <row r="22" spans="1:13" s="231" customFormat="1" ht="18">
      <c r="B22" s="29"/>
      <c r="C22" s="1811"/>
      <c r="D22" s="1811"/>
      <c r="E22" s="1811"/>
      <c r="F22" s="1811"/>
      <c r="G22" s="1811"/>
      <c r="H22" s="1811"/>
      <c r="I22" s="655"/>
      <c r="J22" s="655"/>
      <c r="K22" s="655"/>
      <c r="L22" s="655"/>
      <c r="M22" s="655"/>
    </row>
    <row r="23" spans="1:13" s="231" customFormat="1" ht="18">
      <c r="B23" s="29"/>
      <c r="C23" s="1811"/>
      <c r="D23" s="1811"/>
      <c r="E23" s="1811"/>
      <c r="F23" s="1811"/>
      <c r="G23" s="1811"/>
      <c r="H23" s="1811"/>
      <c r="I23" s="655"/>
      <c r="J23" s="655"/>
      <c r="K23" s="655"/>
      <c r="L23" s="655"/>
      <c r="M23" s="655"/>
    </row>
    <row r="24" spans="1:13" s="231" customFormat="1" ht="18">
      <c r="B24" s="29"/>
      <c r="C24" s="1811"/>
      <c r="D24" s="1811"/>
      <c r="E24" s="1811"/>
      <c r="F24" s="1811"/>
      <c r="G24" s="1811"/>
      <c r="H24" s="1811"/>
      <c r="I24" s="655"/>
      <c r="J24" s="655"/>
      <c r="K24" s="655"/>
      <c r="L24" s="655"/>
      <c r="M24" s="655"/>
    </row>
    <row r="25" spans="1:13" s="231" customFormat="1" ht="18">
      <c r="B25" s="29"/>
      <c r="C25" s="1811"/>
      <c r="D25" s="1811"/>
      <c r="E25" s="1811"/>
      <c r="F25" s="1811"/>
      <c r="G25" s="1811"/>
      <c r="H25" s="1811"/>
      <c r="I25" s="655"/>
      <c r="J25" s="655"/>
      <c r="K25" s="655"/>
      <c r="L25" s="655"/>
      <c r="M25" s="655"/>
    </row>
    <row r="26" spans="1:13" s="231" customFormat="1" ht="18">
      <c r="B26" s="29"/>
      <c r="C26" s="1811"/>
      <c r="D26" s="1811"/>
      <c r="E26" s="1811"/>
      <c r="F26" s="1811"/>
      <c r="G26" s="1811"/>
      <c r="H26" s="1811"/>
      <c r="I26" s="655"/>
      <c r="J26" s="655"/>
      <c r="K26" s="655"/>
      <c r="L26" s="655"/>
      <c r="M26" s="655"/>
    </row>
    <row r="27" spans="1:13" s="231" customFormat="1" ht="18">
      <c r="B27" s="29"/>
      <c r="C27" s="1811"/>
      <c r="D27" s="1811"/>
      <c r="E27" s="1811"/>
      <c r="F27" s="1811"/>
      <c r="G27" s="1811"/>
      <c r="H27" s="1811"/>
      <c r="I27" s="655"/>
      <c r="J27" s="655"/>
      <c r="K27" s="655"/>
      <c r="L27" s="655"/>
      <c r="M27" s="655"/>
    </row>
    <row r="28" spans="1:13" s="231" customFormat="1" ht="18">
      <c r="B28" s="29"/>
      <c r="C28" s="1811"/>
      <c r="D28" s="1811"/>
      <c r="E28" s="1811"/>
      <c r="F28" s="1811"/>
      <c r="G28" s="1811"/>
      <c r="H28" s="1811"/>
      <c r="I28" s="655"/>
      <c r="J28" s="655"/>
      <c r="K28" s="655"/>
      <c r="L28" s="655"/>
      <c r="M28" s="655"/>
    </row>
    <row r="29" spans="1:13" s="231" customFormat="1" ht="18">
      <c r="B29" s="29"/>
      <c r="C29" s="1811"/>
      <c r="D29" s="1811"/>
      <c r="E29" s="1811"/>
      <c r="F29" s="1811"/>
      <c r="G29" s="1811"/>
      <c r="H29" s="1811"/>
      <c r="I29" s="655"/>
      <c r="J29" s="655"/>
      <c r="K29" s="655"/>
      <c r="L29" s="655"/>
      <c r="M29" s="655"/>
    </row>
    <row r="30" spans="1:13" s="231" customFormat="1" ht="18">
      <c r="B30" s="29"/>
      <c r="C30" s="1811"/>
      <c r="D30" s="1811"/>
      <c r="E30" s="1811"/>
      <c r="F30" s="1811"/>
      <c r="G30" s="1811"/>
      <c r="H30" s="1811"/>
      <c r="I30" s="655"/>
      <c r="J30" s="655"/>
      <c r="K30" s="655"/>
      <c r="L30" s="655"/>
      <c r="M30" s="655"/>
    </row>
    <row r="31" spans="1:13" s="231" customFormat="1" ht="18">
      <c r="B31" s="29"/>
      <c r="C31" s="1187"/>
      <c r="D31" s="1187"/>
      <c r="E31" s="1187"/>
      <c r="F31" s="1187"/>
      <c r="G31" s="1187"/>
      <c r="H31" s="1187"/>
      <c r="I31" s="655"/>
      <c r="J31" s="655"/>
      <c r="K31" s="655"/>
      <c r="L31" s="655"/>
      <c r="M31" s="655"/>
    </row>
    <row r="32" spans="1:13" s="231" customFormat="1" ht="18">
      <c r="B32" s="29"/>
      <c r="C32" s="1187"/>
      <c r="D32" s="1187"/>
      <c r="E32" s="1187"/>
      <c r="F32" s="1187"/>
      <c r="G32" s="1187"/>
      <c r="H32" s="1187"/>
      <c r="I32" s="655"/>
      <c r="J32" s="655"/>
      <c r="K32" s="655"/>
      <c r="L32" s="655"/>
      <c r="M32" s="655"/>
    </row>
    <row r="33" spans="2:13" s="231" customFormat="1" ht="18">
      <c r="B33" s="29"/>
      <c r="C33" s="1187"/>
      <c r="D33" s="1187"/>
      <c r="E33" s="1187"/>
      <c r="F33" s="1187"/>
      <c r="G33" s="1187"/>
      <c r="H33" s="1187"/>
      <c r="I33" s="655"/>
      <c r="J33" s="655"/>
      <c r="K33" s="655"/>
      <c r="L33" s="655"/>
      <c r="M33" s="655"/>
    </row>
    <row r="34" spans="2:13" s="231" customFormat="1" ht="18">
      <c r="B34" s="29"/>
      <c r="C34" s="1187"/>
      <c r="D34" s="1187"/>
      <c r="E34" s="1187"/>
      <c r="F34" s="1187"/>
      <c r="G34" s="1187"/>
      <c r="H34" s="1187"/>
      <c r="I34" s="655"/>
      <c r="J34" s="655"/>
      <c r="K34" s="655"/>
      <c r="L34" s="655"/>
      <c r="M34" s="655"/>
    </row>
    <row r="35" spans="2:13" s="231" customFormat="1" ht="18">
      <c r="B35" s="29"/>
      <c r="C35" s="1187"/>
      <c r="D35" s="1187"/>
      <c r="E35" s="1187"/>
      <c r="F35" s="1187"/>
      <c r="G35" s="1187"/>
      <c r="H35" s="1187"/>
      <c r="I35" s="655"/>
      <c r="J35" s="655"/>
      <c r="K35" s="655"/>
      <c r="L35" s="655"/>
      <c r="M35" s="655"/>
    </row>
    <row r="36" spans="2:13" s="231" customFormat="1" ht="18">
      <c r="B36" s="29"/>
      <c r="C36" s="1187"/>
      <c r="D36" s="1187"/>
      <c r="E36" s="1187"/>
      <c r="F36" s="1187"/>
      <c r="G36" s="1187"/>
      <c r="H36" s="1187"/>
      <c r="I36" s="655"/>
      <c r="J36" s="655"/>
      <c r="K36" s="655"/>
      <c r="L36" s="655"/>
      <c r="M36" s="655"/>
    </row>
    <row r="37" spans="2:13" s="231" customFormat="1" ht="32.85" customHeight="1">
      <c r="B37" s="29"/>
      <c r="C37" s="1811"/>
      <c r="D37" s="1811"/>
      <c r="E37" s="1811"/>
      <c r="F37" s="1811"/>
      <c r="G37" s="1811"/>
      <c r="H37" s="1811"/>
      <c r="I37" s="655"/>
      <c r="J37" s="655"/>
      <c r="K37" s="655"/>
      <c r="L37" s="655"/>
      <c r="M37" s="655"/>
    </row>
    <row r="38" spans="2:13" s="231" customFormat="1" ht="31.35" customHeight="1">
      <c r="B38" s="29"/>
      <c r="C38" s="1811"/>
      <c r="D38" s="1811"/>
      <c r="E38" s="1811"/>
      <c r="F38" s="1811"/>
      <c r="G38" s="1811"/>
      <c r="H38" s="1811"/>
      <c r="I38" s="655"/>
      <c r="J38" s="655"/>
      <c r="K38" s="655"/>
      <c r="L38" s="655"/>
      <c r="M38" s="655"/>
    </row>
    <row r="39" spans="2:13" s="231" customFormat="1" ht="31.5" customHeight="1">
      <c r="B39" s="29"/>
      <c r="C39" s="1811"/>
      <c r="D39" s="1811"/>
      <c r="E39" s="1811"/>
      <c r="F39" s="1811"/>
      <c r="G39" s="1811"/>
      <c r="H39" s="1811"/>
      <c r="I39" s="655"/>
      <c r="J39" s="655"/>
      <c r="K39" s="655"/>
      <c r="L39" s="655"/>
      <c r="M39" s="655"/>
    </row>
    <row r="40" spans="2:13" s="231" customFormat="1" ht="30" customHeight="1">
      <c r="B40" s="29"/>
      <c r="C40" s="1811"/>
      <c r="D40" s="1811"/>
      <c r="E40" s="1811"/>
      <c r="F40" s="1811"/>
      <c r="G40" s="1811"/>
      <c r="H40" s="1811"/>
      <c r="I40" s="655"/>
      <c r="J40" s="655"/>
      <c r="K40" s="655"/>
      <c r="L40" s="655"/>
      <c r="M40" s="655"/>
    </row>
    <row r="41" spans="2:13" s="231" customFormat="1" ht="21" customHeight="1">
      <c r="B41" s="29"/>
      <c r="C41" s="1811"/>
      <c r="D41" s="1811"/>
      <c r="E41" s="1811"/>
      <c r="F41" s="1811"/>
      <c r="G41" s="1811"/>
      <c r="H41" s="1811"/>
      <c r="I41" s="655"/>
      <c r="J41" s="655"/>
      <c r="K41" s="655"/>
      <c r="L41" s="655"/>
      <c r="M41" s="655"/>
    </row>
    <row r="42" spans="2:13" s="231" customFormat="1" ht="34.5" customHeight="1">
      <c r="B42" s="29"/>
      <c r="I42" s="655"/>
      <c r="J42" s="655"/>
      <c r="K42" s="655"/>
      <c r="L42" s="655"/>
      <c r="M42" s="655"/>
    </row>
    <row r="43" spans="2:13" s="231" customFormat="1" ht="20.100000000000001" customHeight="1" thickBot="1">
      <c r="B43" s="232"/>
      <c r="C43" s="233"/>
      <c r="D43" s="232"/>
      <c r="E43" s="232"/>
      <c r="F43" s="232"/>
      <c r="G43" s="232"/>
      <c r="H43" s="232"/>
      <c r="I43" s="655"/>
      <c r="J43" s="655"/>
      <c r="K43" s="655"/>
      <c r="L43" s="655"/>
      <c r="M43" s="655"/>
    </row>
    <row r="44" spans="2:13" s="231" customFormat="1" ht="63" customHeight="1" thickBot="1">
      <c r="B44" s="1302" t="s">
        <v>199</v>
      </c>
      <c r="C44" s="1290" t="s">
        <v>200</v>
      </c>
      <c r="D44" s="1289"/>
      <c r="E44" s="1289"/>
      <c r="F44" s="1289"/>
      <c r="G44" s="1289"/>
      <c r="H44" s="1289"/>
      <c r="I44" s="655"/>
      <c r="J44" s="655"/>
      <c r="K44" s="655"/>
      <c r="L44" s="655"/>
      <c r="M44" s="655"/>
    </row>
    <row r="45" spans="2:13" s="231" customFormat="1" ht="197.25" customHeight="1">
      <c r="B45" s="1006" t="s">
        <v>95</v>
      </c>
      <c r="C45" s="1318" t="s">
        <v>201</v>
      </c>
      <c r="D45" s="1294"/>
      <c r="E45" s="1294"/>
      <c r="F45" s="1294"/>
      <c r="G45" s="1294"/>
      <c r="H45" s="1294"/>
      <c r="I45" s="655"/>
      <c r="J45" s="655"/>
      <c r="K45" s="655"/>
      <c r="L45" s="655"/>
      <c r="M45" s="655"/>
    </row>
    <row r="46" spans="2:13" s="231" customFormat="1" ht="39" customHeight="1">
      <c r="B46" s="1421" t="s">
        <v>120</v>
      </c>
      <c r="C46" s="1257" t="s">
        <v>202</v>
      </c>
      <c r="D46" s="1294"/>
      <c r="E46" s="1294"/>
      <c r="F46" s="1294"/>
      <c r="G46" s="1294"/>
      <c r="H46" s="1294"/>
      <c r="I46" s="655"/>
      <c r="J46" s="655"/>
      <c r="K46" s="655"/>
      <c r="L46" s="655"/>
      <c r="M46" s="655"/>
    </row>
    <row r="47" spans="2:13" s="231" customFormat="1" ht="72.75" customHeight="1">
      <c r="B47" s="1421" t="s">
        <v>122</v>
      </c>
      <c r="C47" s="1257" t="s">
        <v>203</v>
      </c>
      <c r="D47" s="1294"/>
      <c r="E47" s="1294"/>
      <c r="F47" s="1294"/>
      <c r="G47" s="1294"/>
      <c r="H47" s="1294"/>
      <c r="I47" s="655"/>
      <c r="J47" s="655"/>
      <c r="K47" s="655"/>
      <c r="L47" s="655"/>
      <c r="M47" s="655"/>
    </row>
    <row r="48" spans="2:13" s="231" customFormat="1" ht="45">
      <c r="B48" s="1421" t="s">
        <v>124</v>
      </c>
      <c r="C48" s="1257" t="s">
        <v>204</v>
      </c>
      <c r="D48" s="1294"/>
      <c r="E48" s="1294"/>
      <c r="F48" s="1294"/>
      <c r="G48" s="1294"/>
      <c r="H48" s="1294"/>
      <c r="I48" s="655"/>
      <c r="J48" s="655"/>
      <c r="K48" s="655"/>
      <c r="L48" s="655"/>
      <c r="M48" s="655"/>
    </row>
    <row r="49" spans="2:13" s="231" customFormat="1" ht="38.25" customHeight="1">
      <c r="B49" s="1421" t="s">
        <v>126</v>
      </c>
      <c r="C49" s="1257" t="s">
        <v>205</v>
      </c>
      <c r="D49" s="1294"/>
      <c r="E49" s="1294"/>
      <c r="F49" s="1294"/>
      <c r="G49" s="1294"/>
      <c r="H49" s="1294"/>
      <c r="I49" s="655"/>
      <c r="J49" s="655"/>
      <c r="K49" s="655"/>
      <c r="L49" s="655"/>
      <c r="M49" s="655"/>
    </row>
    <row r="50" spans="2:13" s="231" customFormat="1" ht="225">
      <c r="B50" s="1421" t="s">
        <v>128</v>
      </c>
      <c r="C50" s="1257" t="s">
        <v>206</v>
      </c>
      <c r="D50" s="1294"/>
      <c r="E50" s="1294"/>
      <c r="F50" s="1294"/>
      <c r="G50" s="1294"/>
      <c r="H50" s="1294"/>
      <c r="I50" s="655"/>
      <c r="J50" s="655"/>
      <c r="K50" s="655"/>
      <c r="L50" s="655"/>
      <c r="M50" s="655"/>
    </row>
    <row r="51" spans="2:13" s="231" customFormat="1" ht="25.35" customHeight="1">
      <c r="B51" s="1000"/>
      <c r="C51" s="1257" t="s">
        <v>130</v>
      </c>
      <c r="D51" s="1294"/>
      <c r="E51" s="1294"/>
      <c r="F51" s="1294"/>
      <c r="G51" s="1294"/>
      <c r="H51" s="1294"/>
      <c r="I51" s="655"/>
      <c r="J51" s="655"/>
      <c r="K51" s="655"/>
      <c r="L51" s="655"/>
      <c r="M51" s="655"/>
    </row>
    <row r="52" spans="2:13" s="231" customFormat="1" ht="20.100000000000001" customHeight="1">
      <c r="B52" s="1001"/>
      <c r="C52" s="1211" t="s">
        <v>207</v>
      </c>
      <c r="D52" s="1294"/>
      <c r="E52" s="1294"/>
      <c r="F52" s="1216"/>
      <c r="G52" s="1294"/>
      <c r="H52" s="1294"/>
      <c r="I52" s="655"/>
      <c r="J52" s="655"/>
      <c r="K52" s="655"/>
      <c r="L52" s="655"/>
      <c r="M52" s="655"/>
    </row>
    <row r="53" spans="2:13" s="231" customFormat="1" ht="20.100000000000001" customHeight="1">
      <c r="B53" s="1001"/>
      <c r="C53" s="1211" t="s">
        <v>132</v>
      </c>
      <c r="D53" s="1294"/>
      <c r="E53" s="1294"/>
      <c r="F53" s="1216"/>
      <c r="G53" s="1294"/>
      <c r="H53" s="1294"/>
      <c r="I53" s="655"/>
      <c r="J53" s="655"/>
      <c r="K53" s="655"/>
      <c r="L53" s="655"/>
      <c r="M53" s="655"/>
    </row>
    <row r="54" spans="2:13" s="231" customFormat="1" ht="20.100000000000001" customHeight="1">
      <c r="B54" s="1001"/>
      <c r="C54" s="1211" t="s">
        <v>208</v>
      </c>
      <c r="D54" s="1294"/>
      <c r="E54" s="1294"/>
      <c r="F54" s="1216"/>
      <c r="G54" s="1294"/>
      <c r="H54" s="1294"/>
      <c r="I54" s="655"/>
      <c r="J54" s="655"/>
      <c r="K54" s="655"/>
      <c r="L54" s="655"/>
      <c r="M54" s="655"/>
    </row>
    <row r="55" spans="2:13" s="231" customFormat="1" ht="20.100000000000001" customHeight="1">
      <c r="B55" s="1001"/>
      <c r="C55" s="1211" t="s">
        <v>209</v>
      </c>
      <c r="D55" s="1294"/>
      <c r="E55" s="1294"/>
      <c r="F55" s="1216"/>
      <c r="G55" s="1294"/>
      <c r="H55" s="1294"/>
      <c r="I55" s="655"/>
      <c r="J55" s="655"/>
      <c r="K55" s="655"/>
      <c r="L55" s="655"/>
      <c r="M55" s="655"/>
    </row>
    <row r="56" spans="2:13" s="231" customFormat="1" ht="20.100000000000001" customHeight="1">
      <c r="B56" s="1002"/>
      <c r="C56" s="1211" t="s">
        <v>210</v>
      </c>
      <c r="D56" s="1294"/>
      <c r="E56" s="1294"/>
      <c r="F56" s="1216"/>
      <c r="G56" s="1294"/>
      <c r="H56" s="1294"/>
      <c r="I56" s="655"/>
      <c r="J56" s="655"/>
      <c r="K56" s="655"/>
      <c r="L56" s="655"/>
      <c r="M56" s="655"/>
    </row>
    <row r="57" spans="2:13" s="231" customFormat="1" ht="117" customHeight="1">
      <c r="B57" s="1421" t="s">
        <v>136</v>
      </c>
      <c r="C57" s="1257" t="s">
        <v>211</v>
      </c>
      <c r="D57" s="1294"/>
      <c r="E57" s="1294"/>
      <c r="F57" s="1294"/>
      <c r="G57" s="1294"/>
      <c r="H57" s="1294"/>
      <c r="I57" s="655"/>
      <c r="J57" s="655"/>
      <c r="K57" s="655"/>
      <c r="L57" s="655"/>
      <c r="M57" s="655"/>
    </row>
    <row r="58" spans="2:13" s="231" customFormat="1" ht="97.5" customHeight="1">
      <c r="B58" s="1421" t="s">
        <v>138</v>
      </c>
      <c r="C58" s="1257" t="s">
        <v>212</v>
      </c>
      <c r="D58" s="1294"/>
      <c r="E58" s="1294"/>
      <c r="F58" s="1294"/>
      <c r="G58" s="1294"/>
      <c r="H58" s="1294"/>
      <c r="I58" s="655"/>
      <c r="J58" s="655"/>
      <c r="K58" s="655"/>
      <c r="L58" s="655"/>
      <c r="M58" s="655"/>
    </row>
    <row r="59" spans="2:13" s="231" customFormat="1" ht="90.75">
      <c r="B59" s="1421" t="s">
        <v>140</v>
      </c>
      <c r="C59" s="1257" t="s">
        <v>213</v>
      </c>
      <c r="D59" s="1294"/>
      <c r="E59" s="1294"/>
      <c r="F59" s="1294"/>
      <c r="G59" s="1294"/>
      <c r="H59" s="1294"/>
      <c r="I59" s="655"/>
      <c r="J59" s="655"/>
      <c r="K59" s="655"/>
      <c r="L59" s="655"/>
      <c r="M59" s="655"/>
    </row>
    <row r="60" spans="2:13" s="231" customFormat="1" ht="152.25" thickBot="1">
      <c r="B60" s="1422" t="s">
        <v>142</v>
      </c>
      <c r="C60" s="1258" t="s">
        <v>143</v>
      </c>
      <c r="D60" s="1294"/>
      <c r="E60" s="1294"/>
      <c r="F60" s="1294"/>
      <c r="G60" s="1294"/>
      <c r="H60" s="1294"/>
      <c r="I60" s="655"/>
      <c r="J60" s="655"/>
      <c r="K60" s="655"/>
      <c r="L60" s="655"/>
      <c r="M60" s="655"/>
    </row>
    <row r="61" spans="2:13" s="231" customFormat="1" ht="396" thickBot="1">
      <c r="B61" s="1300" t="s">
        <v>99</v>
      </c>
      <c r="C61" s="1301" t="s">
        <v>214</v>
      </c>
      <c r="D61" s="1216"/>
      <c r="E61" s="1216"/>
      <c r="F61" s="1216"/>
      <c r="G61" s="1216"/>
      <c r="H61" s="1216"/>
      <c r="I61" s="655"/>
      <c r="J61" s="655"/>
      <c r="K61" s="655"/>
      <c r="L61" s="655"/>
      <c r="M61" s="655"/>
    </row>
    <row r="62" spans="2:13" s="231" customFormat="1" ht="150.75">
      <c r="B62" s="995" t="s">
        <v>97</v>
      </c>
      <c r="C62" s="1208" t="s">
        <v>215</v>
      </c>
      <c r="D62" s="1294"/>
      <c r="E62" s="1294"/>
      <c r="F62" s="1294"/>
      <c r="G62" s="1294"/>
      <c r="H62" s="1294"/>
      <c r="I62" s="655"/>
      <c r="J62" s="655"/>
      <c r="K62" s="655"/>
      <c r="L62" s="655"/>
      <c r="M62" s="655"/>
    </row>
    <row r="63" spans="2:13" s="231" customFormat="1" ht="61.5">
      <c r="B63" s="1009" t="s">
        <v>145</v>
      </c>
      <c r="C63" s="1210" t="s">
        <v>216</v>
      </c>
      <c r="D63" s="1294"/>
      <c r="E63" s="1294"/>
      <c r="F63" s="1294"/>
      <c r="G63" s="1294"/>
      <c r="H63" s="1294"/>
      <c r="I63" s="655"/>
      <c r="J63" s="655"/>
      <c r="K63" s="655"/>
      <c r="L63" s="655"/>
      <c r="M63" s="655"/>
    </row>
    <row r="64" spans="2:13" s="231" customFormat="1" ht="264.60000000000002" customHeight="1">
      <c r="B64" s="1009" t="s">
        <v>147</v>
      </c>
      <c r="C64" s="1210" t="s">
        <v>217</v>
      </c>
      <c r="D64" s="1294"/>
      <c r="E64" s="1294"/>
      <c r="F64" s="1294"/>
      <c r="G64" s="1294"/>
      <c r="H64" s="1294"/>
      <c r="I64" s="655"/>
      <c r="J64" s="655"/>
      <c r="K64" s="655"/>
      <c r="L64" s="655"/>
      <c r="M64" s="655"/>
    </row>
    <row r="65" spans="2:13" s="231" customFormat="1" ht="196.5">
      <c r="B65" s="1219" t="s">
        <v>149</v>
      </c>
      <c r="C65" s="1210" t="s">
        <v>218</v>
      </c>
      <c r="D65" s="1295"/>
      <c r="E65" s="1295"/>
      <c r="F65" s="1295"/>
      <c r="G65" s="1295"/>
      <c r="H65" s="1295"/>
      <c r="I65" s="655"/>
      <c r="J65" s="655"/>
      <c r="K65" s="655"/>
      <c r="L65" s="655"/>
      <c r="M65" s="655"/>
    </row>
    <row r="66" spans="2:13" s="231" customFormat="1" ht="89.25" customHeight="1">
      <c r="B66" s="1220" t="s">
        <v>151</v>
      </c>
      <c r="C66" s="1210" t="s">
        <v>152</v>
      </c>
      <c r="D66" s="1295"/>
      <c r="E66" s="1295"/>
      <c r="F66" s="1295"/>
      <c r="G66" s="1295"/>
      <c r="H66" s="1295"/>
      <c r="I66" s="655"/>
      <c r="J66" s="655"/>
      <c r="K66" s="655"/>
      <c r="L66" s="655"/>
      <c r="M66" s="655"/>
    </row>
    <row r="67" spans="2:13" s="231" customFormat="1" ht="90.75" thickBot="1">
      <c r="B67" s="1221" t="s">
        <v>161</v>
      </c>
      <c r="C67" s="1207" t="s">
        <v>219</v>
      </c>
      <c r="D67" s="1294"/>
      <c r="E67" s="1294"/>
      <c r="F67" s="1294"/>
      <c r="G67" s="1294"/>
      <c r="H67" s="1294"/>
      <c r="I67" s="655"/>
      <c r="J67" s="655"/>
      <c r="K67" s="655"/>
      <c r="L67" s="655"/>
      <c r="M67" s="655"/>
    </row>
    <row r="68" spans="2:13" s="231" customFormat="1" ht="18" customHeight="1">
      <c r="B68" s="1316" t="s">
        <v>110</v>
      </c>
      <c r="C68" s="1333" t="s">
        <v>220</v>
      </c>
      <c r="D68" s="1216"/>
      <c r="E68" s="1216"/>
      <c r="F68" s="1216"/>
      <c r="G68" s="1216"/>
      <c r="H68" s="1216"/>
      <c r="I68" s="655"/>
      <c r="J68" s="655"/>
      <c r="K68" s="655"/>
      <c r="L68" s="655"/>
      <c r="M68" s="655"/>
    </row>
    <row r="69" spans="2:13" s="231" customFormat="1" ht="231.75" customHeight="1">
      <c r="B69" s="1215"/>
      <c r="C69" s="1217" t="s">
        <v>221</v>
      </c>
      <c r="D69" s="1216"/>
      <c r="E69" s="1216"/>
      <c r="F69" s="1216"/>
      <c r="G69" s="1216"/>
      <c r="H69" s="1216"/>
      <c r="I69" s="655"/>
      <c r="J69" s="655"/>
      <c r="K69" s="655"/>
      <c r="L69" s="655"/>
      <c r="M69" s="655"/>
    </row>
    <row r="70" spans="2:13" s="231" customFormat="1" ht="271.5" thickBot="1">
      <c r="B70" s="1317"/>
      <c r="C70" s="1309" t="s">
        <v>222</v>
      </c>
      <c r="D70" s="1216"/>
      <c r="E70" s="1216"/>
      <c r="F70" s="1216"/>
      <c r="G70" s="1216"/>
      <c r="H70" s="1216"/>
      <c r="I70" s="655"/>
      <c r="J70" s="655"/>
      <c r="K70" s="655"/>
      <c r="L70" s="655"/>
      <c r="M70" s="655"/>
    </row>
    <row r="71" spans="2:13" s="231" customFormat="1" ht="19.5" customHeight="1">
      <c r="B71" s="1413" t="s">
        <v>106</v>
      </c>
      <c r="C71" s="1208" t="s">
        <v>223</v>
      </c>
      <c r="D71" s="1294"/>
      <c r="E71" s="1294"/>
      <c r="F71" s="1294"/>
      <c r="G71" s="1294"/>
      <c r="H71" s="1294"/>
      <c r="I71" s="655"/>
      <c r="J71" s="655"/>
      <c r="K71" s="655"/>
      <c r="L71" s="655"/>
      <c r="M71" s="655"/>
    </row>
    <row r="72" spans="2:13" s="231" customFormat="1" ht="21.75" customHeight="1">
      <c r="B72" s="1349"/>
      <c r="C72" s="1327" t="s">
        <v>183</v>
      </c>
      <c r="D72" s="1294"/>
      <c r="E72" s="1294"/>
      <c r="F72" s="1294"/>
      <c r="G72" s="1294"/>
      <c r="H72" s="1294"/>
      <c r="I72" s="655"/>
      <c r="J72" s="655"/>
      <c r="K72" s="655"/>
      <c r="L72" s="655"/>
      <c r="M72" s="655"/>
    </row>
    <row r="73" spans="2:13" s="231" customFormat="1" ht="40.35" customHeight="1">
      <c r="B73" s="1350" t="s">
        <v>224</v>
      </c>
      <c r="C73" s="1351" t="s">
        <v>225</v>
      </c>
      <c r="D73" s="1288"/>
      <c r="E73" s="1288"/>
      <c r="F73" s="1288"/>
      <c r="G73" s="1288"/>
      <c r="H73" s="1288"/>
      <c r="I73" s="655"/>
      <c r="J73" s="655"/>
      <c r="K73" s="655"/>
      <c r="L73" s="655"/>
      <c r="M73" s="655"/>
    </row>
    <row r="74" spans="2:13" s="231" customFormat="1" ht="18">
      <c r="B74" s="232"/>
      <c r="C74" s="233"/>
      <c r="D74" s="232"/>
      <c r="E74" s="232"/>
      <c r="F74" s="232"/>
      <c r="G74" s="232"/>
      <c r="H74" s="232"/>
      <c r="I74" s="655"/>
      <c r="J74" s="655"/>
      <c r="K74" s="655"/>
      <c r="L74" s="655"/>
      <c r="M74" s="655"/>
    </row>
    <row r="75" spans="2:13" s="231" customFormat="1" ht="18">
      <c r="B75" s="232"/>
      <c r="C75" s="233"/>
      <c r="D75" s="232"/>
      <c r="E75" s="232"/>
      <c r="F75" s="232"/>
      <c r="G75" s="232"/>
      <c r="H75" s="232"/>
      <c r="I75" s="655"/>
      <c r="J75" s="655"/>
      <c r="K75" s="655"/>
      <c r="L75" s="655"/>
      <c r="M75" s="655"/>
    </row>
    <row r="76" spans="2:13" s="231" customFormat="1" ht="18">
      <c r="B76" s="232"/>
      <c r="C76" s="233"/>
      <c r="D76" s="232"/>
      <c r="E76" s="232"/>
      <c r="F76" s="232"/>
      <c r="G76" s="232"/>
      <c r="H76" s="232"/>
      <c r="I76" s="655"/>
      <c r="J76" s="655"/>
      <c r="K76" s="655"/>
      <c r="L76" s="655"/>
      <c r="M76" s="655"/>
    </row>
    <row r="77" spans="2:13" s="231" customFormat="1" ht="18">
      <c r="B77" s="232"/>
      <c r="C77" s="233"/>
      <c r="D77" s="232"/>
      <c r="E77" s="232"/>
      <c r="F77" s="232"/>
      <c r="G77" s="232"/>
      <c r="H77" s="232"/>
      <c r="I77" s="655"/>
      <c r="J77" s="655"/>
      <c r="K77" s="655"/>
      <c r="L77" s="655"/>
      <c r="M77" s="655"/>
    </row>
    <row r="78" spans="2:13" s="231" customFormat="1" ht="18">
      <c r="B78" s="232"/>
      <c r="C78" s="233"/>
      <c r="D78" s="232"/>
      <c r="E78" s="232"/>
      <c r="F78" s="232"/>
      <c r="G78" s="232"/>
      <c r="H78" s="232"/>
      <c r="I78" s="655"/>
      <c r="J78" s="655"/>
      <c r="K78" s="655"/>
      <c r="L78" s="655"/>
      <c r="M78" s="655"/>
    </row>
    <row r="79" spans="2:13" s="231" customFormat="1" ht="18">
      <c r="B79" s="232"/>
      <c r="C79" s="233"/>
      <c r="D79" s="232"/>
      <c r="E79" s="232"/>
      <c r="F79" s="232"/>
      <c r="G79" s="232"/>
      <c r="H79" s="232"/>
      <c r="I79" s="655"/>
      <c r="J79" s="655"/>
      <c r="K79" s="655"/>
      <c r="L79" s="655"/>
      <c r="M79" s="655"/>
    </row>
    <row r="80" spans="2:13" s="231" customFormat="1" ht="18">
      <c r="B80" s="232"/>
      <c r="C80" s="233"/>
      <c r="D80" s="232"/>
      <c r="E80" s="232"/>
      <c r="F80" s="232"/>
      <c r="G80" s="232"/>
      <c r="H80" s="232"/>
      <c r="I80" s="655"/>
      <c r="J80" s="655"/>
      <c r="K80" s="655"/>
      <c r="L80" s="655"/>
      <c r="M80" s="655"/>
    </row>
    <row r="81" spans="2:13" s="231" customFormat="1" ht="18">
      <c r="B81" s="232"/>
      <c r="C81" s="233"/>
      <c r="D81" s="232"/>
      <c r="E81" s="232"/>
      <c r="F81" s="232"/>
      <c r="G81" s="232"/>
      <c r="H81" s="232"/>
      <c r="I81" s="655"/>
      <c r="J81" s="655"/>
      <c r="K81" s="655"/>
      <c r="L81" s="655"/>
      <c r="M81" s="655"/>
    </row>
    <row r="82" spans="2:13" s="231" customFormat="1" ht="18">
      <c r="B82" s="232"/>
      <c r="C82" s="233"/>
      <c r="D82" s="232"/>
      <c r="E82" s="232"/>
      <c r="F82" s="232"/>
      <c r="G82" s="232"/>
      <c r="H82" s="232"/>
      <c r="I82" s="655"/>
      <c r="J82" s="655"/>
      <c r="K82" s="655"/>
      <c r="L82" s="655"/>
      <c r="M82" s="655"/>
    </row>
    <row r="83" spans="2:13" s="231" customFormat="1" ht="18">
      <c r="B83" s="232"/>
      <c r="C83" s="233"/>
      <c r="D83" s="232"/>
      <c r="E83" s="232"/>
      <c r="F83" s="232"/>
      <c r="G83" s="232"/>
      <c r="H83" s="232"/>
      <c r="I83" s="655"/>
      <c r="J83" s="655"/>
      <c r="K83" s="655"/>
      <c r="L83" s="655"/>
      <c r="M83" s="655"/>
    </row>
    <row r="84" spans="2:13" s="231" customFormat="1" ht="18">
      <c r="B84" s="232"/>
      <c r="C84" s="233"/>
      <c r="D84" s="232"/>
      <c r="E84" s="232"/>
      <c r="F84" s="232"/>
      <c r="G84" s="232"/>
      <c r="H84" s="232"/>
      <c r="I84" s="655"/>
      <c r="J84" s="655"/>
      <c r="K84" s="655"/>
      <c r="L84" s="655"/>
      <c r="M84" s="655"/>
    </row>
    <row r="85" spans="2:13" s="231" customFormat="1" ht="18">
      <c r="B85" s="232"/>
      <c r="C85" s="233"/>
      <c r="D85" s="232"/>
      <c r="E85" s="232"/>
      <c r="F85" s="232"/>
      <c r="G85" s="232"/>
      <c r="H85" s="232"/>
      <c r="I85" s="655"/>
      <c r="J85" s="655"/>
      <c r="K85" s="655"/>
      <c r="L85" s="655"/>
      <c r="M85" s="655"/>
    </row>
    <row r="86" spans="2:13" s="231" customFormat="1" ht="18">
      <c r="B86" s="232"/>
      <c r="C86" s="233"/>
      <c r="D86" s="232"/>
      <c r="E86" s="232"/>
      <c r="F86" s="232"/>
      <c r="G86" s="232"/>
      <c r="H86" s="232"/>
      <c r="I86" s="655"/>
      <c r="J86" s="655"/>
      <c r="K86" s="655"/>
      <c r="L86" s="655"/>
      <c r="M86" s="655"/>
    </row>
    <row r="87" spans="2:13" s="231" customFormat="1" ht="18">
      <c r="B87" s="232"/>
      <c r="C87" s="233"/>
      <c r="D87" s="232"/>
      <c r="E87" s="232"/>
      <c r="F87" s="232"/>
      <c r="G87" s="232"/>
      <c r="H87" s="232"/>
      <c r="I87" s="655"/>
      <c r="J87" s="655"/>
      <c r="K87" s="655"/>
      <c r="L87" s="655"/>
      <c r="M87" s="655"/>
    </row>
    <row r="88" spans="2:13" s="231" customFormat="1" ht="18">
      <c r="B88" s="232"/>
      <c r="C88" s="233"/>
      <c r="D88" s="232"/>
      <c r="E88" s="232"/>
      <c r="F88" s="232"/>
      <c r="G88" s="232"/>
      <c r="H88" s="232"/>
      <c r="I88" s="655"/>
      <c r="J88" s="655"/>
      <c r="K88" s="655"/>
      <c r="L88" s="655"/>
      <c r="M88" s="655"/>
    </row>
    <row r="89" spans="2:13" s="231" customFormat="1" ht="18">
      <c r="B89" s="232"/>
      <c r="C89" s="233"/>
      <c r="D89" s="232"/>
      <c r="E89" s="232"/>
      <c r="F89" s="232"/>
      <c r="G89" s="232"/>
      <c r="H89" s="232"/>
      <c r="I89" s="655"/>
      <c r="J89" s="655"/>
      <c r="K89" s="655"/>
      <c r="L89" s="655"/>
      <c r="M89" s="655"/>
    </row>
    <row r="90" spans="2:13" s="231" customFormat="1" ht="23.1" customHeight="1">
      <c r="B90" s="232"/>
      <c r="C90" s="233"/>
      <c r="D90" s="232"/>
      <c r="E90" s="232"/>
      <c r="F90" s="232"/>
      <c r="G90" s="232"/>
      <c r="H90" s="232"/>
      <c r="I90" s="655"/>
      <c r="J90" s="655"/>
      <c r="K90" s="655"/>
      <c r="L90" s="655"/>
      <c r="M90" s="655"/>
    </row>
    <row r="91" spans="2:13" s="231" customFormat="1" ht="45" customHeight="1">
      <c r="B91" s="232"/>
      <c r="C91" s="233"/>
      <c r="D91" s="232"/>
      <c r="E91" s="232"/>
      <c r="F91" s="232"/>
      <c r="G91" s="232"/>
      <c r="H91" s="232"/>
      <c r="I91" s="655"/>
      <c r="J91" s="655"/>
      <c r="K91" s="655"/>
      <c r="L91" s="655"/>
      <c r="M91" s="655"/>
    </row>
    <row r="92" spans="2:13" s="231" customFormat="1" ht="15.75" customHeight="1">
      <c r="B92" s="232"/>
      <c r="C92" s="233"/>
      <c r="D92" s="232"/>
      <c r="E92" s="232"/>
      <c r="F92" s="232"/>
      <c r="G92" s="232"/>
      <c r="H92" s="232"/>
      <c r="I92" s="655"/>
      <c r="J92" s="655"/>
      <c r="K92" s="655"/>
      <c r="L92" s="655"/>
      <c r="M92" s="655"/>
    </row>
    <row r="93" spans="2:13" s="231" customFormat="1" ht="24.6" customHeight="1">
      <c r="B93" s="232"/>
      <c r="C93" s="233"/>
      <c r="D93" s="232"/>
      <c r="E93" s="232"/>
      <c r="F93" s="232"/>
      <c r="G93" s="232"/>
      <c r="H93" s="232"/>
      <c r="I93" s="655"/>
      <c r="J93" s="655"/>
      <c r="K93" s="655"/>
      <c r="L93" s="655"/>
      <c r="M93" s="655"/>
    </row>
    <row r="94" spans="2:13" s="231" customFormat="1" ht="30" customHeight="1">
      <c r="B94" s="232"/>
      <c r="C94" s="233"/>
      <c r="D94" s="232"/>
      <c r="E94" s="232"/>
      <c r="F94" s="232"/>
      <c r="G94" s="232"/>
      <c r="H94" s="232"/>
      <c r="I94" s="655"/>
      <c r="J94" s="655"/>
      <c r="K94" s="655"/>
      <c r="L94" s="655"/>
      <c r="M94" s="655"/>
    </row>
    <row r="95" spans="2:13" s="231" customFormat="1" ht="36.75" customHeight="1">
      <c r="B95" s="232"/>
      <c r="C95" s="233"/>
      <c r="D95" s="232"/>
      <c r="E95" s="232"/>
      <c r="F95" s="232"/>
      <c r="G95" s="232"/>
      <c r="H95" s="232"/>
      <c r="I95" s="655"/>
      <c r="J95" s="655"/>
      <c r="K95" s="655"/>
      <c r="L95" s="655"/>
      <c r="M95" s="655"/>
    </row>
    <row r="96" spans="2:13" s="231" customFormat="1" ht="3.75" customHeight="1">
      <c r="B96" s="232"/>
      <c r="C96" s="233"/>
      <c r="D96" s="232"/>
      <c r="E96" s="232"/>
      <c r="F96" s="232"/>
      <c r="G96" s="232"/>
      <c r="H96" s="232"/>
      <c r="I96" s="655"/>
      <c r="J96" s="655"/>
      <c r="K96" s="655"/>
      <c r="L96" s="655"/>
      <c r="M96" s="655"/>
    </row>
    <row r="97" spans="2:13" s="231" customFormat="1" ht="46.35" customHeight="1">
      <c r="B97" s="232"/>
      <c r="C97" s="233"/>
      <c r="D97" s="232"/>
      <c r="E97" s="232"/>
      <c r="F97" s="232"/>
      <c r="G97" s="232"/>
      <c r="H97" s="232"/>
      <c r="I97" s="655"/>
      <c r="J97" s="655"/>
      <c r="K97" s="655"/>
      <c r="L97" s="655"/>
      <c r="M97" s="655"/>
    </row>
    <row r="98" spans="2:13" s="231" customFormat="1" ht="18">
      <c r="B98" s="232"/>
      <c r="C98" s="233"/>
      <c r="D98" s="232"/>
      <c r="E98" s="232"/>
      <c r="F98" s="232"/>
      <c r="G98" s="232"/>
      <c r="H98" s="232"/>
      <c r="I98" s="655"/>
      <c r="J98" s="655"/>
      <c r="K98" s="655"/>
      <c r="L98" s="655"/>
      <c r="M98" s="655"/>
    </row>
    <row r="99" spans="2:13" s="231" customFormat="1" ht="18">
      <c r="B99" s="232"/>
      <c r="C99" s="233"/>
      <c r="D99" s="232"/>
      <c r="E99" s="232"/>
      <c r="F99" s="232"/>
      <c r="G99" s="232"/>
      <c r="H99" s="232"/>
      <c r="I99" s="655"/>
      <c r="J99" s="655"/>
      <c r="K99" s="655"/>
      <c r="L99" s="655"/>
      <c r="M99" s="655"/>
    </row>
    <row r="100" spans="2:13" s="231" customFormat="1" ht="18">
      <c r="B100" s="232"/>
      <c r="C100" s="233"/>
      <c r="D100" s="232"/>
      <c r="E100" s="232"/>
      <c r="F100" s="232"/>
      <c r="G100" s="232"/>
      <c r="H100" s="232"/>
      <c r="I100" s="655"/>
      <c r="J100" s="655"/>
      <c r="K100" s="655"/>
      <c r="L100" s="655"/>
      <c r="M100" s="655"/>
    </row>
    <row r="101" spans="2:13" s="231" customFormat="1" ht="18">
      <c r="B101" s="232"/>
      <c r="C101" s="233"/>
      <c r="D101" s="232"/>
      <c r="E101" s="232"/>
      <c r="F101" s="232"/>
      <c r="G101" s="232"/>
      <c r="H101" s="232"/>
      <c r="I101" s="655"/>
      <c r="J101" s="655"/>
      <c r="K101" s="655"/>
      <c r="L101" s="655"/>
      <c r="M101" s="655"/>
    </row>
    <row r="102" spans="2:13" s="231" customFormat="1" ht="18.75" thickBot="1">
      <c r="B102" s="232"/>
      <c r="C102" s="233"/>
      <c r="D102" s="232"/>
      <c r="E102" s="232"/>
      <c r="F102" s="232"/>
      <c r="G102" s="232"/>
      <c r="H102" s="232"/>
      <c r="I102" s="655"/>
      <c r="J102" s="655"/>
      <c r="K102" s="655"/>
      <c r="L102" s="655"/>
      <c r="M102" s="655"/>
    </row>
    <row r="103" spans="2:13" s="231" customFormat="1" ht="44.25" customHeight="1" thickBot="1">
      <c r="B103" s="1302" t="s">
        <v>195</v>
      </c>
      <c r="C103" s="1290" t="s">
        <v>226</v>
      </c>
      <c r="D103" s="1288"/>
      <c r="E103" s="1288"/>
      <c r="F103" s="1288"/>
      <c r="G103" s="1288"/>
      <c r="H103" s="1288"/>
      <c r="I103" s="655"/>
      <c r="J103" s="655"/>
      <c r="K103" s="655"/>
      <c r="L103" s="655"/>
      <c r="M103" s="655"/>
    </row>
    <row r="104" spans="2:13" s="231" customFormat="1" ht="348" thickBot="1">
      <c r="B104" s="1291"/>
      <c r="C104" s="1292" t="s">
        <v>227</v>
      </c>
      <c r="D104" s="1216"/>
      <c r="E104" s="1216"/>
      <c r="F104" s="1216"/>
      <c r="G104" s="1216"/>
      <c r="H104" s="1216"/>
      <c r="I104" s="655"/>
      <c r="J104" s="234"/>
      <c r="K104" s="655"/>
      <c r="L104" s="655"/>
      <c r="M104" s="655"/>
    </row>
    <row r="105" spans="2:13" s="231" customFormat="1" ht="378.75" thickBot="1">
      <c r="B105" s="1304" t="s">
        <v>97</v>
      </c>
      <c r="C105" s="1305" t="s">
        <v>228</v>
      </c>
      <c r="D105" s="1294"/>
      <c r="E105" s="1294"/>
      <c r="F105" s="1294"/>
      <c r="G105" s="1294"/>
      <c r="H105" s="1294"/>
      <c r="I105" s="655"/>
      <c r="J105" s="655"/>
      <c r="K105" s="655"/>
      <c r="L105" s="655"/>
      <c r="M105" s="655"/>
    </row>
    <row r="106" spans="2:13" s="231" customFormat="1" ht="303">
      <c r="B106" s="1306" t="s">
        <v>99</v>
      </c>
      <c r="C106" s="1307" t="s">
        <v>229</v>
      </c>
      <c r="D106" s="1216"/>
      <c r="E106" s="1216"/>
      <c r="F106" s="1216"/>
      <c r="G106" s="1216"/>
      <c r="H106" s="1216"/>
      <c r="I106" s="655"/>
      <c r="J106" s="655"/>
      <c r="K106" s="655"/>
      <c r="L106" s="655"/>
      <c r="M106" s="655"/>
    </row>
    <row r="107" spans="2:13" s="231" customFormat="1" ht="272.25">
      <c r="B107" s="1293"/>
      <c r="C107" s="1308" t="s">
        <v>230</v>
      </c>
      <c r="D107" s="1216"/>
      <c r="E107" s="1216"/>
      <c r="F107" s="1216"/>
      <c r="G107" s="1216"/>
      <c r="H107" s="1216"/>
      <c r="I107" s="655"/>
      <c r="J107" s="655"/>
      <c r="K107" s="655"/>
      <c r="L107" s="655"/>
      <c r="M107" s="655"/>
    </row>
    <row r="108" spans="2:13" s="231" customFormat="1" ht="212.25" thickBot="1">
      <c r="B108" s="1310"/>
      <c r="C108" s="1217" t="s">
        <v>231</v>
      </c>
      <c r="D108" s="1216"/>
      <c r="E108" s="1216"/>
      <c r="F108" s="1216"/>
      <c r="G108" s="1216"/>
      <c r="H108" s="1216"/>
      <c r="I108" s="655"/>
      <c r="J108" s="655"/>
      <c r="K108" s="655"/>
      <c r="L108" s="655"/>
      <c r="M108" s="655"/>
    </row>
    <row r="109" spans="2:13" s="231" customFormat="1" ht="216" thickBot="1">
      <c r="B109" s="1304" t="s">
        <v>97</v>
      </c>
      <c r="C109" s="1311" t="s">
        <v>232</v>
      </c>
      <c r="D109" s="1294"/>
      <c r="E109" s="1294"/>
      <c r="F109" s="1294"/>
      <c r="G109" s="1294"/>
      <c r="H109" s="1294"/>
      <c r="I109" s="655"/>
      <c r="J109" s="655"/>
      <c r="K109" s="655"/>
      <c r="L109" s="655"/>
      <c r="M109" s="655"/>
    </row>
    <row r="110" spans="2:13" s="231" customFormat="1" ht="122.25" thickBot="1">
      <c r="B110" s="1314" t="s">
        <v>110</v>
      </c>
      <c r="C110" s="1315" t="s">
        <v>233</v>
      </c>
      <c r="D110" s="1216"/>
      <c r="E110" s="1216"/>
      <c r="F110" s="1216"/>
      <c r="G110" s="1216"/>
      <c r="H110" s="1216"/>
      <c r="I110" s="655"/>
      <c r="J110" s="655"/>
      <c r="K110" s="655"/>
      <c r="L110" s="655"/>
      <c r="M110" s="655"/>
    </row>
    <row r="111" spans="2:13" s="231" customFormat="1" ht="42.6" customHeight="1" thickBot="1">
      <c r="B111" s="1312" t="s">
        <v>234</v>
      </c>
      <c r="C111" s="1313" t="s">
        <v>235</v>
      </c>
      <c r="D111" s="1288"/>
      <c r="E111" s="1288"/>
      <c r="F111" s="1288"/>
      <c r="G111" s="1288"/>
      <c r="H111" s="1288"/>
      <c r="I111" s="655"/>
      <c r="J111" s="655"/>
      <c r="K111" s="655"/>
      <c r="L111" s="655"/>
      <c r="M111" s="655"/>
    </row>
    <row r="112" spans="2:13" s="231" customFormat="1" ht="18">
      <c r="B112" s="232"/>
      <c r="C112" s="233"/>
      <c r="D112" s="232"/>
      <c r="E112" s="232"/>
      <c r="F112" s="232"/>
      <c r="G112" s="232"/>
      <c r="H112" s="232"/>
      <c r="I112" s="655"/>
      <c r="J112" s="655"/>
      <c r="K112" s="655"/>
      <c r="L112" s="655"/>
      <c r="M112" s="655"/>
    </row>
    <row r="113" spans="2:13" s="231" customFormat="1" ht="18">
      <c r="B113" s="232"/>
      <c r="C113" s="233"/>
      <c r="D113" s="232"/>
      <c r="E113" s="232"/>
      <c r="F113" s="232"/>
      <c r="G113" s="232"/>
      <c r="H113" s="232"/>
      <c r="I113" s="655"/>
      <c r="J113" s="655"/>
      <c r="K113" s="655"/>
      <c r="L113" s="655"/>
      <c r="M113" s="655"/>
    </row>
    <row r="114" spans="2:13" s="231" customFormat="1" ht="18">
      <c r="B114" s="232"/>
      <c r="C114" s="233"/>
      <c r="D114" s="232"/>
      <c r="E114" s="232"/>
      <c r="F114" s="232"/>
      <c r="G114" s="232"/>
      <c r="H114" s="232"/>
      <c r="I114" s="655"/>
      <c r="J114" s="655"/>
      <c r="K114" s="655"/>
      <c r="L114" s="655"/>
      <c r="M114" s="655"/>
    </row>
    <row r="115" spans="2:13" s="231" customFormat="1" ht="18">
      <c r="B115" s="232"/>
      <c r="C115" s="233"/>
      <c r="D115" s="232"/>
      <c r="E115" s="232"/>
      <c r="F115" s="232"/>
      <c r="G115" s="232"/>
      <c r="H115" s="232"/>
      <c r="I115" s="655"/>
      <c r="J115" s="655"/>
      <c r="K115" s="655"/>
      <c r="L115" s="655"/>
      <c r="M115" s="655"/>
    </row>
    <row r="116" spans="2:13" s="231" customFormat="1" ht="18">
      <c r="B116" s="232"/>
      <c r="C116" s="233"/>
      <c r="D116" s="232"/>
      <c r="E116" s="232"/>
      <c r="F116" s="232"/>
      <c r="G116" s="232"/>
      <c r="H116" s="232"/>
      <c r="I116" s="655"/>
      <c r="J116" s="655"/>
      <c r="K116" s="655"/>
      <c r="L116" s="655"/>
      <c r="M116" s="655"/>
    </row>
    <row r="117" spans="2:13" s="231" customFormat="1" ht="18">
      <c r="B117" s="232"/>
      <c r="C117" s="233"/>
      <c r="D117" s="232"/>
      <c r="E117" s="232"/>
      <c r="F117" s="232"/>
      <c r="G117" s="232"/>
      <c r="H117" s="232"/>
      <c r="I117" s="655"/>
      <c r="J117" s="655"/>
      <c r="K117" s="655"/>
      <c r="L117" s="655"/>
      <c r="M117" s="655"/>
    </row>
    <row r="118" spans="2:13" s="231" customFormat="1" ht="18">
      <c r="B118" s="232"/>
      <c r="C118" s="233"/>
      <c r="D118" s="232"/>
      <c r="E118" s="232"/>
      <c r="F118" s="232"/>
      <c r="G118" s="232"/>
      <c r="H118" s="232"/>
      <c r="I118" s="655"/>
      <c r="J118" s="655"/>
      <c r="K118" s="655"/>
      <c r="L118" s="655"/>
      <c r="M118" s="655"/>
    </row>
    <row r="119" spans="2:13" s="231" customFormat="1" ht="18">
      <c r="B119" s="232"/>
      <c r="C119" s="233"/>
      <c r="D119" s="232"/>
      <c r="E119" s="232"/>
      <c r="F119" s="232"/>
      <c r="G119" s="232"/>
      <c r="H119" s="232"/>
      <c r="I119" s="655"/>
      <c r="J119" s="655"/>
      <c r="K119" s="655"/>
      <c r="L119" s="655"/>
      <c r="M119" s="655"/>
    </row>
    <row r="120" spans="2:13" s="231" customFormat="1" ht="18">
      <c r="B120" s="232"/>
      <c r="C120" s="233"/>
      <c r="D120" s="232"/>
      <c r="E120" s="232"/>
      <c r="F120" s="232"/>
      <c r="G120" s="232"/>
      <c r="H120" s="232"/>
      <c r="I120" s="655"/>
      <c r="J120" s="655"/>
      <c r="K120" s="655"/>
      <c r="L120" s="655"/>
      <c r="M120" s="655"/>
    </row>
    <row r="121" spans="2:13" s="231" customFormat="1" ht="18">
      <c r="B121" s="232"/>
      <c r="C121" s="233"/>
      <c r="D121" s="232"/>
      <c r="E121" s="232"/>
      <c r="F121" s="232"/>
      <c r="G121" s="232"/>
      <c r="H121" s="232"/>
      <c r="I121" s="655"/>
      <c r="J121" s="655"/>
      <c r="K121" s="655"/>
      <c r="L121" s="655"/>
      <c r="M121" s="655"/>
    </row>
    <row r="122" spans="2:13" s="231" customFormat="1" ht="18">
      <c r="B122" s="232"/>
      <c r="C122" s="233"/>
      <c r="D122" s="232"/>
      <c r="E122" s="232"/>
      <c r="F122" s="232"/>
      <c r="G122" s="232"/>
      <c r="H122" s="232"/>
      <c r="I122" s="655"/>
      <c r="J122" s="655"/>
      <c r="K122" s="655"/>
      <c r="L122" s="655"/>
      <c r="M122" s="655"/>
    </row>
    <row r="123" spans="2:13" s="231" customFormat="1" ht="18">
      <c r="B123" s="232"/>
      <c r="C123" s="233"/>
      <c r="D123" s="232"/>
      <c r="E123" s="232"/>
      <c r="F123" s="232"/>
      <c r="G123" s="232"/>
      <c r="H123" s="232"/>
      <c r="I123" s="655"/>
      <c r="J123" s="655"/>
      <c r="K123" s="655"/>
      <c r="L123" s="655"/>
      <c r="M123" s="655"/>
    </row>
    <row r="124" spans="2:13" s="231" customFormat="1" ht="18">
      <c r="B124" s="232"/>
      <c r="C124" s="233"/>
      <c r="D124" s="232"/>
      <c r="E124" s="232"/>
      <c r="F124" s="232"/>
      <c r="G124" s="232"/>
      <c r="H124" s="232"/>
      <c r="I124" s="655"/>
      <c r="J124" s="655"/>
      <c r="K124" s="655"/>
      <c r="L124" s="655"/>
      <c r="M124" s="655"/>
    </row>
    <row r="125" spans="2:13" s="231" customFormat="1" ht="18">
      <c r="B125" s="232"/>
      <c r="C125" s="233"/>
      <c r="D125" s="232"/>
      <c r="E125" s="232"/>
      <c r="F125" s="232"/>
      <c r="G125" s="232"/>
      <c r="H125" s="232"/>
      <c r="I125" s="655"/>
      <c r="J125" s="655"/>
      <c r="K125" s="655"/>
      <c r="L125" s="655"/>
      <c r="M125" s="655"/>
    </row>
    <row r="126" spans="2:13" s="231" customFormat="1" ht="18">
      <c r="B126" s="232"/>
      <c r="C126" s="233"/>
      <c r="D126" s="232"/>
      <c r="E126" s="232"/>
      <c r="F126" s="232"/>
      <c r="G126" s="232"/>
      <c r="H126" s="232"/>
      <c r="I126" s="655"/>
      <c r="J126" s="655"/>
      <c r="K126" s="655"/>
      <c r="L126" s="655"/>
      <c r="M126" s="655"/>
    </row>
    <row r="127" spans="2:13" s="231" customFormat="1" ht="18">
      <c r="B127" s="232"/>
      <c r="C127" s="233"/>
      <c r="D127" s="232"/>
      <c r="E127" s="232"/>
      <c r="F127" s="232"/>
      <c r="G127" s="232"/>
      <c r="H127" s="232"/>
      <c r="I127" s="655"/>
      <c r="J127" s="655"/>
      <c r="K127" s="655"/>
      <c r="L127" s="655"/>
      <c r="M127" s="655"/>
    </row>
    <row r="128" spans="2:13" s="231" customFormat="1" ht="18">
      <c r="B128" s="232"/>
      <c r="C128" s="233"/>
      <c r="D128" s="232"/>
      <c r="E128" s="232"/>
      <c r="F128" s="232"/>
      <c r="G128" s="232"/>
      <c r="H128" s="232"/>
      <c r="I128" s="655"/>
      <c r="J128" s="655"/>
      <c r="K128" s="655"/>
      <c r="L128" s="655"/>
      <c r="M128" s="655"/>
    </row>
    <row r="129" spans="2:13" s="231" customFormat="1" ht="18">
      <c r="B129" s="232"/>
      <c r="C129" s="233"/>
      <c r="D129" s="232"/>
      <c r="E129" s="232"/>
      <c r="F129" s="232"/>
      <c r="G129" s="232"/>
      <c r="H129" s="232"/>
      <c r="I129" s="655"/>
      <c r="J129" s="655"/>
      <c r="K129" s="655"/>
      <c r="L129" s="655"/>
      <c r="M129" s="655"/>
    </row>
    <row r="130" spans="2:13" s="231" customFormat="1" ht="18">
      <c r="B130" s="232"/>
      <c r="C130" s="233"/>
      <c r="D130" s="232"/>
      <c r="E130" s="232"/>
      <c r="F130" s="232"/>
      <c r="G130" s="232"/>
      <c r="H130" s="232"/>
      <c r="I130" s="655"/>
      <c r="J130" s="655"/>
      <c r="K130" s="655"/>
      <c r="L130" s="655"/>
      <c r="M130" s="655"/>
    </row>
    <row r="131" spans="2:13" s="231" customFormat="1" ht="18">
      <c r="B131" s="232"/>
      <c r="C131" s="233"/>
      <c r="D131" s="232"/>
      <c r="E131" s="232"/>
      <c r="F131" s="232"/>
      <c r="G131" s="232"/>
      <c r="H131" s="232"/>
      <c r="I131" s="655"/>
      <c r="J131" s="655"/>
      <c r="K131" s="655"/>
      <c r="L131" s="655"/>
      <c r="M131" s="655"/>
    </row>
    <row r="132" spans="2:13" s="231" customFormat="1" ht="18">
      <c r="B132" s="232"/>
      <c r="C132" s="233"/>
      <c r="D132" s="232"/>
      <c r="E132" s="232"/>
      <c r="F132" s="232"/>
      <c r="G132" s="232"/>
      <c r="H132" s="232"/>
      <c r="I132" s="655"/>
      <c r="J132" s="655"/>
      <c r="K132" s="655"/>
      <c r="L132" s="655"/>
      <c r="M132" s="655"/>
    </row>
    <row r="133" spans="2:13" s="231" customFormat="1" ht="18">
      <c r="B133" s="232"/>
      <c r="C133" s="233"/>
      <c r="D133" s="232"/>
      <c r="E133" s="232"/>
      <c r="F133" s="232"/>
      <c r="G133" s="232"/>
      <c r="H133" s="232"/>
      <c r="I133" s="655"/>
      <c r="J133" s="655"/>
      <c r="K133" s="655"/>
      <c r="L133" s="655"/>
      <c r="M133" s="655"/>
    </row>
    <row r="134" spans="2:13" ht="16.350000000000001" customHeight="1">
      <c r="B134" s="232"/>
      <c r="C134" s="233"/>
      <c r="D134" s="232"/>
      <c r="E134" s="232"/>
      <c r="F134" s="232"/>
      <c r="G134" s="232"/>
      <c r="H134" s="232"/>
    </row>
    <row r="135" spans="2:13" ht="16.350000000000001" customHeight="1">
      <c r="B135" s="232"/>
      <c r="C135" s="233"/>
      <c r="D135" s="232"/>
      <c r="E135" s="232"/>
      <c r="F135" s="232"/>
      <c r="G135" s="232"/>
      <c r="H135" s="232"/>
    </row>
    <row r="136" spans="2:13" ht="16.350000000000001" customHeight="1">
      <c r="B136" s="232"/>
      <c r="C136" s="233"/>
      <c r="D136" s="232"/>
      <c r="E136" s="232"/>
      <c r="F136" s="232"/>
      <c r="G136" s="232"/>
      <c r="H136" s="232"/>
    </row>
    <row r="137" spans="2:13" ht="16.350000000000001" customHeight="1">
      <c r="B137" s="232"/>
      <c r="C137" s="233"/>
      <c r="D137" s="232"/>
      <c r="E137" s="232"/>
      <c r="F137" s="232"/>
      <c r="G137" s="232"/>
      <c r="H137" s="232"/>
    </row>
    <row r="138" spans="2:13" ht="16.350000000000001" customHeight="1">
      <c r="B138" s="232"/>
      <c r="C138" s="233"/>
      <c r="D138" s="232"/>
      <c r="E138" s="232"/>
      <c r="F138" s="232"/>
      <c r="G138" s="232"/>
      <c r="H138" s="232"/>
    </row>
    <row r="139" spans="2:13" ht="16.350000000000001" customHeight="1">
      <c r="B139" s="232"/>
      <c r="C139" s="233"/>
      <c r="D139" s="232"/>
      <c r="E139" s="232"/>
      <c r="F139" s="232"/>
      <c r="G139" s="232"/>
      <c r="H139" s="232"/>
    </row>
    <row r="140" spans="2:13" ht="16.350000000000001" customHeight="1">
      <c r="B140" s="232"/>
      <c r="C140" s="233"/>
      <c r="D140" s="232"/>
      <c r="E140" s="232"/>
      <c r="F140" s="232"/>
      <c r="G140" s="232"/>
      <c r="H140" s="232"/>
    </row>
    <row r="141" spans="2:13" ht="16.350000000000001" customHeight="1">
      <c r="B141" s="232"/>
      <c r="C141" s="233"/>
      <c r="D141" s="232"/>
      <c r="E141" s="232"/>
      <c r="F141" s="232"/>
      <c r="G141" s="232"/>
      <c r="H141" s="232"/>
    </row>
    <row r="142" spans="2:13" ht="16.350000000000001" customHeight="1">
      <c r="B142" s="232"/>
      <c r="C142" s="233"/>
      <c r="D142" s="232"/>
      <c r="E142" s="232"/>
      <c r="F142" s="232"/>
      <c r="G142" s="232"/>
      <c r="H142" s="232"/>
    </row>
    <row r="143" spans="2:13" ht="17.45" customHeight="1">
      <c r="B143" s="232"/>
      <c r="C143" s="233"/>
      <c r="D143" s="232"/>
      <c r="E143" s="232"/>
      <c r="F143" s="232"/>
      <c r="G143" s="232"/>
      <c r="H143" s="232"/>
    </row>
    <row r="144" spans="2:13" ht="18">
      <c r="B144" s="232"/>
      <c r="C144" s="233"/>
      <c r="D144" s="232"/>
      <c r="E144" s="232"/>
      <c r="F144" s="232"/>
      <c r="G144" s="232"/>
      <c r="H144" s="232"/>
    </row>
    <row r="145" spans="1:20" ht="18">
      <c r="B145" s="232"/>
      <c r="C145" s="233"/>
      <c r="D145" s="232"/>
      <c r="E145" s="232"/>
      <c r="F145" s="232"/>
      <c r="G145" s="232"/>
      <c r="H145" s="232"/>
    </row>
    <row r="146" spans="1:20" ht="18">
      <c r="B146" s="232"/>
      <c r="C146" s="233"/>
      <c r="D146" s="232"/>
      <c r="E146" s="232"/>
      <c r="F146" s="232"/>
      <c r="G146" s="232"/>
      <c r="H146" s="232"/>
    </row>
    <row r="150" spans="1:20" s="654" customFormat="1" ht="20.100000000000001" customHeight="1">
      <c r="A150" s="29"/>
      <c r="B150" s="230"/>
      <c r="C150" s="229"/>
      <c r="D150" s="230"/>
      <c r="E150" s="230"/>
      <c r="F150" s="230"/>
      <c r="G150" s="230"/>
      <c r="H150" s="230"/>
      <c r="N150" s="29"/>
      <c r="O150" s="29"/>
      <c r="P150" s="29"/>
      <c r="Q150" s="29"/>
      <c r="R150" s="29"/>
      <c r="S150" s="29"/>
      <c r="T150" s="29"/>
    </row>
    <row r="151" spans="1:20" s="654" customFormat="1" ht="18" customHeight="1">
      <c r="A151" s="29"/>
      <c r="B151" s="230"/>
      <c r="C151" s="229"/>
      <c r="D151" s="230"/>
      <c r="E151" s="230"/>
      <c r="F151" s="230"/>
      <c r="G151" s="230"/>
      <c r="H151" s="230"/>
      <c r="N151" s="29"/>
      <c r="O151" s="29"/>
      <c r="P151" s="29"/>
      <c r="Q151" s="29"/>
      <c r="R151" s="29"/>
      <c r="S151" s="29"/>
      <c r="T151" s="29"/>
    </row>
    <row r="152" spans="1:20" s="654" customFormat="1" ht="18" customHeight="1">
      <c r="A152" s="29"/>
      <c r="B152" s="230"/>
      <c r="C152" s="229"/>
      <c r="D152" s="230"/>
      <c r="E152" s="230"/>
      <c r="F152" s="230"/>
      <c r="G152" s="230"/>
      <c r="H152" s="230"/>
      <c r="N152" s="29"/>
      <c r="O152" s="29"/>
      <c r="P152" s="29"/>
      <c r="Q152" s="29"/>
      <c r="R152" s="29"/>
      <c r="S152" s="29"/>
      <c r="T152" s="29"/>
    </row>
    <row r="153" spans="1:20" s="654" customFormat="1" ht="18" customHeight="1">
      <c r="A153" s="29"/>
      <c r="B153" s="230"/>
      <c r="C153" s="229"/>
      <c r="D153" s="230"/>
      <c r="E153" s="230"/>
      <c r="F153" s="230"/>
      <c r="G153" s="230"/>
      <c r="H153" s="230"/>
      <c r="N153" s="29"/>
      <c r="O153" s="29"/>
      <c r="P153" s="29"/>
      <c r="Q153" s="29"/>
      <c r="R153" s="29"/>
      <c r="S153" s="29"/>
      <c r="T153" s="29"/>
    </row>
    <row r="154" spans="1:20" s="654" customFormat="1" ht="18" customHeight="1">
      <c r="A154" s="29"/>
      <c r="B154" s="230"/>
      <c r="C154" s="229"/>
      <c r="D154" s="230"/>
      <c r="E154" s="230"/>
      <c r="F154" s="230"/>
      <c r="G154" s="230"/>
      <c r="H154" s="230"/>
      <c r="N154" s="29"/>
      <c r="O154" s="29"/>
      <c r="P154" s="29"/>
      <c r="Q154" s="29"/>
      <c r="R154" s="29"/>
      <c r="S154" s="29"/>
      <c r="T154" s="29"/>
    </row>
    <row r="155" spans="1:20" s="654" customFormat="1" ht="18" customHeight="1">
      <c r="A155" s="29"/>
      <c r="B155" s="230"/>
      <c r="C155" s="229"/>
      <c r="D155" s="230"/>
      <c r="E155" s="230"/>
      <c r="F155" s="230"/>
      <c r="G155" s="230"/>
      <c r="H155" s="230"/>
      <c r="N155" s="29"/>
      <c r="O155" s="29"/>
      <c r="P155" s="29"/>
      <c r="Q155" s="29"/>
      <c r="R155" s="29"/>
      <c r="S155" s="29"/>
      <c r="T155" s="29"/>
    </row>
    <row r="156" spans="1:20" s="654" customFormat="1" ht="18" customHeight="1">
      <c r="A156" s="29"/>
      <c r="B156" s="230"/>
      <c r="C156" s="229"/>
      <c r="D156" s="230"/>
      <c r="E156" s="230"/>
      <c r="F156" s="230"/>
      <c r="G156" s="230"/>
      <c r="H156" s="230"/>
      <c r="N156" s="29"/>
      <c r="O156" s="29"/>
      <c r="P156" s="29"/>
      <c r="Q156" s="29"/>
      <c r="R156" s="29"/>
      <c r="S156" s="29"/>
      <c r="T156" s="29"/>
    </row>
    <row r="157" spans="1:20" s="654" customFormat="1" ht="18" customHeight="1">
      <c r="A157" s="29"/>
      <c r="B157" s="230"/>
      <c r="C157" s="229"/>
      <c r="D157" s="230"/>
      <c r="E157" s="230"/>
      <c r="F157" s="230"/>
      <c r="G157" s="230"/>
      <c r="H157" s="230"/>
      <c r="N157" s="29"/>
      <c r="O157" s="29"/>
      <c r="P157" s="29"/>
      <c r="Q157" s="29"/>
      <c r="R157" s="29"/>
      <c r="S157" s="29"/>
      <c r="T157" s="29"/>
    </row>
    <row r="158" spans="1:20" s="654" customFormat="1" ht="18" customHeight="1">
      <c r="A158" s="29"/>
      <c r="B158" s="230"/>
      <c r="C158" s="229"/>
      <c r="D158" s="230"/>
      <c r="E158" s="230"/>
      <c r="F158" s="230"/>
      <c r="G158" s="230"/>
      <c r="H158" s="230"/>
      <c r="N158" s="29"/>
      <c r="O158" s="29"/>
      <c r="P158" s="29"/>
      <c r="Q158" s="29"/>
      <c r="R158" s="29"/>
      <c r="S158" s="29"/>
      <c r="T158" s="29"/>
    </row>
    <row r="159" spans="1:20" s="654" customFormat="1" ht="18" customHeight="1">
      <c r="A159" s="29"/>
      <c r="B159" s="230"/>
      <c r="C159" s="229"/>
      <c r="D159" s="230"/>
      <c r="E159" s="230"/>
      <c r="F159" s="230"/>
      <c r="G159" s="230"/>
      <c r="H159" s="230"/>
      <c r="N159" s="29"/>
      <c r="O159" s="29"/>
      <c r="P159" s="29"/>
      <c r="Q159" s="29"/>
      <c r="R159" s="29"/>
      <c r="S159" s="29"/>
      <c r="T159" s="29"/>
    </row>
    <row r="160" spans="1:20" s="654" customFormat="1" ht="18" customHeight="1">
      <c r="A160" s="29"/>
      <c r="B160" s="230"/>
      <c r="C160" s="229"/>
      <c r="D160" s="230"/>
      <c r="E160" s="230"/>
      <c r="F160" s="230"/>
      <c r="G160" s="230"/>
      <c r="H160" s="230"/>
      <c r="N160" s="29"/>
      <c r="O160" s="29"/>
      <c r="P160" s="29"/>
      <c r="Q160" s="29"/>
      <c r="R160" s="29"/>
      <c r="S160" s="29"/>
      <c r="T160" s="29"/>
    </row>
    <row r="161" spans="1:20" s="654" customFormat="1" ht="17.850000000000001" customHeight="1">
      <c r="A161" s="29"/>
      <c r="B161" s="230"/>
      <c r="C161" s="229"/>
      <c r="D161" s="230"/>
      <c r="E161" s="230"/>
      <c r="F161" s="230"/>
      <c r="G161" s="230"/>
      <c r="H161" s="230"/>
      <c r="N161" s="29"/>
      <c r="O161" s="29"/>
      <c r="P161" s="29"/>
      <c r="Q161" s="29"/>
      <c r="R161" s="29"/>
      <c r="S161" s="29"/>
      <c r="T161" s="29"/>
    </row>
    <row r="162" spans="1:20" s="654" customFormat="1" ht="12" customHeight="1" thickBot="1">
      <c r="A162" s="29"/>
      <c r="B162" s="230"/>
      <c r="C162" s="229"/>
      <c r="D162" s="230"/>
      <c r="E162" s="230"/>
      <c r="F162" s="230"/>
      <c r="G162" s="230"/>
      <c r="H162" s="230"/>
      <c r="N162" s="29"/>
      <c r="O162" s="29"/>
      <c r="P162" s="29"/>
      <c r="Q162" s="29"/>
      <c r="R162" s="29"/>
      <c r="S162" s="29"/>
      <c r="T162" s="29"/>
    </row>
    <row r="163" spans="1:20" s="654" customFormat="1" ht="45" customHeight="1">
      <c r="A163" s="29"/>
      <c r="B163" s="1324" t="s">
        <v>197</v>
      </c>
      <c r="C163" s="1214" t="s">
        <v>236</v>
      </c>
      <c r="D163" s="1288"/>
      <c r="E163" s="1288"/>
      <c r="F163" s="1288"/>
      <c r="G163" s="1288"/>
      <c r="H163" s="1288"/>
      <c r="N163" s="29"/>
      <c r="O163" s="29"/>
      <c r="P163" s="29"/>
      <c r="Q163" s="29"/>
      <c r="R163" s="29"/>
      <c r="S163" s="29"/>
      <c r="T163" s="29"/>
    </row>
    <row r="164" spans="1:20" s="654" customFormat="1" ht="57" customHeight="1" thickBot="1">
      <c r="A164" s="29"/>
      <c r="B164" s="1325"/>
      <c r="C164" s="1259" t="s">
        <v>237</v>
      </c>
      <c r="D164" s="1216"/>
      <c r="E164" s="1216"/>
      <c r="F164" s="1216"/>
      <c r="G164" s="1216"/>
      <c r="H164" s="1216"/>
      <c r="N164" s="29"/>
      <c r="O164" s="29"/>
      <c r="P164" s="29"/>
      <c r="Q164" s="29"/>
      <c r="R164" s="29"/>
      <c r="S164" s="29"/>
      <c r="T164" s="29"/>
    </row>
    <row r="165" spans="1:20" s="654" customFormat="1" ht="155.25" thickBot="1">
      <c r="A165" s="29"/>
      <c r="B165" s="1323" t="s">
        <v>238</v>
      </c>
      <c r="C165" s="1322" t="s">
        <v>239</v>
      </c>
      <c r="D165" s="1216"/>
      <c r="E165" s="1216"/>
      <c r="F165" s="1216"/>
      <c r="G165" s="1216"/>
      <c r="H165" s="1216"/>
      <c r="N165" s="29"/>
      <c r="O165" s="29"/>
      <c r="P165" s="29"/>
      <c r="Q165" s="29"/>
      <c r="R165" s="29"/>
      <c r="S165" s="29"/>
      <c r="T165" s="29"/>
    </row>
    <row r="166" spans="1:20" s="654" customFormat="1" ht="171" thickBot="1">
      <c r="A166" s="29"/>
      <c r="B166" s="1321" t="s">
        <v>99</v>
      </c>
      <c r="C166" s="1322" t="s">
        <v>240</v>
      </c>
      <c r="D166" s="1216"/>
      <c r="E166" s="1216"/>
      <c r="F166" s="1216"/>
      <c r="G166" s="1216"/>
      <c r="H166" s="1216"/>
      <c r="N166" s="29"/>
      <c r="O166" s="29"/>
      <c r="P166" s="29"/>
      <c r="Q166" s="29"/>
      <c r="R166" s="29"/>
      <c r="S166" s="29"/>
      <c r="T166" s="29"/>
    </row>
    <row r="167" spans="1:20" s="654" customFormat="1" ht="366.75">
      <c r="A167" s="29"/>
      <c r="B167" s="1304" t="s">
        <v>97</v>
      </c>
      <c r="C167" s="1319" t="s">
        <v>241</v>
      </c>
      <c r="D167" s="1216"/>
      <c r="E167" s="1216"/>
      <c r="F167" s="1216"/>
      <c r="G167" s="1216"/>
      <c r="H167" s="1216"/>
      <c r="N167" s="29"/>
      <c r="O167" s="29"/>
      <c r="P167" s="29"/>
      <c r="Q167" s="29"/>
      <c r="R167" s="29"/>
      <c r="S167" s="29"/>
      <c r="T167" s="29"/>
    </row>
    <row r="168" spans="1:20" s="654" customFormat="1" ht="211.5" thickBot="1">
      <c r="A168" s="29"/>
      <c r="B168" s="1320"/>
      <c r="C168" s="1292" t="s">
        <v>242</v>
      </c>
      <c r="D168" s="1216"/>
      <c r="E168" s="1216"/>
      <c r="F168" s="1216"/>
      <c r="G168" s="1216"/>
      <c r="H168" s="1216"/>
      <c r="N168" s="29"/>
      <c r="O168" s="29"/>
      <c r="P168" s="29"/>
      <c r="Q168" s="29"/>
      <c r="R168" s="29"/>
      <c r="S168" s="29"/>
      <c r="T168" s="29"/>
    </row>
    <row r="169" spans="1:20" s="654" customFormat="1" ht="90.75" thickBot="1">
      <c r="A169" s="29"/>
      <c r="B169" s="1326" t="s">
        <v>161</v>
      </c>
      <c r="C169" s="1303" t="s">
        <v>243</v>
      </c>
      <c r="D169" s="1294"/>
      <c r="E169" s="1294"/>
      <c r="F169" s="1294"/>
      <c r="G169" s="1294"/>
      <c r="H169" s="1294"/>
      <c r="N169" s="29"/>
      <c r="O169" s="29"/>
      <c r="P169" s="29"/>
      <c r="Q169" s="29"/>
      <c r="R169" s="29"/>
      <c r="S169" s="29"/>
      <c r="T169" s="29"/>
    </row>
    <row r="170" spans="1:20" s="654" customFormat="1" ht="124.9" customHeight="1" thickBot="1">
      <c r="A170" s="29"/>
      <c r="B170" s="1270" t="s">
        <v>165</v>
      </c>
      <c r="C170" s="1358" t="s">
        <v>244</v>
      </c>
      <c r="D170" s="1296"/>
      <c r="E170" s="1296"/>
      <c r="F170" s="1296"/>
      <c r="G170" s="1296"/>
      <c r="H170" s="1296"/>
      <c r="N170" s="29"/>
      <c r="O170" s="29"/>
      <c r="P170" s="29"/>
      <c r="Q170" s="29"/>
      <c r="R170" s="29"/>
      <c r="S170" s="29"/>
      <c r="T170" s="29"/>
    </row>
    <row r="171" spans="1:20" s="654" customFormat="1" ht="26.1" customHeight="1">
      <c r="A171" s="29"/>
      <c r="B171" s="1271" t="s">
        <v>167</v>
      </c>
      <c r="C171" s="1208" t="s">
        <v>168</v>
      </c>
      <c r="D171" s="1187"/>
      <c r="E171" s="1187"/>
      <c r="F171" s="1187"/>
      <c r="G171" s="1187"/>
      <c r="H171" s="1187"/>
      <c r="N171" s="29"/>
      <c r="O171" s="29"/>
      <c r="P171" s="29"/>
      <c r="Q171" s="29"/>
      <c r="R171" s="29"/>
      <c r="S171" s="29"/>
      <c r="T171" s="29"/>
    </row>
    <row r="172" spans="1:20" s="654" customFormat="1" ht="150.75">
      <c r="A172" s="29"/>
      <c r="B172" s="1003"/>
      <c r="C172" s="1210" t="s">
        <v>245</v>
      </c>
      <c r="D172" s="1187"/>
      <c r="E172" s="1187"/>
      <c r="F172" s="1187"/>
      <c r="G172" s="1187"/>
      <c r="H172" s="1187"/>
      <c r="N172" s="29"/>
      <c r="O172" s="29"/>
      <c r="P172" s="29"/>
      <c r="Q172" s="29"/>
      <c r="R172" s="29"/>
      <c r="S172" s="29"/>
      <c r="T172" s="29"/>
    </row>
    <row r="173" spans="1:20" s="654" customFormat="1" ht="382.5" thickBot="1">
      <c r="A173" s="29"/>
      <c r="B173" s="1004"/>
      <c r="C173" s="1207" t="s">
        <v>246</v>
      </c>
      <c r="D173" s="1187"/>
      <c r="E173" s="1187"/>
      <c r="F173" s="1187"/>
      <c r="G173" s="1187"/>
      <c r="H173" s="1187"/>
      <c r="N173" s="29"/>
      <c r="O173" s="29"/>
      <c r="P173" s="29"/>
      <c r="Q173" s="29"/>
      <c r="R173" s="29"/>
      <c r="S173" s="29"/>
      <c r="T173" s="29"/>
    </row>
    <row r="174" spans="1:20" s="654" customFormat="1" ht="21" customHeight="1">
      <c r="A174" s="29"/>
      <c r="B174" s="1006" t="s">
        <v>172</v>
      </c>
      <c r="C174" s="1318" t="s">
        <v>168</v>
      </c>
      <c r="D174" s="1187"/>
      <c r="E174" s="1187"/>
      <c r="F174" s="1187"/>
      <c r="G174" s="1187"/>
      <c r="H174" s="1187"/>
      <c r="N174" s="29"/>
      <c r="O174" s="29"/>
      <c r="P174" s="29"/>
      <c r="Q174" s="29"/>
      <c r="R174" s="29"/>
      <c r="S174" s="29"/>
      <c r="T174" s="29"/>
    </row>
    <row r="175" spans="1:20" s="654" customFormat="1" ht="114.75" thickBot="1">
      <c r="A175" s="29"/>
      <c r="B175" s="1003"/>
      <c r="C175" s="1213" t="s">
        <v>247</v>
      </c>
      <c r="D175" s="1187"/>
      <c r="E175" s="1187"/>
      <c r="F175" s="1187"/>
      <c r="G175" s="1187"/>
      <c r="H175" s="1187"/>
      <c r="N175" s="29"/>
      <c r="O175" s="29"/>
      <c r="P175" s="29"/>
      <c r="Q175" s="29"/>
      <c r="R175" s="29"/>
      <c r="S175" s="29"/>
      <c r="T175" s="29"/>
    </row>
    <row r="176" spans="1:20" s="654" customFormat="1" ht="19.5" customHeight="1">
      <c r="A176" s="29"/>
      <c r="B176" s="999" t="s">
        <v>174</v>
      </c>
      <c r="C176" s="1208" t="s">
        <v>168</v>
      </c>
      <c r="D176" s="1187"/>
      <c r="E176" s="1187"/>
      <c r="F176" s="1187"/>
      <c r="G176" s="1187"/>
      <c r="H176" s="1187"/>
      <c r="N176" s="29"/>
      <c r="O176" s="29"/>
      <c r="P176" s="29"/>
      <c r="Q176" s="29"/>
      <c r="R176" s="29"/>
      <c r="S176" s="29"/>
      <c r="T176" s="29"/>
    </row>
    <row r="177" spans="1:20" s="654" customFormat="1" ht="135.75" thickBot="1">
      <c r="A177" s="29"/>
      <c r="B177" s="1004"/>
      <c r="C177" s="1207" t="s">
        <v>248</v>
      </c>
      <c r="D177" s="1187"/>
      <c r="E177" s="1187"/>
      <c r="F177" s="1187"/>
      <c r="G177" s="1187"/>
      <c r="H177" s="1187"/>
      <c r="N177" s="29"/>
      <c r="O177" s="29"/>
      <c r="P177" s="29"/>
      <c r="Q177" s="29"/>
      <c r="R177" s="29"/>
      <c r="S177" s="29"/>
      <c r="T177" s="29"/>
    </row>
    <row r="178" spans="1:20" s="654" customFormat="1" ht="18">
      <c r="A178" s="29"/>
      <c r="B178" s="1005" t="s">
        <v>106</v>
      </c>
      <c r="C178" s="1334" t="s">
        <v>177</v>
      </c>
      <c r="D178" s="1187"/>
      <c r="E178" s="1187"/>
      <c r="F178" s="1187"/>
      <c r="G178" s="1187"/>
      <c r="H178" s="1187"/>
      <c r="N178" s="29"/>
      <c r="O178" s="29"/>
      <c r="P178" s="29"/>
      <c r="Q178" s="29"/>
      <c r="R178" s="29"/>
      <c r="S178" s="29"/>
      <c r="T178" s="29"/>
    </row>
    <row r="179" spans="1:20" s="654" customFormat="1" ht="75.75">
      <c r="A179" s="29"/>
      <c r="B179" s="1223"/>
      <c r="C179" s="1210" t="s">
        <v>249</v>
      </c>
      <c r="D179" s="1187"/>
      <c r="E179" s="1187"/>
      <c r="F179" s="1187"/>
      <c r="G179" s="1187"/>
      <c r="H179" s="1187"/>
      <c r="N179" s="29"/>
      <c r="O179" s="29"/>
      <c r="P179" s="29"/>
      <c r="Q179" s="29"/>
      <c r="R179" s="29"/>
      <c r="S179" s="29"/>
      <c r="T179" s="29"/>
    </row>
    <row r="180" spans="1:20" s="654" customFormat="1" ht="60">
      <c r="A180" s="29"/>
      <c r="B180" s="1225" t="s">
        <v>161</v>
      </c>
      <c r="C180" s="1210" t="s">
        <v>250</v>
      </c>
      <c r="D180" s="1294"/>
      <c r="E180" s="1294"/>
      <c r="F180" s="1294"/>
      <c r="G180" s="1294"/>
      <c r="H180" s="1294"/>
      <c r="N180" s="29"/>
      <c r="O180" s="29"/>
      <c r="P180" s="29"/>
      <c r="Q180" s="29"/>
      <c r="R180" s="29"/>
      <c r="S180" s="29"/>
      <c r="T180" s="29"/>
    </row>
    <row r="181" spans="1:20" s="654" customFormat="1" ht="135.75" thickBot="1">
      <c r="A181" s="29"/>
      <c r="B181" s="1328" t="s">
        <v>180</v>
      </c>
      <c r="C181" s="1327" t="s">
        <v>251</v>
      </c>
      <c r="D181" s="1294"/>
      <c r="E181" s="1294"/>
      <c r="F181" s="1294"/>
      <c r="G181" s="1294"/>
      <c r="H181" s="1294"/>
      <c r="N181" s="29"/>
      <c r="O181" s="29"/>
      <c r="P181" s="29"/>
      <c r="Q181" s="29"/>
      <c r="R181" s="29"/>
      <c r="S181" s="29"/>
      <c r="T181" s="29"/>
    </row>
    <row r="182" spans="1:20" s="654" customFormat="1" ht="18" customHeight="1">
      <c r="A182" s="29"/>
      <c r="B182" s="1329" t="s">
        <v>110</v>
      </c>
      <c r="C182" s="1330" t="s">
        <v>252</v>
      </c>
      <c r="D182" s="1216"/>
      <c r="E182" s="1216"/>
      <c r="F182" s="1216"/>
      <c r="G182" s="1216"/>
      <c r="H182" s="1216"/>
      <c r="N182" s="29"/>
      <c r="O182" s="29"/>
      <c r="P182" s="29"/>
      <c r="Q182" s="29"/>
      <c r="R182" s="29"/>
      <c r="S182" s="29"/>
      <c r="T182" s="29"/>
    </row>
    <row r="183" spans="1:20" s="654" customFormat="1" ht="18.75" customHeight="1" thickBot="1">
      <c r="A183" s="29"/>
      <c r="B183" s="1331"/>
      <c r="C183" s="1332" t="s">
        <v>253</v>
      </c>
      <c r="D183" s="1297"/>
      <c r="E183" s="1297"/>
      <c r="F183" s="1297"/>
      <c r="G183" s="1297"/>
      <c r="H183" s="1297"/>
      <c r="N183" s="29"/>
      <c r="O183" s="29"/>
      <c r="P183" s="29"/>
      <c r="Q183" s="29"/>
      <c r="R183" s="29"/>
      <c r="S183" s="29"/>
      <c r="T183" s="29"/>
    </row>
    <row r="184" spans="1:20" ht="18">
      <c r="B184" s="1413" t="s">
        <v>108</v>
      </c>
      <c r="C184" s="1208" t="s">
        <v>182</v>
      </c>
    </row>
    <row r="185" spans="1:20" ht="15.75" thickBot="1">
      <c r="B185" s="1084"/>
      <c r="C185" s="1207" t="s">
        <v>183</v>
      </c>
    </row>
  </sheetData>
  <sheetProtection algorithmName="SHA-512" hashValue="sMaONlmPIldBIzzsxBMCrl6TnjaQTV1gwQgR2vwZ/AcJ9Saw1txSfJ6n5i50tD7pW7YD+zv9z91VERPODy1nbQ==" saltValue="nTA4cc8XEM0yuj0W9Tf0NA==" spinCount="100000" sheet="1" objects="1" scenarios="1"/>
  <mergeCells count="14">
    <mergeCell ref="C39:H39"/>
    <mergeCell ref="C40:H40"/>
    <mergeCell ref="C41:H41"/>
    <mergeCell ref="C30:H30"/>
    <mergeCell ref="C22:H22"/>
    <mergeCell ref="C23:H23"/>
    <mergeCell ref="C24:H24"/>
    <mergeCell ref="C25:H25"/>
    <mergeCell ref="C26:H26"/>
    <mergeCell ref="C27:H27"/>
    <mergeCell ref="C28:H28"/>
    <mergeCell ref="C29:H29"/>
    <mergeCell ref="C37:H37"/>
    <mergeCell ref="C38:H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3B132-C20E-4648-AFF3-1301424BD8E8}">
  <sheetPr codeName="Sheet2">
    <tabColor theme="5" tint="-0.249977111117893"/>
  </sheetPr>
  <dimension ref="A1:CM327"/>
  <sheetViews>
    <sheetView showGridLines="0" zoomScale="70" zoomScaleNormal="70" workbookViewId="0">
      <pane ySplit="5" topLeftCell="A32" activePane="bottomLeft" state="frozen"/>
      <selection pane="bottomLeft" activeCell="J20" sqref="J20"/>
    </sheetView>
  </sheetViews>
  <sheetFormatPr defaultColWidth="10.875" defaultRowHeight="15.75" outlineLevelRow="1"/>
  <cols>
    <col min="1" max="1" width="3.875" style="19" customWidth="1"/>
    <col min="2" max="2" width="4.375" style="19" customWidth="1"/>
    <col min="3" max="3" width="3.875" style="24" customWidth="1"/>
    <col min="4" max="4" width="26.375" style="19" customWidth="1"/>
    <col min="5" max="5" width="4.25" style="19" customWidth="1"/>
    <col min="6" max="10" width="11.25" style="21" customWidth="1"/>
    <col min="11" max="11" width="1.875" style="21" customWidth="1"/>
    <col min="12" max="17" width="9.75" style="21" customWidth="1"/>
    <col min="18" max="18" width="1.875" style="21" customWidth="1"/>
    <col min="19" max="25" width="9.5" style="21" customWidth="1"/>
    <col min="26" max="26" width="1.875" style="21" customWidth="1"/>
    <col min="27" max="27" width="68.75" style="72" customWidth="1"/>
    <col min="28" max="28" width="11.5" style="21" customWidth="1"/>
    <col min="29" max="29" width="11" style="21" hidden="1" customWidth="1"/>
    <col min="30" max="30" width="3.875" style="467" hidden="1" customWidth="1"/>
    <col min="31" max="31" width="16.75" style="467" hidden="1" customWidth="1"/>
    <col min="32" max="34" width="11" style="467" hidden="1" customWidth="1"/>
    <col min="35" max="39" width="9.5" style="467" hidden="1" customWidth="1"/>
    <col min="40" max="40" width="11" style="467" hidden="1" customWidth="1"/>
    <col min="41" max="41" width="11.75" style="467" hidden="1" customWidth="1"/>
    <col min="42" max="42" width="19.5" style="467" hidden="1" customWidth="1"/>
    <col min="43" max="48" width="10.875" style="467" hidden="1" customWidth="1"/>
    <col min="49" max="49" width="4.25" style="19" hidden="1" customWidth="1"/>
    <col min="50" max="50" width="6.25" style="19" hidden="1" customWidth="1"/>
    <col min="51" max="55" width="6.25" style="21" hidden="1" customWidth="1"/>
    <col min="56" max="56" width="6.25" style="27" hidden="1" customWidth="1"/>
    <col min="57" max="57" width="6.25" style="21" hidden="1" customWidth="1"/>
    <col min="58" max="58" width="6.375" style="21" hidden="1" customWidth="1"/>
    <col min="59" max="59" width="6.875" style="19" hidden="1" customWidth="1"/>
    <col min="60" max="64" width="6.25" style="19" hidden="1" customWidth="1"/>
    <col min="65" max="65" width="7" style="19" hidden="1" customWidth="1"/>
    <col min="66" max="70" width="6.25" style="19" hidden="1" customWidth="1"/>
    <col min="71" max="71" width="6.875" style="19" hidden="1" customWidth="1"/>
    <col min="72" max="76" width="6.25" style="19" hidden="1" customWidth="1"/>
    <col min="77" max="77" width="7" style="19" hidden="1" customWidth="1"/>
    <col min="78" max="80" width="6.25" style="19" hidden="1" customWidth="1"/>
    <col min="81" max="81" width="7" style="19" hidden="1" customWidth="1"/>
    <col min="82" max="82" width="12" style="19" hidden="1" customWidth="1"/>
    <col min="83" max="86" width="10.875" style="21" customWidth="1"/>
    <col min="87" max="89" width="10.875" style="21"/>
    <col min="90" max="16384" width="10.875" style="19"/>
  </cols>
  <sheetData>
    <row r="1" spans="1:89" s="18" customFormat="1" ht="18" customHeight="1" thickBot="1">
      <c r="C1" s="211"/>
      <c r="AA1" s="646"/>
      <c r="AY1" s="463"/>
      <c r="AZ1" s="20"/>
      <c r="BA1" s="20"/>
      <c r="BB1" s="20"/>
      <c r="BC1" s="20"/>
      <c r="BD1" s="464"/>
      <c r="BE1" s="20"/>
      <c r="BF1" s="1539"/>
      <c r="CE1" s="20"/>
      <c r="CF1" s="20"/>
      <c r="CG1" s="20"/>
      <c r="CH1" s="20"/>
      <c r="CI1" s="20"/>
      <c r="CJ1" s="20"/>
      <c r="CK1" s="20"/>
    </row>
    <row r="2" spans="1:89" ht="25.35" customHeight="1" thickBot="1">
      <c r="A2" s="1527"/>
      <c r="B2" s="465" t="s">
        <v>254</v>
      </c>
      <c r="C2" s="466"/>
      <c r="D2" s="990"/>
      <c r="E2" s="990"/>
      <c r="F2" s="990"/>
      <c r="G2" s="990"/>
      <c r="H2" s="990"/>
      <c r="I2" s="990"/>
      <c r="J2" s="990"/>
      <c r="K2" s="990"/>
      <c r="L2" s="990"/>
      <c r="M2" s="990"/>
      <c r="N2" s="990"/>
      <c r="O2" s="990"/>
      <c r="P2" s="990"/>
      <c r="Q2" s="990"/>
      <c r="R2" s="990"/>
      <c r="S2" s="990"/>
      <c r="T2" s="990"/>
      <c r="U2" s="990"/>
      <c r="V2" s="990"/>
      <c r="W2" s="990"/>
      <c r="X2" s="990"/>
      <c r="Y2" s="990"/>
      <c r="Z2" s="990"/>
      <c r="AA2" s="991"/>
      <c r="AB2" s="18"/>
      <c r="AC2" s="18"/>
      <c r="AD2" s="1527"/>
      <c r="AE2" s="1527"/>
      <c r="AF2" s="1539"/>
      <c r="AG2" s="1539"/>
      <c r="AH2" s="1539"/>
      <c r="AI2" s="1539"/>
      <c r="AJ2" s="1539"/>
      <c r="AK2" s="1539"/>
      <c r="AL2" s="1539"/>
      <c r="AM2" s="1539"/>
      <c r="AN2" s="1539"/>
      <c r="AO2" s="1539"/>
      <c r="AP2" s="1539"/>
      <c r="AQ2" s="1539"/>
      <c r="AR2" s="1539"/>
      <c r="AS2" s="1539"/>
      <c r="AT2" s="1539"/>
      <c r="AU2" s="1539"/>
      <c r="AW2" s="1527"/>
      <c r="AX2" s="1527"/>
      <c r="AY2" s="1539"/>
      <c r="AZ2" s="1539"/>
      <c r="BA2" s="1539"/>
      <c r="BB2" s="1539"/>
      <c r="BC2" s="1539"/>
      <c r="BE2" s="1539"/>
      <c r="BF2" s="1539"/>
      <c r="BG2" s="1527"/>
      <c r="BH2" s="1527"/>
      <c r="BI2" s="1527"/>
      <c r="BJ2" s="1527"/>
      <c r="BK2" s="1527"/>
      <c r="BL2" s="1527"/>
      <c r="BM2" s="1527"/>
      <c r="BN2" s="1527"/>
      <c r="BO2" s="1527"/>
      <c r="BP2" s="1527"/>
      <c r="BQ2" s="1527"/>
      <c r="BR2" s="1527"/>
      <c r="BS2" s="1527"/>
      <c r="BT2" s="1527"/>
      <c r="BU2" s="1527"/>
      <c r="BV2" s="1527"/>
      <c r="BW2" s="1527"/>
      <c r="BX2" s="1527"/>
      <c r="BY2" s="1527"/>
      <c r="BZ2" s="1527"/>
      <c r="CA2" s="1527"/>
      <c r="CB2" s="1527"/>
      <c r="CC2" s="1527"/>
      <c r="CD2" s="1527"/>
      <c r="CE2" s="1539"/>
      <c r="CF2" s="1539"/>
      <c r="CG2" s="1539"/>
      <c r="CH2" s="1539"/>
      <c r="CI2" s="1539"/>
      <c r="CJ2" s="1539"/>
      <c r="CK2" s="1539"/>
    </row>
    <row r="3" spans="1:89" ht="16.350000000000001" customHeight="1" thickBot="1">
      <c r="A3" s="1527"/>
      <c r="B3" s="1527"/>
      <c r="D3" s="1527"/>
      <c r="E3" s="1527"/>
      <c r="F3" s="1539"/>
      <c r="G3" s="1539"/>
      <c r="H3" s="1539"/>
      <c r="I3" s="1539"/>
      <c r="J3" s="1539"/>
      <c r="K3" s="1539"/>
      <c r="L3" s="1539"/>
      <c r="M3" s="1539"/>
      <c r="N3" s="1539"/>
      <c r="O3" s="1539"/>
      <c r="P3" s="1539"/>
      <c r="Q3" s="1539"/>
      <c r="R3" s="1539"/>
      <c r="S3" s="1539"/>
      <c r="T3" s="1539"/>
      <c r="U3" s="1539"/>
      <c r="V3" s="1539"/>
      <c r="W3" s="1539"/>
      <c r="X3" s="1539"/>
      <c r="Y3" s="1539"/>
      <c r="Z3" s="992"/>
      <c r="AA3" s="646"/>
      <c r="AB3" s="18"/>
      <c r="AC3" s="18"/>
      <c r="AW3" s="1527"/>
      <c r="AX3" s="1527"/>
      <c r="AY3" s="1539"/>
      <c r="AZ3" s="1539"/>
      <c r="BA3" s="1539"/>
      <c r="BB3" s="1539"/>
      <c r="BC3" s="1539"/>
      <c r="BE3" s="1539"/>
      <c r="BF3" s="1539"/>
      <c r="BG3" s="1527"/>
      <c r="BH3" s="1527"/>
      <c r="BI3" s="1527"/>
      <c r="BJ3" s="1527"/>
      <c r="BK3" s="1527"/>
      <c r="BL3" s="1527"/>
      <c r="BM3" s="1527"/>
      <c r="BN3" s="1527"/>
      <c r="BO3" s="1527"/>
      <c r="BP3" s="1527"/>
      <c r="BQ3" s="1527"/>
      <c r="BR3" s="1527"/>
      <c r="BS3" s="1527"/>
      <c r="BT3" s="1527"/>
      <c r="BU3" s="1527"/>
      <c r="BV3" s="1527"/>
      <c r="BW3" s="1527"/>
      <c r="BX3" s="1527"/>
      <c r="BY3" s="1527"/>
      <c r="BZ3" s="1527"/>
      <c r="CA3" s="1527"/>
      <c r="CB3" s="1527"/>
      <c r="CC3" s="1527"/>
      <c r="CD3" s="1527"/>
      <c r="CE3" s="1539"/>
      <c r="CF3" s="1539"/>
      <c r="CG3" s="1539"/>
      <c r="CH3" s="1539"/>
      <c r="CI3" s="1539"/>
      <c r="CJ3" s="1539"/>
      <c r="CK3" s="1539"/>
    </row>
    <row r="4" spans="1:89" s="468" customFormat="1" ht="53.1" customHeight="1">
      <c r="A4" s="1540"/>
      <c r="B4" s="1820" t="s">
        <v>255</v>
      </c>
      <c r="C4" s="1821"/>
      <c r="D4" s="1821"/>
      <c r="E4" s="1821"/>
      <c r="F4" s="1430" t="s">
        <v>256</v>
      </c>
      <c r="G4" s="1430" t="s">
        <v>257</v>
      </c>
      <c r="H4" s="1430" t="s">
        <v>258</v>
      </c>
      <c r="I4" s="1430" t="s">
        <v>259</v>
      </c>
      <c r="J4" s="1431" t="s">
        <v>260</v>
      </c>
      <c r="K4" s="1432"/>
      <c r="L4" s="1825" t="s">
        <v>261</v>
      </c>
      <c r="M4" s="1826"/>
      <c r="N4" s="1826"/>
      <c r="O4" s="1826"/>
      <c r="P4" s="1826"/>
      <c r="Q4" s="1827"/>
      <c r="R4" s="1432"/>
      <c r="S4" s="1822" t="s">
        <v>262</v>
      </c>
      <c r="T4" s="1823"/>
      <c r="U4" s="1823"/>
      <c r="V4" s="1823"/>
      <c r="W4" s="1823"/>
      <c r="X4" s="1823"/>
      <c r="Y4" s="1824"/>
      <c r="Z4" s="993"/>
      <c r="AA4" s="1812" t="s">
        <v>263</v>
      </c>
      <c r="AB4" s="640"/>
      <c r="AC4" s="18"/>
      <c r="AD4" s="1541"/>
      <c r="AE4" s="1814" t="s">
        <v>264</v>
      </c>
      <c r="AF4" s="1815"/>
      <c r="AG4" s="1815"/>
      <c r="AH4" s="1816"/>
      <c r="AI4" s="1542"/>
      <c r="AJ4" s="1543"/>
      <c r="AK4" s="1543"/>
      <c r="AL4" s="1540"/>
      <c r="AM4" s="1544" t="s">
        <v>265</v>
      </c>
      <c r="AN4" s="1545">
        <f>Y304/40</f>
        <v>0</v>
      </c>
      <c r="AO4" s="1546"/>
      <c r="AP4" s="1546"/>
      <c r="AQ4" s="1817" t="s">
        <v>266</v>
      </c>
      <c r="AR4" s="1818"/>
      <c r="AS4" s="1818"/>
      <c r="AT4" s="1818"/>
      <c r="AU4" s="1819"/>
      <c r="AV4" s="1540"/>
      <c r="AW4" s="1540"/>
      <c r="AX4" s="1540"/>
      <c r="AY4" s="1833" t="s">
        <v>267</v>
      </c>
      <c r="AZ4" s="1834"/>
      <c r="BA4" s="1834"/>
      <c r="BB4" s="1834"/>
      <c r="BC4" s="1834"/>
      <c r="BD4" s="1834"/>
      <c r="BE4" s="1835"/>
      <c r="BF4" s="1547"/>
      <c r="BG4" s="1833" t="s">
        <v>268</v>
      </c>
      <c r="BH4" s="1834"/>
      <c r="BI4" s="1834"/>
      <c r="BJ4" s="1834"/>
      <c r="BK4" s="1835"/>
      <c r="BL4" s="1543"/>
      <c r="BM4" s="1830" t="s">
        <v>269</v>
      </c>
      <c r="BN4" s="1831"/>
      <c r="BO4" s="1831"/>
      <c r="BP4" s="1831"/>
      <c r="BQ4" s="1832"/>
      <c r="BR4" s="1543"/>
      <c r="BS4" s="1833" t="s">
        <v>270</v>
      </c>
      <c r="BT4" s="1834"/>
      <c r="BU4" s="1834"/>
      <c r="BV4" s="1834"/>
      <c r="BW4" s="1835"/>
      <c r="BX4" s="1543"/>
      <c r="BY4" s="1830" t="s">
        <v>271</v>
      </c>
      <c r="BZ4" s="1831"/>
      <c r="CA4" s="1831"/>
      <c r="CB4" s="1831"/>
      <c r="CC4" s="1832"/>
      <c r="CD4" s="1548"/>
      <c r="CE4" s="1549"/>
      <c r="CF4" s="1549"/>
      <c r="CG4" s="1549"/>
      <c r="CH4" s="1549"/>
      <c r="CI4" s="1549"/>
      <c r="CJ4" s="1549"/>
      <c r="CK4" s="1549"/>
    </row>
    <row r="5" spans="1:89" ht="21" customHeight="1">
      <c r="A5" s="1527"/>
      <c r="B5" s="1433"/>
      <c r="C5" s="832"/>
      <c r="D5" s="832"/>
      <c r="E5" s="832"/>
      <c r="F5" s="1434"/>
      <c r="G5" s="1434"/>
      <c r="H5" s="1434"/>
      <c r="I5" s="1434"/>
      <c r="J5" s="1435"/>
      <c r="K5" s="1432"/>
      <c r="L5" s="1436" t="s">
        <v>272</v>
      </c>
      <c r="M5" s="1828" t="s">
        <v>273</v>
      </c>
      <c r="N5" s="1829"/>
      <c r="O5" s="1829"/>
      <c r="P5" s="1829"/>
      <c r="Q5" s="1437" t="s">
        <v>274</v>
      </c>
      <c r="R5" s="1432"/>
      <c r="S5" s="1436" t="s">
        <v>272</v>
      </c>
      <c r="T5" s="1828" t="s">
        <v>273</v>
      </c>
      <c r="U5" s="1829"/>
      <c r="V5" s="1829"/>
      <c r="W5" s="1829"/>
      <c r="X5" s="1438" t="s">
        <v>274</v>
      </c>
      <c r="Y5" s="1439" t="s">
        <v>275</v>
      </c>
      <c r="Z5" s="993"/>
      <c r="AA5" s="1813"/>
      <c r="AB5" s="641"/>
      <c r="AC5" s="18"/>
      <c r="AD5" s="1527"/>
      <c r="AE5" s="1550"/>
      <c r="AF5" s="1551"/>
      <c r="AG5" s="1551"/>
      <c r="AH5" s="1551"/>
      <c r="AI5" s="1551"/>
      <c r="AJ5" s="1551"/>
      <c r="AK5" s="1551"/>
      <c r="AL5" s="1552"/>
      <c r="AM5" s="1551"/>
      <c r="AN5" s="1553"/>
      <c r="AO5" s="1539"/>
      <c r="AP5" s="1539"/>
      <c r="AQ5" s="565"/>
      <c r="AR5" s="1539"/>
      <c r="AS5" s="1539"/>
      <c r="AT5" s="1539"/>
      <c r="AU5" s="1553"/>
      <c r="AW5" s="1527"/>
      <c r="AX5" s="1540"/>
      <c r="AY5" s="1554" t="s">
        <v>272</v>
      </c>
      <c r="AZ5" s="1539" t="s">
        <v>276</v>
      </c>
      <c r="BA5" s="1539" t="s">
        <v>277</v>
      </c>
      <c r="BB5" s="1539" t="s">
        <v>278</v>
      </c>
      <c r="BC5" s="1553" t="s">
        <v>279</v>
      </c>
      <c r="BD5" s="469" t="s">
        <v>280</v>
      </c>
      <c r="BE5" s="1553" t="s">
        <v>281</v>
      </c>
      <c r="BF5" s="1539"/>
      <c r="BG5" s="1554" t="s">
        <v>272</v>
      </c>
      <c r="BH5" s="1555" t="s">
        <v>276</v>
      </c>
      <c r="BI5" s="1555" t="s">
        <v>277</v>
      </c>
      <c r="BJ5" s="1555" t="s">
        <v>278</v>
      </c>
      <c r="BK5" s="1556" t="s">
        <v>279</v>
      </c>
      <c r="BL5" s="1527"/>
      <c r="BM5" s="1554" t="s">
        <v>272</v>
      </c>
      <c r="BN5" s="1555" t="s">
        <v>276</v>
      </c>
      <c r="BO5" s="1555" t="s">
        <v>277</v>
      </c>
      <c r="BP5" s="1555" t="s">
        <v>278</v>
      </c>
      <c r="BQ5" s="1556" t="s">
        <v>279</v>
      </c>
      <c r="BR5" s="1527"/>
      <c r="BS5" s="1554" t="s">
        <v>272</v>
      </c>
      <c r="BT5" s="1555" t="s">
        <v>276</v>
      </c>
      <c r="BU5" s="1555" t="s">
        <v>277</v>
      </c>
      <c r="BV5" s="1555" t="s">
        <v>278</v>
      </c>
      <c r="BW5" s="1556" t="s">
        <v>279</v>
      </c>
      <c r="BX5" s="1527"/>
      <c r="BY5" s="1554" t="s">
        <v>272</v>
      </c>
      <c r="BZ5" s="1555" t="s">
        <v>276</v>
      </c>
      <c r="CA5" s="1555" t="s">
        <v>277</v>
      </c>
      <c r="CB5" s="1555" t="s">
        <v>278</v>
      </c>
      <c r="CC5" s="1556" t="s">
        <v>279</v>
      </c>
      <c r="CD5" s="1539"/>
      <c r="CE5" s="1539"/>
      <c r="CF5" s="1539"/>
      <c r="CG5" s="1539"/>
      <c r="CH5" s="1539"/>
      <c r="CI5" s="1539"/>
      <c r="CJ5" s="1539"/>
      <c r="CK5" s="1539"/>
    </row>
    <row r="6" spans="1:89" ht="20.25">
      <c r="A6" s="1527"/>
      <c r="B6" s="1557"/>
      <c r="D6" s="1527"/>
      <c r="E6" s="1527"/>
      <c r="F6" s="734"/>
      <c r="G6" s="1551"/>
      <c r="H6" s="1551"/>
      <c r="I6" s="1551"/>
      <c r="J6" s="1555"/>
      <c r="K6" s="1558"/>
      <c r="L6" s="1555"/>
      <c r="M6" s="1551"/>
      <c r="N6" s="1551"/>
      <c r="O6" s="1551"/>
      <c r="P6" s="1551"/>
      <c r="Q6" s="1555"/>
      <c r="R6" s="1558"/>
      <c r="S6" s="1555"/>
      <c r="T6" s="1551"/>
      <c r="U6" s="1551"/>
      <c r="V6" s="1551"/>
      <c r="W6" s="1551"/>
      <c r="X6" s="1551"/>
      <c r="Y6" s="1555"/>
      <c r="Z6" s="993"/>
      <c r="AA6" s="647"/>
      <c r="AB6" s="641"/>
      <c r="AC6" s="18"/>
      <c r="AD6" s="1527"/>
      <c r="AE6" s="1550"/>
      <c r="AF6" s="1554"/>
      <c r="AG6" s="1554"/>
      <c r="AH6" s="1554"/>
      <c r="AI6" s="1554"/>
      <c r="AJ6" s="1554"/>
      <c r="AK6" s="1554"/>
      <c r="AL6" s="1559"/>
      <c r="AM6" s="1554"/>
      <c r="AN6" s="1553"/>
      <c r="AO6" s="1539"/>
      <c r="AP6" s="1539"/>
      <c r="AQ6" s="1559"/>
      <c r="AR6" s="1539"/>
      <c r="AS6" s="1539"/>
      <c r="AT6" s="1539"/>
      <c r="AU6" s="1553"/>
      <c r="AW6" s="1527"/>
      <c r="AX6" s="1540"/>
      <c r="AY6" s="471"/>
      <c r="AZ6" s="470"/>
      <c r="BA6" s="470"/>
      <c r="BB6" s="470"/>
      <c r="BC6" s="472"/>
      <c r="BD6" s="473"/>
      <c r="BE6" s="1553"/>
      <c r="BF6" s="1539"/>
      <c r="BG6" s="471"/>
      <c r="BH6" s="470"/>
      <c r="BI6" s="470"/>
      <c r="BJ6" s="470"/>
      <c r="BK6" s="472"/>
      <c r="BL6" s="1527"/>
      <c r="BM6" s="471"/>
      <c r="BN6" s="470"/>
      <c r="BO6" s="470"/>
      <c r="BP6" s="470"/>
      <c r="BQ6" s="472"/>
      <c r="BR6" s="1527"/>
      <c r="BS6" s="471"/>
      <c r="BT6" s="470"/>
      <c r="BU6" s="470"/>
      <c r="BV6" s="470"/>
      <c r="BW6" s="472"/>
      <c r="BX6" s="1527"/>
      <c r="BY6" s="471"/>
      <c r="BZ6" s="470"/>
      <c r="CA6" s="470"/>
      <c r="CB6" s="470"/>
      <c r="CC6" s="472"/>
      <c r="CD6" s="470"/>
      <c r="CE6" s="1539"/>
      <c r="CF6" s="1539"/>
      <c r="CG6" s="1539"/>
      <c r="CH6" s="1539"/>
      <c r="CI6" s="1539"/>
      <c r="CJ6" s="1539"/>
      <c r="CK6" s="1539"/>
    </row>
    <row r="7" spans="1:89" s="31" customFormat="1" ht="23.1" customHeight="1">
      <c r="A7" s="1527"/>
      <c r="B7" s="620" t="str">
        <f>"01"</f>
        <v>01</v>
      </c>
      <c r="C7" s="610" t="str">
        <f>'Library Volume 1'!C13</f>
        <v>Health, Public Services and Care</v>
      </c>
      <c r="D7" s="41"/>
      <c r="E7" s="41"/>
      <c r="F7" s="719"/>
      <c r="G7" s="550"/>
      <c r="H7" s="550"/>
      <c r="I7" s="550"/>
      <c r="J7" s="609"/>
      <c r="K7" s="1558"/>
      <c r="L7" s="1560" t="s">
        <v>282</v>
      </c>
      <c r="M7" s="1561" t="s">
        <v>283</v>
      </c>
      <c r="N7" s="1561" t="s">
        <v>284</v>
      </c>
      <c r="O7" s="1561" t="s">
        <v>285</v>
      </c>
      <c r="P7" s="1561" t="s">
        <v>286</v>
      </c>
      <c r="Q7" s="1562" t="s">
        <v>280</v>
      </c>
      <c r="R7" s="1558"/>
      <c r="S7" s="1560" t="s">
        <v>282</v>
      </c>
      <c r="T7" s="1561" t="s">
        <v>283</v>
      </c>
      <c r="U7" s="1561" t="s">
        <v>284</v>
      </c>
      <c r="V7" s="1561" t="s">
        <v>285</v>
      </c>
      <c r="W7" s="1561" t="s">
        <v>286</v>
      </c>
      <c r="X7" s="1563" t="s">
        <v>280</v>
      </c>
      <c r="Y7" s="1564" t="s">
        <v>275</v>
      </c>
      <c r="Z7" s="993"/>
      <c r="AA7" s="653" t="s">
        <v>287</v>
      </c>
      <c r="AB7" s="642"/>
      <c r="AC7" s="18"/>
      <c r="AD7" s="566" t="str">
        <f>B7</f>
        <v>01</v>
      </c>
      <c r="AE7" s="476" t="str">
        <f>C7</f>
        <v>Health, Public Services and Care</v>
      </c>
      <c r="AF7" s="567" t="s">
        <v>272</v>
      </c>
      <c r="AG7" s="567"/>
      <c r="AH7" s="567"/>
      <c r="AI7" s="567" t="s">
        <v>276</v>
      </c>
      <c r="AJ7" s="567" t="s">
        <v>277</v>
      </c>
      <c r="AK7" s="567" t="s">
        <v>278</v>
      </c>
      <c r="AL7" s="567" t="s">
        <v>279</v>
      </c>
      <c r="AM7" s="477" t="s">
        <v>288</v>
      </c>
      <c r="AN7" s="478" t="s">
        <v>275</v>
      </c>
      <c r="AO7" s="39"/>
      <c r="AP7" s="39"/>
      <c r="AQ7" s="477" t="s">
        <v>289</v>
      </c>
      <c r="AR7" s="477" t="s">
        <v>276</v>
      </c>
      <c r="AS7" s="477" t="s">
        <v>277</v>
      </c>
      <c r="AT7" s="477" t="s">
        <v>278</v>
      </c>
      <c r="AU7" s="477" t="s">
        <v>279</v>
      </c>
      <c r="AV7" s="568"/>
      <c r="AW7" s="475" t="str">
        <f>B7</f>
        <v>01</v>
      </c>
      <c r="AX7" s="584" t="str">
        <f>$C7</f>
        <v>Health, Public Services and Care</v>
      </c>
      <c r="AY7" s="496"/>
      <c r="AZ7" s="39"/>
      <c r="BA7" s="39"/>
      <c r="BB7" s="39"/>
      <c r="BC7" s="497"/>
      <c r="BD7" s="507"/>
      <c r="BE7" s="497"/>
      <c r="BF7" s="39"/>
      <c r="BG7" s="496"/>
      <c r="BH7" s="39"/>
      <c r="BI7" s="39"/>
      <c r="BJ7" s="39"/>
      <c r="BK7" s="497"/>
      <c r="BM7" s="496"/>
      <c r="BN7" s="39"/>
      <c r="BO7" s="39"/>
      <c r="BP7" s="39"/>
      <c r="BQ7" s="497"/>
      <c r="BS7" s="496"/>
      <c r="BT7" s="39"/>
      <c r="BU7" s="39"/>
      <c r="BV7" s="39"/>
      <c r="BW7" s="497"/>
      <c r="BY7" s="496"/>
      <c r="BZ7" s="39"/>
      <c r="CA7" s="39"/>
      <c r="CB7" s="39"/>
      <c r="CC7" s="497"/>
      <c r="CD7" s="42"/>
      <c r="CE7" s="39"/>
      <c r="CF7" s="39"/>
      <c r="CG7" s="39"/>
      <c r="CH7" s="39"/>
      <c r="CI7" s="39"/>
      <c r="CJ7" s="39"/>
      <c r="CK7" s="39"/>
    </row>
    <row r="8" spans="1:89" ht="17.100000000000001" customHeight="1" outlineLevel="1">
      <c r="A8" s="1527"/>
      <c r="B8" s="483"/>
      <c r="C8" s="1565" t="str">
        <f>'Library Volume 1'!C14</f>
        <v>Medicine and Dentistry</v>
      </c>
      <c r="D8" s="1565"/>
      <c r="E8" s="1566"/>
      <c r="F8" s="1567"/>
      <c r="G8" s="1567"/>
      <c r="H8" s="1567"/>
      <c r="I8" s="1567"/>
      <c r="J8" s="1566"/>
      <c r="K8" s="1558"/>
      <c r="L8" s="1568"/>
      <c r="M8" s="1569"/>
      <c r="N8" s="1569"/>
      <c r="O8" s="1569"/>
      <c r="P8" s="1569"/>
      <c r="Q8" s="1568"/>
      <c r="R8" s="1558"/>
      <c r="S8" s="1568"/>
      <c r="T8" s="1569"/>
      <c r="U8" s="1569"/>
      <c r="V8" s="1569"/>
      <c r="W8" s="1569"/>
      <c r="X8" s="1569"/>
      <c r="Y8" s="1568"/>
      <c r="Z8" s="993"/>
      <c r="AA8" s="649"/>
      <c r="AB8" s="1570"/>
      <c r="AC8" s="18"/>
      <c r="AD8" s="1527"/>
      <c r="AE8" s="1550" t="s">
        <v>290</v>
      </c>
      <c r="AF8" s="1571" t="s">
        <v>291</v>
      </c>
      <c r="AG8" s="1571"/>
      <c r="AH8" s="1571"/>
      <c r="AI8" s="1571">
        <f>ROUND(BZ33/AI9,0)</f>
        <v>0</v>
      </c>
      <c r="AJ8" s="1571">
        <f>ROUND(CA33/AJ9,0)</f>
        <v>0</v>
      </c>
      <c r="AK8" s="1571">
        <f>ROUND(CB33/AK9,0)</f>
        <v>0</v>
      </c>
      <c r="AL8" s="1571">
        <f>ROUND(CC33/AL9,0)</f>
        <v>0</v>
      </c>
      <c r="AM8" s="1572"/>
      <c r="AN8" s="1573">
        <f>SUM(AI8:AL8)</f>
        <v>0</v>
      </c>
      <c r="AO8" s="1574"/>
      <c r="AQ8" s="1572"/>
      <c r="AR8" s="1572"/>
      <c r="AS8" s="1572"/>
      <c r="AT8" s="1572"/>
      <c r="AU8" s="1572"/>
      <c r="AW8" s="1527"/>
      <c r="AX8" s="608" t="str">
        <f>C8</f>
        <v>Medicine and Dentistry</v>
      </c>
      <c r="AY8" s="1575"/>
      <c r="AZ8" s="1576"/>
      <c r="BA8" s="1576"/>
      <c r="BB8" s="1576"/>
      <c r="BC8" s="1577"/>
      <c r="BD8" s="604"/>
      <c r="BE8" s="1575"/>
      <c r="BF8" s="1578"/>
      <c r="BG8" s="1579"/>
      <c r="BH8" s="1580"/>
      <c r="BI8" s="1580"/>
      <c r="BJ8" s="1580"/>
      <c r="BK8" s="1581"/>
      <c r="BL8" s="1582"/>
      <c r="BM8" s="1575"/>
      <c r="BN8" s="1576"/>
      <c r="BO8" s="1576"/>
      <c r="BP8" s="1576"/>
      <c r="BQ8" s="1577"/>
      <c r="BR8" s="1582"/>
      <c r="BS8" s="1583"/>
      <c r="BT8" s="1584"/>
      <c r="BU8" s="1584"/>
      <c r="BV8" s="1584"/>
      <c r="BW8" s="1585"/>
      <c r="BX8" s="1582"/>
      <c r="BY8" s="1575"/>
      <c r="BZ8" s="1576"/>
      <c r="CA8" s="1576"/>
      <c r="CB8" s="1576"/>
      <c r="CC8" s="1577"/>
      <c r="CD8" s="1574"/>
      <c r="CE8" s="1539"/>
      <c r="CF8" s="1539"/>
      <c r="CG8" s="1539"/>
      <c r="CH8" s="1539"/>
      <c r="CI8" s="1539"/>
      <c r="CJ8" s="1539"/>
      <c r="CK8" s="1539"/>
    </row>
    <row r="9" spans="1:89" ht="16.350000000000001" customHeight="1" outlineLevel="1">
      <c r="A9" s="1527"/>
      <c r="B9" s="483"/>
      <c r="C9" s="1527"/>
      <c r="D9" s="1527" t="s">
        <v>292</v>
      </c>
      <c r="E9" s="1527"/>
      <c r="F9" s="1586">
        <v>0</v>
      </c>
      <c r="G9" s="1586">
        <v>0</v>
      </c>
      <c r="H9" s="1586">
        <v>0</v>
      </c>
      <c r="I9" s="1587">
        <v>25</v>
      </c>
      <c r="J9" s="1588">
        <f t="shared" ref="J9:J33" si="0">IF(F9&gt;0,F9/G9,0)</f>
        <v>0</v>
      </c>
      <c r="K9" s="1558"/>
      <c r="L9" s="1589">
        <f t="shared" ref="L9:L29" si="1">J9-M9-N9-O9-P9-Q9</f>
        <v>0</v>
      </c>
      <c r="M9" s="1590">
        <v>0</v>
      </c>
      <c r="N9" s="1590">
        <v>0</v>
      </c>
      <c r="O9" s="1590">
        <v>0</v>
      </c>
      <c r="P9" s="1590">
        <v>0</v>
      </c>
      <c r="Q9" s="1591">
        <v>0</v>
      </c>
      <c r="R9" s="1558"/>
      <c r="S9" s="1570">
        <f t="shared" ref="S9:S31" si="2">$I9*L9*$H9</f>
        <v>0</v>
      </c>
      <c r="T9" s="1572">
        <f t="shared" ref="T9:T12" si="3">$I9*M9*$H9</f>
        <v>0</v>
      </c>
      <c r="U9" s="1572">
        <f t="shared" ref="U9:U12" si="4">$I9*N9*$H9</f>
        <v>0</v>
      </c>
      <c r="V9" s="1572">
        <f t="shared" ref="V9:V12" si="5">$I9*O9*$H9</f>
        <v>0</v>
      </c>
      <c r="W9" s="1572">
        <f t="shared" ref="W9:W12" si="6">$I9*P9*$H9</f>
        <v>0</v>
      </c>
      <c r="X9" s="1572">
        <f t="shared" ref="X9:X12" si="7">$I9*Q9*$H9</f>
        <v>0</v>
      </c>
      <c r="Y9" s="1574">
        <f t="shared" ref="Y9:Y12" si="8">SUM(S9:X9)</f>
        <v>0</v>
      </c>
      <c r="Z9" s="993"/>
      <c r="AA9" s="1592"/>
      <c r="AB9" s="1570"/>
      <c r="AC9" s="18"/>
      <c r="AD9" s="1527"/>
      <c r="AE9" s="1550" t="s">
        <v>293</v>
      </c>
      <c r="AF9" s="1571"/>
      <c r="AG9" s="1571"/>
      <c r="AH9" s="1571"/>
      <c r="AI9" s="1571">
        <f>'Library Volume 1'!G$7</f>
        <v>69</v>
      </c>
      <c r="AJ9" s="1571">
        <f>'Library Volume 1'!H$7</f>
        <v>97</v>
      </c>
      <c r="AK9" s="1571">
        <f>'Library Volume 1'!I$7</f>
        <v>139</v>
      </c>
      <c r="AL9" s="1571">
        <f>'Library Volume 1'!J$7</f>
        <v>167</v>
      </c>
      <c r="AM9" s="1572"/>
      <c r="AN9" s="1573" t="e">
        <f>AN10/AN8</f>
        <v>#DIV/0!</v>
      </c>
      <c r="AO9" s="1574"/>
      <c r="AP9" s="1574"/>
      <c r="AQ9" s="1572"/>
      <c r="AR9" s="1572"/>
      <c r="AS9" s="1572"/>
      <c r="AT9" s="1572"/>
      <c r="AU9" s="1572"/>
      <c r="AW9" s="1527"/>
      <c r="AX9" s="1593"/>
      <c r="AY9" s="1572">
        <f t="shared" ref="AY9:AY21" si="9">$H9*L9</f>
        <v>0</v>
      </c>
      <c r="AZ9" s="1574">
        <f t="shared" ref="AZ9:AZ21" si="10">$H9*M9</f>
        <v>0</v>
      </c>
      <c r="BA9" s="1574">
        <f t="shared" ref="BA9:BA21" si="11">$H9*N9</f>
        <v>0</v>
      </c>
      <c r="BB9" s="1574">
        <f t="shared" ref="BB9:BB21" si="12">$H9*O9</f>
        <v>0</v>
      </c>
      <c r="BC9" s="1573">
        <f t="shared" ref="BC9:BC21" si="13">$H9*P9</f>
        <v>0</v>
      </c>
      <c r="BD9" s="480">
        <f t="shared" ref="BD9:BD21" si="14">$H9*Q9</f>
        <v>0</v>
      </c>
      <c r="BE9" s="1572">
        <f t="shared" ref="BE9:BE21" si="15">SUM(AY9:BD9)</f>
        <v>0</v>
      </c>
      <c r="BF9" s="1539"/>
      <c r="BG9" s="1594">
        <f>'Library Volume 1'!E$9</f>
        <v>0.48</v>
      </c>
      <c r="BH9" s="1595">
        <f>'Library Volume 1'!G$9</f>
        <v>0.48</v>
      </c>
      <c r="BI9" s="1595">
        <f>'Library Volume 1'!H$9</f>
        <v>0.44</v>
      </c>
      <c r="BJ9" s="1595">
        <f>'Library Volume 1'!I$9</f>
        <v>0.4</v>
      </c>
      <c r="BK9" s="1596">
        <f>'Library Volume 1'!J$9</f>
        <v>0.36</v>
      </c>
      <c r="BL9" s="1527"/>
      <c r="BM9" s="1572">
        <f t="shared" ref="BM9:BM21" si="16">(S9)/(BG9*40)</f>
        <v>0</v>
      </c>
      <c r="BN9" s="1574">
        <f t="shared" ref="BN9:BN21" si="17">(T9)/(BH9*40)</f>
        <v>0</v>
      </c>
      <c r="BO9" s="1574">
        <f t="shared" ref="BO9:BO21" si="18">(U9)/(BI9*40)</f>
        <v>0</v>
      </c>
      <c r="BP9" s="1574">
        <f t="shared" ref="BP9:BP21" si="19">(V9)/(BJ9*40)</f>
        <v>0</v>
      </c>
      <c r="BQ9" s="1573">
        <f t="shared" ref="BQ9:BQ21" si="20">(W9)/(BK9*40)</f>
        <v>0</v>
      </c>
      <c r="BR9" s="1527"/>
      <c r="BS9" s="1597">
        <f>('Library Volume 1'!E$6)</f>
        <v>2.2000000000000002</v>
      </c>
      <c r="BT9" s="1598">
        <f>'Library Volume 1'!G$6</f>
        <v>3.2</v>
      </c>
      <c r="BU9" s="1598">
        <f>'Library Volume 1'!H$6</f>
        <v>4.9000000000000004</v>
      </c>
      <c r="BV9" s="1598">
        <f>'Library Volume 1'!I$6</f>
        <v>6.5</v>
      </c>
      <c r="BW9" s="1599">
        <f>'Library Volume 1'!J$6</f>
        <v>7.5</v>
      </c>
      <c r="BX9" s="1527"/>
      <c r="BY9" s="1572">
        <f t="shared" ref="BY9:BY21" si="21">BM9*BS9</f>
        <v>0</v>
      </c>
      <c r="BZ9" s="1574">
        <f t="shared" ref="BZ9:BZ21" si="22">BN9*BT9</f>
        <v>0</v>
      </c>
      <c r="CA9" s="1574">
        <f t="shared" ref="CA9:CA21" si="23">BO9*BU9</f>
        <v>0</v>
      </c>
      <c r="CB9" s="1574">
        <f t="shared" ref="CB9:CB21" si="24">BP9*BV9</f>
        <v>0</v>
      </c>
      <c r="CC9" s="1573">
        <f t="shared" ref="CC9:CC21" si="25">BQ9*BW9</f>
        <v>0</v>
      </c>
      <c r="CD9" s="1574"/>
      <c r="CE9" s="1539"/>
      <c r="CF9" s="1539"/>
      <c r="CG9" s="1539"/>
      <c r="CH9" s="1539"/>
      <c r="CI9" s="1539"/>
      <c r="CJ9" s="1539"/>
      <c r="CK9" s="1539"/>
    </row>
    <row r="10" spans="1:89" ht="16.350000000000001" customHeight="1" outlineLevel="1">
      <c r="A10" s="1527"/>
      <c r="B10" s="483"/>
      <c r="C10" s="1527"/>
      <c r="D10" s="1527" t="s">
        <v>294</v>
      </c>
      <c r="E10" s="1527"/>
      <c r="F10" s="1586">
        <v>0</v>
      </c>
      <c r="G10" s="1586">
        <v>0</v>
      </c>
      <c r="H10" s="1586">
        <v>0</v>
      </c>
      <c r="I10" s="1587">
        <f t="shared" ref="I10:I32" si="26">IF(F10&gt;0,G10/H10,0)</f>
        <v>0</v>
      </c>
      <c r="J10" s="1588">
        <f t="shared" si="0"/>
        <v>0</v>
      </c>
      <c r="K10" s="1558"/>
      <c r="L10" s="1589">
        <f t="shared" si="1"/>
        <v>0</v>
      </c>
      <c r="M10" s="1590">
        <v>0</v>
      </c>
      <c r="N10" s="1590">
        <v>0</v>
      </c>
      <c r="O10" s="1590">
        <v>0</v>
      </c>
      <c r="P10" s="1590">
        <v>0</v>
      </c>
      <c r="Q10" s="1591">
        <v>0</v>
      </c>
      <c r="R10" s="1558"/>
      <c r="S10" s="1570">
        <f t="shared" si="2"/>
        <v>0</v>
      </c>
      <c r="T10" s="1572">
        <f t="shared" si="3"/>
        <v>0</v>
      </c>
      <c r="U10" s="1572">
        <f t="shared" si="4"/>
        <v>0</v>
      </c>
      <c r="V10" s="1572">
        <f t="shared" si="5"/>
        <v>0</v>
      </c>
      <c r="W10" s="1572">
        <f t="shared" si="6"/>
        <v>0</v>
      </c>
      <c r="X10" s="1572">
        <f t="shared" si="7"/>
        <v>0</v>
      </c>
      <c r="Y10" s="1574">
        <f t="shared" si="8"/>
        <v>0</v>
      </c>
      <c r="Z10" s="993"/>
      <c r="AA10" s="1592"/>
      <c r="AB10" s="1570"/>
      <c r="AC10" s="18"/>
      <c r="AD10" s="1527"/>
      <c r="AE10" s="1550" t="s">
        <v>295</v>
      </c>
      <c r="AF10" s="1559"/>
      <c r="AG10" s="1559"/>
      <c r="AH10" s="1559"/>
      <c r="AI10" s="1559">
        <f>AI9*AI8</f>
        <v>0</v>
      </c>
      <c r="AJ10" s="1559">
        <f>AJ9*AJ8</f>
        <v>0</v>
      </c>
      <c r="AK10" s="1559">
        <f>AK9*AK8</f>
        <v>0</v>
      </c>
      <c r="AL10" s="1559">
        <f>AL9*AL8</f>
        <v>0</v>
      </c>
      <c r="AM10" s="1554"/>
      <c r="AN10" s="1553">
        <f>SUM(AI10:AL10)</f>
        <v>0</v>
      </c>
      <c r="AO10" s="1539"/>
      <c r="AP10" s="1539"/>
      <c r="AQ10" s="1554"/>
      <c r="AR10" s="1554"/>
      <c r="AS10" s="1554"/>
      <c r="AT10" s="1554"/>
      <c r="AU10" s="1554"/>
      <c r="AW10" s="1527"/>
      <c r="AX10" s="1593"/>
      <c r="AY10" s="1572">
        <f t="shared" si="9"/>
        <v>0</v>
      </c>
      <c r="AZ10" s="1574">
        <f t="shared" si="10"/>
        <v>0</v>
      </c>
      <c r="BA10" s="1574">
        <f t="shared" si="11"/>
        <v>0</v>
      </c>
      <c r="BB10" s="1574">
        <f t="shared" si="12"/>
        <v>0</v>
      </c>
      <c r="BC10" s="1573">
        <f t="shared" si="13"/>
        <v>0</v>
      </c>
      <c r="BD10" s="480">
        <f t="shared" si="14"/>
        <v>0</v>
      </c>
      <c r="BE10" s="1572">
        <f t="shared" si="15"/>
        <v>0</v>
      </c>
      <c r="BF10" s="1539"/>
      <c r="BG10" s="1594">
        <f>'Library Volume 1'!E$9</f>
        <v>0.48</v>
      </c>
      <c r="BH10" s="1595">
        <f>'Library Volume 1'!G$9</f>
        <v>0.48</v>
      </c>
      <c r="BI10" s="1595">
        <f>'Library Volume 1'!H$9</f>
        <v>0.44</v>
      </c>
      <c r="BJ10" s="1595">
        <f>'Library Volume 1'!I$9</f>
        <v>0.4</v>
      </c>
      <c r="BK10" s="1596">
        <f>'Library Volume 1'!J$9</f>
        <v>0.36</v>
      </c>
      <c r="BL10" s="1527"/>
      <c r="BM10" s="1572">
        <f t="shared" si="16"/>
        <v>0</v>
      </c>
      <c r="BN10" s="1574">
        <f t="shared" si="17"/>
        <v>0</v>
      </c>
      <c r="BO10" s="1574">
        <f t="shared" si="18"/>
        <v>0</v>
      </c>
      <c r="BP10" s="1574">
        <f t="shared" si="19"/>
        <v>0</v>
      </c>
      <c r="BQ10" s="1573">
        <f t="shared" si="20"/>
        <v>0</v>
      </c>
      <c r="BR10" s="1527"/>
      <c r="BS10" s="1597">
        <f>('Library Volume 1'!E$6)</f>
        <v>2.2000000000000002</v>
      </c>
      <c r="BT10" s="1598">
        <f>'Library Volume 1'!G$6</f>
        <v>3.2</v>
      </c>
      <c r="BU10" s="1598">
        <f>'Library Volume 1'!H$6</f>
        <v>4.9000000000000004</v>
      </c>
      <c r="BV10" s="1598">
        <f>'Library Volume 1'!I$6</f>
        <v>6.5</v>
      </c>
      <c r="BW10" s="1599">
        <f>'Library Volume 1'!J$6</f>
        <v>7.5</v>
      </c>
      <c r="BX10" s="1527"/>
      <c r="BY10" s="1572">
        <f t="shared" si="21"/>
        <v>0</v>
      </c>
      <c r="BZ10" s="1574">
        <f t="shared" si="22"/>
        <v>0</v>
      </c>
      <c r="CA10" s="1574">
        <f t="shared" si="23"/>
        <v>0</v>
      </c>
      <c r="CB10" s="1574">
        <f t="shared" si="24"/>
        <v>0</v>
      </c>
      <c r="CC10" s="1573">
        <f t="shared" si="25"/>
        <v>0</v>
      </c>
      <c r="CD10" s="1574"/>
      <c r="CE10" s="1539"/>
      <c r="CF10" s="1539"/>
      <c r="CG10" s="1539"/>
      <c r="CH10" s="1539"/>
      <c r="CI10" s="1539"/>
      <c r="CJ10" s="1539"/>
      <c r="CK10" s="1539"/>
    </row>
    <row r="11" spans="1:89" ht="16.350000000000001" customHeight="1" outlineLevel="1">
      <c r="A11" s="1527"/>
      <c r="B11" s="483"/>
      <c r="C11" s="1527"/>
      <c r="D11" s="1527" t="s">
        <v>296</v>
      </c>
      <c r="E11" s="1527"/>
      <c r="F11" s="1586">
        <v>0</v>
      </c>
      <c r="G11" s="1586">
        <v>0</v>
      </c>
      <c r="H11" s="1586">
        <v>0</v>
      </c>
      <c r="I11" s="1587">
        <f t="shared" si="26"/>
        <v>0</v>
      </c>
      <c r="J11" s="1588">
        <f t="shared" si="0"/>
        <v>0</v>
      </c>
      <c r="K11" s="1558"/>
      <c r="L11" s="1589">
        <f t="shared" si="1"/>
        <v>0</v>
      </c>
      <c r="M11" s="1590">
        <v>0</v>
      </c>
      <c r="N11" s="1590">
        <v>0</v>
      </c>
      <c r="O11" s="1590">
        <v>0</v>
      </c>
      <c r="P11" s="1590">
        <v>0</v>
      </c>
      <c r="Q11" s="1591">
        <v>0</v>
      </c>
      <c r="R11" s="1558"/>
      <c r="S11" s="1570">
        <f t="shared" si="2"/>
        <v>0</v>
      </c>
      <c r="T11" s="1572">
        <f t="shared" si="3"/>
        <v>0</v>
      </c>
      <c r="U11" s="1572">
        <f t="shared" si="4"/>
        <v>0</v>
      </c>
      <c r="V11" s="1572">
        <f t="shared" si="5"/>
        <v>0</v>
      </c>
      <c r="W11" s="1572">
        <f t="shared" si="6"/>
        <v>0</v>
      </c>
      <c r="X11" s="1572">
        <f t="shared" si="7"/>
        <v>0</v>
      </c>
      <c r="Y11" s="1574">
        <f t="shared" si="8"/>
        <v>0</v>
      </c>
      <c r="Z11" s="993"/>
      <c r="AA11" s="1592"/>
      <c r="AB11" s="1570"/>
      <c r="AC11" s="18"/>
      <c r="AD11" s="1527"/>
      <c r="AE11" s="1550" t="s">
        <v>297</v>
      </c>
      <c r="AF11" s="1571"/>
      <c r="AG11" s="1571"/>
      <c r="AH11" s="1571"/>
      <c r="AI11" s="1571" t="e">
        <f>T33/AZ33</f>
        <v>#DIV/0!</v>
      </c>
      <c r="AJ11" s="1571" t="e">
        <f>U33/BA33</f>
        <v>#DIV/0!</v>
      </c>
      <c r="AK11" s="1571" t="e">
        <f>V33/BB33</f>
        <v>#DIV/0!</v>
      </c>
      <c r="AL11" s="1571" t="e">
        <f>W33/BC33</f>
        <v>#DIV/0!</v>
      </c>
      <c r="AM11" s="1572"/>
      <c r="AN11" s="1573" t="e">
        <f>Y33/BE33</f>
        <v>#DIV/0!</v>
      </c>
      <c r="AO11" s="1574"/>
      <c r="AP11" s="1574"/>
      <c r="AQ11" s="1572"/>
      <c r="AR11" s="1572"/>
      <c r="AS11" s="1572"/>
      <c r="AT11" s="1572"/>
      <c r="AU11" s="1572"/>
      <c r="AW11" s="1527"/>
      <c r="AX11" s="1593"/>
      <c r="AY11" s="1572">
        <f t="shared" si="9"/>
        <v>0</v>
      </c>
      <c r="AZ11" s="1574">
        <f t="shared" si="10"/>
        <v>0</v>
      </c>
      <c r="BA11" s="1574">
        <f t="shared" si="11"/>
        <v>0</v>
      </c>
      <c r="BB11" s="1574">
        <f t="shared" si="12"/>
        <v>0</v>
      </c>
      <c r="BC11" s="1573">
        <f t="shared" si="13"/>
        <v>0</v>
      </c>
      <c r="BD11" s="480">
        <f t="shared" si="14"/>
        <v>0</v>
      </c>
      <c r="BE11" s="1572">
        <f t="shared" si="15"/>
        <v>0</v>
      </c>
      <c r="BF11" s="1539"/>
      <c r="BG11" s="1594">
        <f>'Library Volume 1'!E$9</f>
        <v>0.48</v>
      </c>
      <c r="BH11" s="1595">
        <f>'Library Volume 1'!G$9</f>
        <v>0.48</v>
      </c>
      <c r="BI11" s="1595">
        <f>'Library Volume 1'!H$9</f>
        <v>0.44</v>
      </c>
      <c r="BJ11" s="1595">
        <f>'Library Volume 1'!I$9</f>
        <v>0.4</v>
      </c>
      <c r="BK11" s="1596">
        <f>'Library Volume 1'!J$9</f>
        <v>0.36</v>
      </c>
      <c r="BL11" s="1527"/>
      <c r="BM11" s="1572">
        <f t="shared" si="16"/>
        <v>0</v>
      </c>
      <c r="BN11" s="1574">
        <f t="shared" si="17"/>
        <v>0</v>
      </c>
      <c r="BO11" s="1574">
        <f t="shared" si="18"/>
        <v>0</v>
      </c>
      <c r="BP11" s="1574">
        <f t="shared" si="19"/>
        <v>0</v>
      </c>
      <c r="BQ11" s="1573">
        <f t="shared" si="20"/>
        <v>0</v>
      </c>
      <c r="BR11" s="1527"/>
      <c r="BS11" s="1597">
        <f>('Library Volume 1'!E$6)</f>
        <v>2.2000000000000002</v>
      </c>
      <c r="BT11" s="1598">
        <f>'Library Volume 1'!G$6</f>
        <v>3.2</v>
      </c>
      <c r="BU11" s="1598">
        <f>'Library Volume 1'!H$6</f>
        <v>4.9000000000000004</v>
      </c>
      <c r="BV11" s="1598">
        <f>'Library Volume 1'!I$6</f>
        <v>6.5</v>
      </c>
      <c r="BW11" s="1599">
        <f>'Library Volume 1'!J$6</f>
        <v>7.5</v>
      </c>
      <c r="BX11" s="1527"/>
      <c r="BY11" s="1572">
        <f t="shared" si="21"/>
        <v>0</v>
      </c>
      <c r="BZ11" s="1574">
        <f t="shared" si="22"/>
        <v>0</v>
      </c>
      <c r="CA11" s="1574">
        <f t="shared" si="23"/>
        <v>0</v>
      </c>
      <c r="CB11" s="1574">
        <f t="shared" si="24"/>
        <v>0</v>
      </c>
      <c r="CC11" s="1573">
        <f t="shared" si="25"/>
        <v>0</v>
      </c>
      <c r="CD11" s="1574"/>
      <c r="CE11" s="1539"/>
      <c r="CF11" s="1539"/>
      <c r="CG11" s="1539"/>
      <c r="CH11" s="1539"/>
      <c r="CI11" s="1539"/>
      <c r="CJ11" s="1539"/>
      <c r="CK11" s="1539"/>
    </row>
    <row r="12" spans="1:89" ht="16.350000000000001" customHeight="1" outlineLevel="1">
      <c r="A12" s="1527"/>
      <c r="B12" s="483"/>
      <c r="C12" s="1527"/>
      <c r="D12" s="1527" t="s">
        <v>298</v>
      </c>
      <c r="E12" s="1527"/>
      <c r="F12" s="1586">
        <v>0</v>
      </c>
      <c r="G12" s="1586">
        <v>0</v>
      </c>
      <c r="H12" s="1586">
        <v>0</v>
      </c>
      <c r="I12" s="1587">
        <f t="shared" si="26"/>
        <v>0</v>
      </c>
      <c r="J12" s="1588">
        <f t="shared" si="0"/>
        <v>0</v>
      </c>
      <c r="K12" s="1558"/>
      <c r="L12" s="1589">
        <f t="shared" si="1"/>
        <v>0</v>
      </c>
      <c r="M12" s="1590">
        <v>0</v>
      </c>
      <c r="N12" s="1590">
        <v>0</v>
      </c>
      <c r="O12" s="1590">
        <v>0</v>
      </c>
      <c r="P12" s="1590">
        <v>0</v>
      </c>
      <c r="Q12" s="1591">
        <v>0</v>
      </c>
      <c r="R12" s="1558"/>
      <c r="S12" s="1570">
        <f t="shared" ref="S12" si="27">$I12*L12*$H12</f>
        <v>0</v>
      </c>
      <c r="T12" s="1572">
        <f t="shared" si="3"/>
        <v>0</v>
      </c>
      <c r="U12" s="1572">
        <f t="shared" si="4"/>
        <v>0</v>
      </c>
      <c r="V12" s="1572">
        <f t="shared" si="5"/>
        <v>0</v>
      </c>
      <c r="W12" s="1572">
        <f t="shared" si="6"/>
        <v>0</v>
      </c>
      <c r="X12" s="1572">
        <f t="shared" si="7"/>
        <v>0</v>
      </c>
      <c r="Y12" s="1574">
        <f t="shared" si="8"/>
        <v>0</v>
      </c>
      <c r="Z12" s="993"/>
      <c r="AA12" s="1592"/>
      <c r="AB12" s="1570"/>
      <c r="AC12" s="18"/>
      <c r="AD12" s="1527"/>
      <c r="AE12" s="1550" t="s">
        <v>299</v>
      </c>
      <c r="AF12" s="1571"/>
      <c r="AG12" s="1571"/>
      <c r="AH12" s="1571"/>
      <c r="AI12" s="1571">
        <f>ROUND(AI9/'Library Volume 1'!G$6,0)</f>
        <v>22</v>
      </c>
      <c r="AJ12" s="1571">
        <f>ROUND(AJ9/'Library Volume 1'!H$6,0)</f>
        <v>20</v>
      </c>
      <c r="AK12" s="1571">
        <f>ROUND(AK9/'Library Volume 1'!I$6,0)</f>
        <v>21</v>
      </c>
      <c r="AL12" s="1571">
        <f>ROUND(AL9/'Library Volume 1'!J$6,0)</f>
        <v>22</v>
      </c>
      <c r="AM12" s="1572"/>
      <c r="AN12" s="1573" t="e">
        <f>AN13/AN8</f>
        <v>#DIV/0!</v>
      </c>
      <c r="AO12" s="1574"/>
      <c r="AP12" s="1600" t="s">
        <v>300</v>
      </c>
      <c r="AQ12" s="1601"/>
      <c r="AR12" s="1601" t="e">
        <f>AR14/AR13</f>
        <v>#DIV/0!</v>
      </c>
      <c r="AS12" s="1601" t="e">
        <f>AS14/AS13</f>
        <v>#DIV/0!</v>
      </c>
      <c r="AT12" s="1601" t="e">
        <f>AT14/AT13</f>
        <v>#DIV/0!</v>
      </c>
      <c r="AU12" s="1601" t="e">
        <f>AU14/AU13</f>
        <v>#DIV/0!</v>
      </c>
      <c r="AW12" s="1527"/>
      <c r="AX12" s="1593"/>
      <c r="AY12" s="1572">
        <f t="shared" si="9"/>
        <v>0</v>
      </c>
      <c r="AZ12" s="1574">
        <f t="shared" si="10"/>
        <v>0</v>
      </c>
      <c r="BA12" s="1574">
        <f t="shared" si="11"/>
        <v>0</v>
      </c>
      <c r="BB12" s="1574">
        <f t="shared" si="12"/>
        <v>0</v>
      </c>
      <c r="BC12" s="1573">
        <f t="shared" si="13"/>
        <v>0</v>
      </c>
      <c r="BD12" s="480">
        <f t="shared" si="14"/>
        <v>0</v>
      </c>
      <c r="BE12" s="1572">
        <f t="shared" si="15"/>
        <v>0</v>
      </c>
      <c r="BF12" s="1539"/>
      <c r="BG12" s="1594">
        <f>'Library Volume 1'!E$9</f>
        <v>0.48</v>
      </c>
      <c r="BH12" s="1595">
        <f>'Library Volume 1'!G$9</f>
        <v>0.48</v>
      </c>
      <c r="BI12" s="1595">
        <f>'Library Volume 1'!H$9</f>
        <v>0.44</v>
      </c>
      <c r="BJ12" s="1595">
        <f>'Library Volume 1'!I$9</f>
        <v>0.4</v>
      </c>
      <c r="BK12" s="1596">
        <f>'Library Volume 1'!J$9</f>
        <v>0.36</v>
      </c>
      <c r="BL12" s="1527"/>
      <c r="BM12" s="1572">
        <f t="shared" si="16"/>
        <v>0</v>
      </c>
      <c r="BN12" s="1574">
        <f t="shared" si="17"/>
        <v>0</v>
      </c>
      <c r="BO12" s="1574">
        <f t="shared" si="18"/>
        <v>0</v>
      </c>
      <c r="BP12" s="1574">
        <f t="shared" si="19"/>
        <v>0</v>
      </c>
      <c r="BQ12" s="1573">
        <f t="shared" si="20"/>
        <v>0</v>
      </c>
      <c r="BR12" s="1527"/>
      <c r="BS12" s="1597">
        <f>('Library Volume 1'!E$6)</f>
        <v>2.2000000000000002</v>
      </c>
      <c r="BT12" s="1598">
        <f>'Library Volume 1'!G$6</f>
        <v>3.2</v>
      </c>
      <c r="BU12" s="1598">
        <f>'Library Volume 1'!H$6</f>
        <v>4.9000000000000004</v>
      </c>
      <c r="BV12" s="1598">
        <f>'Library Volume 1'!I$6</f>
        <v>6.5</v>
      </c>
      <c r="BW12" s="1599">
        <f>'Library Volume 1'!J$6</f>
        <v>7.5</v>
      </c>
      <c r="BX12" s="1527"/>
      <c r="BY12" s="1572">
        <f t="shared" si="21"/>
        <v>0</v>
      </c>
      <c r="BZ12" s="1574">
        <f t="shared" si="22"/>
        <v>0</v>
      </c>
      <c r="CA12" s="1574">
        <f t="shared" si="23"/>
        <v>0</v>
      </c>
      <c r="CB12" s="1574">
        <f t="shared" si="24"/>
        <v>0</v>
      </c>
      <c r="CC12" s="1573">
        <f t="shared" si="25"/>
        <v>0</v>
      </c>
      <c r="CD12" s="1574"/>
      <c r="CE12" s="1539"/>
      <c r="CF12" s="1539"/>
      <c r="CG12" s="1539"/>
      <c r="CH12" s="1539"/>
      <c r="CI12" s="1539"/>
      <c r="CJ12" s="1539"/>
      <c r="CK12" s="1539"/>
    </row>
    <row r="13" spans="1:89" ht="17.100000000000001" customHeight="1" outlineLevel="1">
      <c r="A13" s="1527"/>
      <c r="B13" s="483"/>
      <c r="C13" s="1582" t="str">
        <f>'Library Volume 1'!C15</f>
        <v>Nursing/Vocations Allied to Medicine</v>
      </c>
      <c r="D13" s="1582"/>
      <c r="E13" s="1582"/>
      <c r="F13" s="1569"/>
      <c r="G13" s="1569"/>
      <c r="H13" s="1569"/>
      <c r="I13" s="1602"/>
      <c r="J13" s="1603"/>
      <c r="K13" s="1558"/>
      <c r="L13" s="1568"/>
      <c r="M13" s="1569"/>
      <c r="N13" s="1569"/>
      <c r="O13" s="1569"/>
      <c r="P13" s="1569"/>
      <c r="Q13" s="1568"/>
      <c r="R13" s="1558"/>
      <c r="S13" s="1568"/>
      <c r="T13" s="1569"/>
      <c r="U13" s="1569"/>
      <c r="V13" s="1569"/>
      <c r="W13" s="1569"/>
      <c r="X13" s="1569"/>
      <c r="Y13" s="1568"/>
      <c r="Z13" s="993"/>
      <c r="AA13" s="994"/>
      <c r="AB13" s="1570"/>
      <c r="AC13" s="18"/>
      <c r="AD13" s="1527"/>
      <c r="AE13" s="1550" t="s">
        <v>301</v>
      </c>
      <c r="AF13" s="1571"/>
      <c r="AG13" s="1571"/>
      <c r="AH13" s="1571"/>
      <c r="AI13" s="1571">
        <f>AI8*AI12</f>
        <v>0</v>
      </c>
      <c r="AJ13" s="1571">
        <f>AJ8*AJ12</f>
        <v>0</v>
      </c>
      <c r="AK13" s="1571">
        <f>AK8*AK12</f>
        <v>0</v>
      </c>
      <c r="AL13" s="1571">
        <f>AL8*AL12</f>
        <v>0</v>
      </c>
      <c r="AM13" s="1572"/>
      <c r="AN13" s="1573">
        <f>SUM(AF13:AL13)</f>
        <v>0</v>
      </c>
      <c r="AO13" s="1574"/>
      <c r="AP13" s="1600" t="s">
        <v>302</v>
      </c>
      <c r="AQ13" s="1601"/>
      <c r="AR13" s="1601" t="e">
        <f>AI11/AI12</f>
        <v>#DIV/0!</v>
      </c>
      <c r="AS13" s="1601" t="e">
        <f>AJ11/AJ12</f>
        <v>#DIV/0!</v>
      </c>
      <c r="AT13" s="1601" t="e">
        <f>AK11/AK12</f>
        <v>#DIV/0!</v>
      </c>
      <c r="AU13" s="1601" t="e">
        <f>AL11/AL12</f>
        <v>#DIV/0!</v>
      </c>
      <c r="AW13" s="1527"/>
      <c r="AX13" s="608" t="str">
        <f>C13</f>
        <v>Nursing/Vocations Allied to Medicine</v>
      </c>
      <c r="AY13" s="1575"/>
      <c r="AZ13" s="1576"/>
      <c r="BA13" s="1576"/>
      <c r="BB13" s="1576"/>
      <c r="BC13" s="1577"/>
      <c r="BD13" s="604"/>
      <c r="BE13" s="1575"/>
      <c r="BF13" s="1578"/>
      <c r="BG13" s="1579"/>
      <c r="BH13" s="1580"/>
      <c r="BI13" s="1580"/>
      <c r="BJ13" s="1580"/>
      <c r="BK13" s="1581"/>
      <c r="BL13" s="1582"/>
      <c r="BM13" s="1575"/>
      <c r="BN13" s="1576"/>
      <c r="BO13" s="1576"/>
      <c r="BP13" s="1576"/>
      <c r="BQ13" s="1577"/>
      <c r="BR13" s="1582"/>
      <c r="BS13" s="1583"/>
      <c r="BT13" s="1584"/>
      <c r="BU13" s="1584"/>
      <c r="BV13" s="1584"/>
      <c r="BW13" s="1585"/>
      <c r="BX13" s="1582"/>
      <c r="BY13" s="1575"/>
      <c r="BZ13" s="1576"/>
      <c r="CA13" s="1576"/>
      <c r="CB13" s="1576"/>
      <c r="CC13" s="1577"/>
      <c r="CD13" s="1574"/>
      <c r="CE13" s="1539"/>
      <c r="CF13" s="1539"/>
      <c r="CG13" s="1539"/>
      <c r="CH13" s="1539"/>
      <c r="CI13" s="1539"/>
      <c r="CJ13" s="1539"/>
      <c r="CK13" s="1539"/>
    </row>
    <row r="14" spans="1:89" ht="16.350000000000001" customHeight="1" outlineLevel="1">
      <c r="A14" s="1527"/>
      <c r="B14" s="483"/>
      <c r="C14" s="1527"/>
      <c r="D14" s="1527" t="s">
        <v>292</v>
      </c>
      <c r="E14" s="1527"/>
      <c r="F14" s="1586">
        <v>0</v>
      </c>
      <c r="G14" s="1586">
        <v>0</v>
      </c>
      <c r="H14" s="1586">
        <v>0</v>
      </c>
      <c r="I14" s="1587">
        <f t="shared" si="26"/>
        <v>0</v>
      </c>
      <c r="J14" s="1588">
        <f t="shared" si="0"/>
        <v>0</v>
      </c>
      <c r="K14" s="1558"/>
      <c r="L14" s="1589">
        <f t="shared" si="1"/>
        <v>0</v>
      </c>
      <c r="M14" s="1590">
        <v>0</v>
      </c>
      <c r="N14" s="1590">
        <v>0</v>
      </c>
      <c r="O14" s="1590">
        <v>0</v>
      </c>
      <c r="P14" s="1590">
        <v>0</v>
      </c>
      <c r="Q14" s="1591">
        <v>0</v>
      </c>
      <c r="R14" s="1558"/>
      <c r="S14" s="1570">
        <f t="shared" ref="S14:S17" si="28">$I14*L14*$H14</f>
        <v>0</v>
      </c>
      <c r="T14" s="1572">
        <f t="shared" ref="T14:T17" si="29">$I14*M14*$H14</f>
        <v>0</v>
      </c>
      <c r="U14" s="1572">
        <f t="shared" ref="U14:U17" si="30">$I14*N14*$H14</f>
        <v>0</v>
      </c>
      <c r="V14" s="1572">
        <f t="shared" ref="V14:V17" si="31">$I14*O14*$H14</f>
        <v>0</v>
      </c>
      <c r="W14" s="1572">
        <f t="shared" ref="W14:W17" si="32">$I14*P14*$H14</f>
        <v>0</v>
      </c>
      <c r="X14" s="1572">
        <f t="shared" ref="X14:X17" si="33">$I14*Q14*$H14</f>
        <v>0</v>
      </c>
      <c r="Y14" s="1574">
        <f t="shared" ref="Y14:Y17" si="34">SUM(S14:X14)</f>
        <v>0</v>
      </c>
      <c r="Z14" s="993"/>
      <c r="AA14" s="1592"/>
      <c r="AB14" s="1570"/>
      <c r="AC14" s="18"/>
      <c r="AD14" s="1565"/>
      <c r="AE14" s="569"/>
      <c r="AF14" s="1604"/>
      <c r="AG14" s="1604"/>
      <c r="AH14" s="570" t="s">
        <v>303</v>
      </c>
      <c r="AI14" s="571">
        <f>AI10-BZ33</f>
        <v>0</v>
      </c>
      <c r="AJ14" s="571">
        <f>AJ10-CA33</f>
        <v>0</v>
      </c>
      <c r="AK14" s="571">
        <f>AK10-CB33</f>
        <v>0</v>
      </c>
      <c r="AL14" s="571">
        <f>AL10-CC33</f>
        <v>0</v>
      </c>
      <c r="AM14" s="1605"/>
      <c r="AN14" s="572">
        <f>SUM(AI14:AM14)</f>
        <v>0</v>
      </c>
      <c r="AO14" s="573"/>
      <c r="AP14" s="1606" t="s">
        <v>304</v>
      </c>
      <c r="AQ14" s="574"/>
      <c r="AR14" s="574" t="e">
        <f>T33/(AI13*40)</f>
        <v>#DIV/0!</v>
      </c>
      <c r="AS14" s="574" t="e">
        <f>U33/(AJ13*40)</f>
        <v>#DIV/0!</v>
      </c>
      <c r="AT14" s="574" t="e">
        <f>V33/(AK13*40)</f>
        <v>#DIV/0!</v>
      </c>
      <c r="AU14" s="574" t="e">
        <f>W33/(AL13*40)</f>
        <v>#DIV/0!</v>
      </c>
      <c r="AW14" s="1527"/>
      <c r="AX14" s="1593"/>
      <c r="AY14" s="1572">
        <f t="shared" si="9"/>
        <v>0</v>
      </c>
      <c r="AZ14" s="1574">
        <f t="shared" si="10"/>
        <v>0</v>
      </c>
      <c r="BA14" s="1574">
        <f t="shared" si="11"/>
        <v>0</v>
      </c>
      <c r="BB14" s="1574">
        <f t="shared" si="12"/>
        <v>0</v>
      </c>
      <c r="BC14" s="1573">
        <f t="shared" si="13"/>
        <v>0</v>
      </c>
      <c r="BD14" s="480">
        <f t="shared" si="14"/>
        <v>0</v>
      </c>
      <c r="BE14" s="1572">
        <f t="shared" si="15"/>
        <v>0</v>
      </c>
      <c r="BF14" s="1539"/>
      <c r="BG14" s="1594">
        <f>'Library Volume 1'!E$9</f>
        <v>0.48</v>
      </c>
      <c r="BH14" s="1595">
        <f>'Library Volume 1'!G$9</f>
        <v>0.48</v>
      </c>
      <c r="BI14" s="1595">
        <f>'Library Volume 1'!H$9</f>
        <v>0.44</v>
      </c>
      <c r="BJ14" s="1595">
        <f>'Library Volume 1'!I$9</f>
        <v>0.4</v>
      </c>
      <c r="BK14" s="1596">
        <f>'Library Volume 1'!J$9</f>
        <v>0.36</v>
      </c>
      <c r="BL14" s="1527"/>
      <c r="BM14" s="1572">
        <f t="shared" si="16"/>
        <v>0</v>
      </c>
      <c r="BN14" s="1574">
        <f t="shared" si="17"/>
        <v>0</v>
      </c>
      <c r="BO14" s="1574">
        <f t="shared" si="18"/>
        <v>0</v>
      </c>
      <c r="BP14" s="1574">
        <f t="shared" si="19"/>
        <v>0</v>
      </c>
      <c r="BQ14" s="1573">
        <f t="shared" si="20"/>
        <v>0</v>
      </c>
      <c r="BR14" s="1527"/>
      <c r="BS14" s="1597">
        <f>('Library Volume 1'!E$6)</f>
        <v>2.2000000000000002</v>
      </c>
      <c r="BT14" s="1598">
        <f>'Library Volume 1'!G$6</f>
        <v>3.2</v>
      </c>
      <c r="BU14" s="1598">
        <f>'Library Volume 1'!H$6</f>
        <v>4.9000000000000004</v>
      </c>
      <c r="BV14" s="1598">
        <f>'Library Volume 1'!I$6</f>
        <v>6.5</v>
      </c>
      <c r="BW14" s="1599">
        <f>'Library Volume 1'!J$6</f>
        <v>7.5</v>
      </c>
      <c r="BX14" s="1527"/>
      <c r="BY14" s="1572">
        <f t="shared" si="21"/>
        <v>0</v>
      </c>
      <c r="BZ14" s="1574">
        <f t="shared" si="22"/>
        <v>0</v>
      </c>
      <c r="CA14" s="1574">
        <f t="shared" si="23"/>
        <v>0</v>
      </c>
      <c r="CB14" s="1574">
        <f t="shared" si="24"/>
        <v>0</v>
      </c>
      <c r="CC14" s="1573">
        <f t="shared" si="25"/>
        <v>0</v>
      </c>
      <c r="CD14" s="1574"/>
      <c r="CE14" s="1539"/>
      <c r="CF14" s="1539"/>
      <c r="CG14" s="1539"/>
      <c r="CH14" s="1539"/>
      <c r="CI14" s="1539"/>
      <c r="CJ14" s="1539"/>
      <c r="CK14" s="1539"/>
    </row>
    <row r="15" spans="1:89" ht="16.350000000000001" customHeight="1" outlineLevel="1">
      <c r="A15" s="1527"/>
      <c r="B15" s="483"/>
      <c r="C15" s="1527"/>
      <c r="D15" s="1527" t="s">
        <v>294</v>
      </c>
      <c r="E15" s="1527"/>
      <c r="F15" s="1586">
        <v>0</v>
      </c>
      <c r="G15" s="1586">
        <v>0</v>
      </c>
      <c r="H15" s="1586">
        <v>0</v>
      </c>
      <c r="I15" s="1587">
        <f t="shared" si="26"/>
        <v>0</v>
      </c>
      <c r="J15" s="1588">
        <f t="shared" si="0"/>
        <v>0</v>
      </c>
      <c r="K15" s="1558"/>
      <c r="L15" s="1589">
        <f t="shared" si="1"/>
        <v>0</v>
      </c>
      <c r="M15" s="1590">
        <v>0</v>
      </c>
      <c r="N15" s="1590">
        <v>0</v>
      </c>
      <c r="O15" s="1590">
        <v>0</v>
      </c>
      <c r="P15" s="1590">
        <v>0</v>
      </c>
      <c r="Q15" s="1591">
        <v>0</v>
      </c>
      <c r="R15" s="1558"/>
      <c r="S15" s="1570">
        <f t="shared" si="28"/>
        <v>0</v>
      </c>
      <c r="T15" s="1572">
        <f t="shared" si="29"/>
        <v>0</v>
      </c>
      <c r="U15" s="1572">
        <f t="shared" si="30"/>
        <v>0</v>
      </c>
      <c r="V15" s="1572">
        <f t="shared" si="31"/>
        <v>0</v>
      </c>
      <c r="W15" s="1572">
        <f t="shared" si="32"/>
        <v>0</v>
      </c>
      <c r="X15" s="1572">
        <f t="shared" si="33"/>
        <v>0</v>
      </c>
      <c r="Y15" s="1574">
        <f t="shared" si="34"/>
        <v>0</v>
      </c>
      <c r="Z15" s="993"/>
      <c r="AA15" s="1592"/>
      <c r="AB15" s="1570"/>
      <c r="AC15" s="18"/>
      <c r="AD15" s="24"/>
      <c r="AE15" s="529"/>
      <c r="AF15" s="575"/>
      <c r="AG15" s="576"/>
      <c r="AH15" s="1607" t="s">
        <v>305</v>
      </c>
      <c r="AI15" s="1608">
        <f>IF(AI16&gt;AI8,1,0)</f>
        <v>0</v>
      </c>
      <c r="AJ15" s="1608">
        <f>IF(AJ16&gt;AJ8,1,0)</f>
        <v>0</v>
      </c>
      <c r="AK15" s="1608">
        <f>IF(AK16&gt;AK8,1,0)</f>
        <v>0</v>
      </c>
      <c r="AL15" s="1608">
        <f>IF(AL16&gt;AL8,1,0)</f>
        <v>0</v>
      </c>
      <c r="AM15" s="577"/>
      <c r="AN15" s="1609">
        <f>SUM(AI15:AL15)</f>
        <v>0</v>
      </c>
      <c r="AO15" s="24"/>
      <c r="AP15" s="24"/>
      <c r="AQ15" s="578"/>
      <c r="AR15" s="578"/>
      <c r="AS15" s="578"/>
      <c r="AT15" s="578"/>
      <c r="AU15" s="578"/>
      <c r="AW15" s="1527"/>
      <c r="AX15" s="1593"/>
      <c r="AY15" s="1572">
        <f t="shared" si="9"/>
        <v>0</v>
      </c>
      <c r="AZ15" s="1574">
        <f t="shared" si="10"/>
        <v>0</v>
      </c>
      <c r="BA15" s="1574">
        <f t="shared" si="11"/>
        <v>0</v>
      </c>
      <c r="BB15" s="1574">
        <f t="shared" si="12"/>
        <v>0</v>
      </c>
      <c r="BC15" s="1573">
        <f t="shared" si="13"/>
        <v>0</v>
      </c>
      <c r="BD15" s="480">
        <f t="shared" si="14"/>
        <v>0</v>
      </c>
      <c r="BE15" s="1572">
        <f t="shared" si="15"/>
        <v>0</v>
      </c>
      <c r="BF15" s="1539"/>
      <c r="BG15" s="1594">
        <f>'Library Volume 1'!E$9</f>
        <v>0.48</v>
      </c>
      <c r="BH15" s="1595">
        <f>'Library Volume 1'!G$9</f>
        <v>0.48</v>
      </c>
      <c r="BI15" s="1595">
        <f>'Library Volume 1'!H$9</f>
        <v>0.44</v>
      </c>
      <c r="BJ15" s="1595">
        <f>'Library Volume 1'!I$9</f>
        <v>0.4</v>
      </c>
      <c r="BK15" s="1596">
        <f>'Library Volume 1'!J$9</f>
        <v>0.36</v>
      </c>
      <c r="BL15" s="1527"/>
      <c r="BM15" s="1572">
        <f t="shared" si="16"/>
        <v>0</v>
      </c>
      <c r="BN15" s="1574">
        <f t="shared" si="17"/>
        <v>0</v>
      </c>
      <c r="BO15" s="1574">
        <f t="shared" si="18"/>
        <v>0</v>
      </c>
      <c r="BP15" s="1574">
        <f t="shared" si="19"/>
        <v>0</v>
      </c>
      <c r="BQ15" s="1573">
        <f t="shared" si="20"/>
        <v>0</v>
      </c>
      <c r="BR15" s="1527"/>
      <c r="BS15" s="1597">
        <f>('Library Volume 1'!E$6)</f>
        <v>2.2000000000000002</v>
      </c>
      <c r="BT15" s="1598">
        <f>'Library Volume 1'!G$6</f>
        <v>3.2</v>
      </c>
      <c r="BU15" s="1598">
        <f>'Library Volume 1'!H$6</f>
        <v>4.9000000000000004</v>
      </c>
      <c r="BV15" s="1598">
        <f>'Library Volume 1'!I$6</f>
        <v>6.5</v>
      </c>
      <c r="BW15" s="1599">
        <f>'Library Volume 1'!J$6</f>
        <v>7.5</v>
      </c>
      <c r="BX15" s="1527"/>
      <c r="BY15" s="1572">
        <f t="shared" si="21"/>
        <v>0</v>
      </c>
      <c r="BZ15" s="1574">
        <f t="shared" si="22"/>
        <v>0</v>
      </c>
      <c r="CA15" s="1574">
        <f t="shared" si="23"/>
        <v>0</v>
      </c>
      <c r="CB15" s="1574">
        <f t="shared" si="24"/>
        <v>0</v>
      </c>
      <c r="CC15" s="1573">
        <f t="shared" si="25"/>
        <v>0</v>
      </c>
      <c r="CD15" s="1574"/>
      <c r="CE15" s="1539"/>
      <c r="CF15" s="1539"/>
      <c r="CG15" s="1539"/>
      <c r="CH15" s="1539"/>
      <c r="CI15" s="1539"/>
      <c r="CJ15" s="1539"/>
      <c r="CK15" s="1539"/>
    </row>
    <row r="16" spans="1:89" ht="16.350000000000001" customHeight="1" outlineLevel="1">
      <c r="A16" s="1527"/>
      <c r="B16" s="483"/>
      <c r="C16" s="1527"/>
      <c r="D16" s="1527" t="s">
        <v>296</v>
      </c>
      <c r="E16" s="1527"/>
      <c r="F16" s="1586">
        <v>0</v>
      </c>
      <c r="G16" s="1586">
        <v>0</v>
      </c>
      <c r="H16" s="1586">
        <v>0</v>
      </c>
      <c r="I16" s="1587">
        <f t="shared" si="26"/>
        <v>0</v>
      </c>
      <c r="J16" s="1588">
        <f t="shared" si="0"/>
        <v>0</v>
      </c>
      <c r="K16" s="1558"/>
      <c r="L16" s="1589">
        <f t="shared" si="1"/>
        <v>0</v>
      </c>
      <c r="M16" s="1590">
        <v>0</v>
      </c>
      <c r="N16" s="1590">
        <v>0</v>
      </c>
      <c r="O16" s="1590">
        <v>0</v>
      </c>
      <c r="P16" s="1590">
        <v>0</v>
      </c>
      <c r="Q16" s="1591">
        <v>0</v>
      </c>
      <c r="R16" s="1558"/>
      <c r="S16" s="1570">
        <f t="shared" si="28"/>
        <v>0</v>
      </c>
      <c r="T16" s="1572">
        <f t="shared" si="29"/>
        <v>0</v>
      </c>
      <c r="U16" s="1572">
        <f t="shared" si="30"/>
        <v>0</v>
      </c>
      <c r="V16" s="1572">
        <f t="shared" si="31"/>
        <v>0</v>
      </c>
      <c r="W16" s="1572">
        <f t="shared" si="32"/>
        <v>0</v>
      </c>
      <c r="X16" s="1572">
        <f t="shared" si="33"/>
        <v>0</v>
      </c>
      <c r="Y16" s="1574">
        <f t="shared" si="34"/>
        <v>0</v>
      </c>
      <c r="Z16" s="993"/>
      <c r="AA16" s="1592"/>
      <c r="AB16" s="1570"/>
      <c r="AC16" s="18"/>
      <c r="AD16" s="31"/>
      <c r="AE16" s="492"/>
      <c r="AF16" s="579"/>
      <c r="AG16" s="580"/>
      <c r="AH16" s="1607" t="s">
        <v>306</v>
      </c>
      <c r="AI16" s="1608">
        <f>IF(T33&gt;0,1,0)</f>
        <v>0</v>
      </c>
      <c r="AJ16" s="1608">
        <f>IF(U33&gt;0,1,0)</f>
        <v>0</v>
      </c>
      <c r="AK16" s="1608">
        <f>IF(V33&gt;0,1,0)</f>
        <v>0</v>
      </c>
      <c r="AL16" s="1608">
        <f>IF(W33&gt;0,1,0)</f>
        <v>0</v>
      </c>
      <c r="AM16" s="493"/>
      <c r="AN16" s="494"/>
      <c r="AO16" s="31"/>
      <c r="AP16" s="31"/>
      <c r="AQ16" s="493"/>
      <c r="AR16" s="493"/>
      <c r="AS16" s="493"/>
      <c r="AT16" s="493"/>
      <c r="AU16" s="493"/>
      <c r="AW16" s="1527"/>
      <c r="AX16" s="1593"/>
      <c r="AY16" s="1572">
        <f t="shared" si="9"/>
        <v>0</v>
      </c>
      <c r="AZ16" s="1574">
        <f t="shared" si="10"/>
        <v>0</v>
      </c>
      <c r="BA16" s="1574">
        <f t="shared" si="11"/>
        <v>0</v>
      </c>
      <c r="BB16" s="1574">
        <f t="shared" si="12"/>
        <v>0</v>
      </c>
      <c r="BC16" s="1573">
        <f t="shared" si="13"/>
        <v>0</v>
      </c>
      <c r="BD16" s="480">
        <f t="shared" si="14"/>
        <v>0</v>
      </c>
      <c r="BE16" s="1572">
        <f t="shared" si="15"/>
        <v>0</v>
      </c>
      <c r="BF16" s="1539"/>
      <c r="BG16" s="1594">
        <f>'Library Volume 1'!E$9</f>
        <v>0.48</v>
      </c>
      <c r="BH16" s="1595">
        <f>'Library Volume 1'!G$9</f>
        <v>0.48</v>
      </c>
      <c r="BI16" s="1595">
        <f>'Library Volume 1'!H$9</f>
        <v>0.44</v>
      </c>
      <c r="BJ16" s="1595">
        <f>'Library Volume 1'!I$9</f>
        <v>0.4</v>
      </c>
      <c r="BK16" s="1596">
        <f>'Library Volume 1'!J$9</f>
        <v>0.36</v>
      </c>
      <c r="BL16" s="1527"/>
      <c r="BM16" s="1572">
        <f t="shared" si="16"/>
        <v>0</v>
      </c>
      <c r="BN16" s="1574">
        <f t="shared" si="17"/>
        <v>0</v>
      </c>
      <c r="BO16" s="1574">
        <f t="shared" si="18"/>
        <v>0</v>
      </c>
      <c r="BP16" s="1574">
        <f t="shared" si="19"/>
        <v>0</v>
      </c>
      <c r="BQ16" s="1573">
        <f t="shared" si="20"/>
        <v>0</v>
      </c>
      <c r="BR16" s="1527"/>
      <c r="BS16" s="1597">
        <f>('Library Volume 1'!E$6)</f>
        <v>2.2000000000000002</v>
      </c>
      <c r="BT16" s="1598">
        <f>'Library Volume 1'!G$6</f>
        <v>3.2</v>
      </c>
      <c r="BU16" s="1598">
        <f>'Library Volume 1'!H$6</f>
        <v>4.9000000000000004</v>
      </c>
      <c r="BV16" s="1598">
        <f>'Library Volume 1'!I$6</f>
        <v>6.5</v>
      </c>
      <c r="BW16" s="1599">
        <f>'Library Volume 1'!J$6</f>
        <v>7.5</v>
      </c>
      <c r="BX16" s="1527"/>
      <c r="BY16" s="1572">
        <f t="shared" si="21"/>
        <v>0</v>
      </c>
      <c r="BZ16" s="1574">
        <f t="shared" si="22"/>
        <v>0</v>
      </c>
      <c r="CA16" s="1574">
        <f t="shared" si="23"/>
        <v>0</v>
      </c>
      <c r="CB16" s="1574">
        <f t="shared" si="24"/>
        <v>0</v>
      </c>
      <c r="CC16" s="1573">
        <f t="shared" si="25"/>
        <v>0</v>
      </c>
      <c r="CD16" s="1574"/>
      <c r="CE16" s="1539"/>
      <c r="CF16" s="1539"/>
      <c r="CG16" s="1539"/>
      <c r="CH16" s="1539"/>
      <c r="CI16" s="1539"/>
      <c r="CJ16" s="1539"/>
      <c r="CK16" s="1539"/>
    </row>
    <row r="17" spans="2:91" ht="16.350000000000001" customHeight="1" outlineLevel="1">
      <c r="B17" s="483"/>
      <c r="C17" s="1527"/>
      <c r="D17" s="1527" t="s">
        <v>298</v>
      </c>
      <c r="E17" s="1527"/>
      <c r="F17" s="1586">
        <v>0</v>
      </c>
      <c r="G17" s="1586">
        <v>0</v>
      </c>
      <c r="H17" s="1586">
        <v>0</v>
      </c>
      <c r="I17" s="1587">
        <f t="shared" si="26"/>
        <v>0</v>
      </c>
      <c r="J17" s="1588">
        <f t="shared" si="0"/>
        <v>0</v>
      </c>
      <c r="K17" s="1558"/>
      <c r="L17" s="1589">
        <f t="shared" si="1"/>
        <v>0</v>
      </c>
      <c r="M17" s="1590">
        <v>0</v>
      </c>
      <c r="N17" s="1590">
        <v>0</v>
      </c>
      <c r="O17" s="1590">
        <v>0</v>
      </c>
      <c r="P17" s="1590">
        <v>0</v>
      </c>
      <c r="Q17" s="1591">
        <v>0</v>
      </c>
      <c r="R17" s="1558"/>
      <c r="S17" s="1570">
        <f t="shared" si="28"/>
        <v>0</v>
      </c>
      <c r="T17" s="1572">
        <f t="shared" si="29"/>
        <v>0</v>
      </c>
      <c r="U17" s="1572">
        <f t="shared" si="30"/>
        <v>0</v>
      </c>
      <c r="V17" s="1572">
        <f t="shared" si="31"/>
        <v>0</v>
      </c>
      <c r="W17" s="1572">
        <f t="shared" si="32"/>
        <v>0</v>
      </c>
      <c r="X17" s="1572">
        <f t="shared" si="33"/>
        <v>0</v>
      </c>
      <c r="Y17" s="1574">
        <f t="shared" si="34"/>
        <v>0</v>
      </c>
      <c r="Z17" s="993"/>
      <c r="AA17" s="1592"/>
      <c r="AB17" s="1570"/>
      <c r="AC17" s="18"/>
      <c r="AD17" s="566" t="str">
        <f>B35</f>
        <v>02</v>
      </c>
      <c r="AE17" s="476" t="str">
        <f>C35</f>
        <v>Science and Mathematics</v>
      </c>
      <c r="AF17" s="567" t="s">
        <v>272</v>
      </c>
      <c r="AG17" s="567"/>
      <c r="AH17" s="567"/>
      <c r="AI17" s="581" t="s">
        <v>276</v>
      </c>
      <c r="AJ17" s="581" t="s">
        <v>277</v>
      </c>
      <c r="AK17" s="581" t="s">
        <v>278</v>
      </c>
      <c r="AL17" s="581" t="s">
        <v>279</v>
      </c>
      <c r="AM17" s="477" t="s">
        <v>288</v>
      </c>
      <c r="AN17" s="501" t="s">
        <v>275</v>
      </c>
      <c r="AO17" s="506"/>
      <c r="AP17" s="39"/>
      <c r="AQ17" s="477"/>
      <c r="AR17" s="477" t="s">
        <v>276</v>
      </c>
      <c r="AS17" s="477" t="s">
        <v>277</v>
      </c>
      <c r="AT17" s="477" t="s">
        <v>278</v>
      </c>
      <c r="AU17" s="477" t="s">
        <v>279</v>
      </c>
      <c r="AW17" s="1527"/>
      <c r="AX17" s="1593"/>
      <c r="AY17" s="1572">
        <f t="shared" si="9"/>
        <v>0</v>
      </c>
      <c r="AZ17" s="1574">
        <f t="shared" si="10"/>
        <v>0</v>
      </c>
      <c r="BA17" s="1574">
        <f t="shared" si="11"/>
        <v>0</v>
      </c>
      <c r="BB17" s="1574">
        <f t="shared" si="12"/>
        <v>0</v>
      </c>
      <c r="BC17" s="1573">
        <f t="shared" si="13"/>
        <v>0</v>
      </c>
      <c r="BD17" s="480">
        <f t="shared" si="14"/>
        <v>0</v>
      </c>
      <c r="BE17" s="1572">
        <f t="shared" si="15"/>
        <v>0</v>
      </c>
      <c r="BF17" s="1539"/>
      <c r="BG17" s="1594">
        <f>'Library Volume 1'!E$9</f>
        <v>0.48</v>
      </c>
      <c r="BH17" s="1595">
        <f>'Library Volume 1'!G$9</f>
        <v>0.48</v>
      </c>
      <c r="BI17" s="1595">
        <f>'Library Volume 1'!H$9</f>
        <v>0.44</v>
      </c>
      <c r="BJ17" s="1595">
        <f>'Library Volume 1'!I$9</f>
        <v>0.4</v>
      </c>
      <c r="BK17" s="1596">
        <f>'Library Volume 1'!J$9</f>
        <v>0.36</v>
      </c>
      <c r="BL17" s="1527"/>
      <c r="BM17" s="1572">
        <f t="shared" si="16"/>
        <v>0</v>
      </c>
      <c r="BN17" s="1574">
        <f t="shared" si="17"/>
        <v>0</v>
      </c>
      <c r="BO17" s="1574">
        <f t="shared" si="18"/>
        <v>0</v>
      </c>
      <c r="BP17" s="1574">
        <f t="shared" si="19"/>
        <v>0</v>
      </c>
      <c r="BQ17" s="1573">
        <f t="shared" si="20"/>
        <v>0</v>
      </c>
      <c r="BR17" s="1527"/>
      <c r="BS17" s="1597">
        <f>('Library Volume 1'!E$6)</f>
        <v>2.2000000000000002</v>
      </c>
      <c r="BT17" s="1598">
        <f>'Library Volume 1'!G$6</f>
        <v>3.2</v>
      </c>
      <c r="BU17" s="1598">
        <f>'Library Volume 1'!H$6</f>
        <v>4.9000000000000004</v>
      </c>
      <c r="BV17" s="1598">
        <f>'Library Volume 1'!I$6</f>
        <v>6.5</v>
      </c>
      <c r="BW17" s="1599">
        <f>'Library Volume 1'!J$6</f>
        <v>7.5</v>
      </c>
      <c r="BX17" s="1527"/>
      <c r="BY17" s="1572">
        <f t="shared" si="21"/>
        <v>0</v>
      </c>
      <c r="BZ17" s="1574">
        <f t="shared" si="22"/>
        <v>0</v>
      </c>
      <c r="CA17" s="1574">
        <f t="shared" si="23"/>
        <v>0</v>
      </c>
      <c r="CB17" s="1574">
        <f t="shared" si="24"/>
        <v>0</v>
      </c>
      <c r="CC17" s="1573">
        <f t="shared" si="25"/>
        <v>0</v>
      </c>
      <c r="CD17" s="1574"/>
      <c r="CE17" s="1539"/>
      <c r="CF17" s="1539"/>
      <c r="CG17" s="1539"/>
      <c r="CH17" s="1539"/>
      <c r="CI17" s="1539"/>
      <c r="CJ17" s="1539"/>
      <c r="CK17" s="1539"/>
      <c r="CL17" s="1527"/>
      <c r="CM17" s="1527"/>
    </row>
    <row r="18" spans="2:91" ht="17.100000000000001" customHeight="1" outlineLevel="1">
      <c r="B18" s="483"/>
      <c r="C18" s="611" t="str">
        <f>'Library Volume 1'!C16</f>
        <v xml:space="preserve">Health and Social Care </v>
      </c>
      <c r="D18" s="1582"/>
      <c r="E18" s="1568"/>
      <c r="F18" s="1569"/>
      <c r="G18" s="1569"/>
      <c r="H18" s="1569"/>
      <c r="I18" s="1602"/>
      <c r="J18" s="1603"/>
      <c r="K18" s="1558"/>
      <c r="L18" s="1568"/>
      <c r="M18" s="1569"/>
      <c r="N18" s="1569"/>
      <c r="O18" s="1569"/>
      <c r="P18" s="1569"/>
      <c r="Q18" s="1568"/>
      <c r="R18" s="1558"/>
      <c r="S18" s="1568"/>
      <c r="T18" s="1569"/>
      <c r="U18" s="1569"/>
      <c r="V18" s="1569"/>
      <c r="W18" s="1569"/>
      <c r="X18" s="1569"/>
      <c r="Y18" s="1568"/>
      <c r="Z18" s="993"/>
      <c r="AA18" s="649"/>
      <c r="AB18" s="1570"/>
      <c r="AC18" s="18"/>
      <c r="AD18" s="1527"/>
      <c r="AE18" s="1550" t="s">
        <v>290</v>
      </c>
      <c r="AF18" s="1571" t="s">
        <v>291</v>
      </c>
      <c r="AG18" s="1571"/>
      <c r="AH18" s="1571"/>
      <c r="AI18" s="1571">
        <f>ROUND(BZ46/AI19,0)</f>
        <v>0</v>
      </c>
      <c r="AJ18" s="1571">
        <f>ROUND(CA46/AJ19,0)</f>
        <v>0</v>
      </c>
      <c r="AK18" s="1571">
        <f>ROUND(CB46/AK19,0)</f>
        <v>0</v>
      </c>
      <c r="AL18" s="1571">
        <f>ROUND(CC46/AL19,0)</f>
        <v>0</v>
      </c>
      <c r="AM18" s="1572"/>
      <c r="AN18" s="1573">
        <f>SUM(AF18:AL18)</f>
        <v>0</v>
      </c>
      <c r="AO18" s="1574"/>
      <c r="AQ18" s="1572"/>
      <c r="AR18" s="1572"/>
      <c r="AS18" s="1572"/>
      <c r="AT18" s="1572"/>
      <c r="AU18" s="1572"/>
      <c r="AW18" s="1527"/>
      <c r="AX18" s="608" t="str">
        <f>C18</f>
        <v xml:space="preserve">Health and Social Care </v>
      </c>
      <c r="AY18" s="1575"/>
      <c r="AZ18" s="1576"/>
      <c r="BA18" s="1576"/>
      <c r="BB18" s="1576"/>
      <c r="BC18" s="1577"/>
      <c r="BD18" s="604"/>
      <c r="BE18" s="1575"/>
      <c r="BF18" s="1578"/>
      <c r="BG18" s="1579"/>
      <c r="BH18" s="1580"/>
      <c r="BI18" s="1580"/>
      <c r="BJ18" s="1580"/>
      <c r="BK18" s="1581"/>
      <c r="BL18" s="1582"/>
      <c r="BM18" s="1575"/>
      <c r="BN18" s="1576"/>
      <c r="BO18" s="1576"/>
      <c r="BP18" s="1576"/>
      <c r="BQ18" s="1577"/>
      <c r="BR18" s="1582"/>
      <c r="BS18" s="1583"/>
      <c r="BT18" s="1584"/>
      <c r="BU18" s="1584"/>
      <c r="BV18" s="1584"/>
      <c r="BW18" s="1585"/>
      <c r="BX18" s="1582"/>
      <c r="BY18" s="1575"/>
      <c r="BZ18" s="1576"/>
      <c r="CA18" s="1576"/>
      <c r="CB18" s="1576"/>
      <c r="CC18" s="1577"/>
      <c r="CD18" s="1574"/>
      <c r="CE18" s="1539"/>
      <c r="CF18" s="1539"/>
      <c r="CG18" s="1539"/>
      <c r="CH18" s="1539"/>
      <c r="CI18" s="1539"/>
      <c r="CJ18" s="1539"/>
      <c r="CK18" s="1539"/>
      <c r="CL18" s="1527"/>
      <c r="CM18" s="1527"/>
    </row>
    <row r="19" spans="2:91" ht="16.350000000000001" customHeight="1" outlineLevel="1">
      <c r="B19" s="483"/>
      <c r="C19" s="1527"/>
      <c r="D19" s="1527" t="s">
        <v>292</v>
      </c>
      <c r="E19" s="1527"/>
      <c r="F19" s="1586">
        <v>0</v>
      </c>
      <c r="G19" s="1586">
        <v>0</v>
      </c>
      <c r="H19" s="1586">
        <v>0</v>
      </c>
      <c r="I19" s="1587">
        <f t="shared" si="26"/>
        <v>0</v>
      </c>
      <c r="J19" s="1588">
        <f t="shared" si="0"/>
        <v>0</v>
      </c>
      <c r="K19" s="1558"/>
      <c r="L19" s="1589">
        <f t="shared" si="1"/>
        <v>0</v>
      </c>
      <c r="M19" s="1590">
        <v>0</v>
      </c>
      <c r="N19" s="1590">
        <v>0</v>
      </c>
      <c r="O19" s="1590">
        <v>0</v>
      </c>
      <c r="P19" s="1590">
        <v>0</v>
      </c>
      <c r="Q19" s="1591">
        <v>0</v>
      </c>
      <c r="R19" s="1558"/>
      <c r="S19" s="1570">
        <f t="shared" ref="S19:S21" si="35">$I19*L19*$H19</f>
        <v>0</v>
      </c>
      <c r="T19" s="1572">
        <f t="shared" ref="T19:T21" si="36">$I19*M19*$H19</f>
        <v>0</v>
      </c>
      <c r="U19" s="1572">
        <f t="shared" ref="U19:U21" si="37">$I19*N19*$H19</f>
        <v>0</v>
      </c>
      <c r="V19" s="1572">
        <f t="shared" ref="V19:V21" si="38">$I19*O19*$H19</f>
        <v>0</v>
      </c>
      <c r="W19" s="1572">
        <f t="shared" ref="W19:W21" si="39">$I19*P19*$H19</f>
        <v>0</v>
      </c>
      <c r="X19" s="1572">
        <f t="shared" ref="X19:X21" si="40">$I19*Q19*$H19</f>
        <v>0</v>
      </c>
      <c r="Y19" s="1574">
        <f t="shared" ref="Y19:Y21" si="41">SUM(S19:X19)</f>
        <v>0</v>
      </c>
      <c r="Z19" s="993"/>
      <c r="AA19" s="1592"/>
      <c r="AB19" s="1570"/>
      <c r="AC19" s="18"/>
      <c r="AD19" s="1527"/>
      <c r="AE19" s="1550" t="s">
        <v>293</v>
      </c>
      <c r="AF19" s="1571"/>
      <c r="AG19" s="1571"/>
      <c r="AH19" s="1571"/>
      <c r="AI19" s="1571">
        <f>'Library Volume 1'!G$7</f>
        <v>69</v>
      </c>
      <c r="AJ19" s="1571">
        <f>'Library Volume 1'!H$7</f>
        <v>97</v>
      </c>
      <c r="AK19" s="1571">
        <f>'Library Volume 1'!I$7</f>
        <v>139</v>
      </c>
      <c r="AL19" s="1571">
        <f>'Library Volume 1'!J$7</f>
        <v>167</v>
      </c>
      <c r="AM19" s="1572"/>
      <c r="AN19" s="1573" t="e">
        <f>AN20/AN18</f>
        <v>#DIV/0!</v>
      </c>
      <c r="AO19" s="1574"/>
      <c r="AP19" s="1574"/>
      <c r="AQ19" s="1572"/>
      <c r="AR19" s="1572"/>
      <c r="AS19" s="1572"/>
      <c r="AT19" s="1572"/>
      <c r="AU19" s="1572"/>
      <c r="AW19" s="1527"/>
      <c r="AX19" s="1593"/>
      <c r="AY19" s="1572">
        <f t="shared" si="9"/>
        <v>0</v>
      </c>
      <c r="AZ19" s="1574">
        <f t="shared" si="10"/>
        <v>0</v>
      </c>
      <c r="BA19" s="1574">
        <f t="shared" si="11"/>
        <v>0</v>
      </c>
      <c r="BB19" s="1574">
        <f t="shared" si="12"/>
        <v>0</v>
      </c>
      <c r="BC19" s="1573">
        <f t="shared" si="13"/>
        <v>0</v>
      </c>
      <c r="BD19" s="480">
        <f t="shared" si="14"/>
        <v>0</v>
      </c>
      <c r="BE19" s="1572">
        <f t="shared" si="15"/>
        <v>0</v>
      </c>
      <c r="BF19" s="1539"/>
      <c r="BG19" s="1594">
        <f>'Library Volume 1'!E$9</f>
        <v>0.48</v>
      </c>
      <c r="BH19" s="1595">
        <f>'Library Volume 1'!G$9</f>
        <v>0.48</v>
      </c>
      <c r="BI19" s="1595">
        <f>'Library Volume 1'!H$9</f>
        <v>0.44</v>
      </c>
      <c r="BJ19" s="1595">
        <f>'Library Volume 1'!I$9</f>
        <v>0.4</v>
      </c>
      <c r="BK19" s="1596">
        <f>'Library Volume 1'!J$9</f>
        <v>0.36</v>
      </c>
      <c r="BL19" s="1527"/>
      <c r="BM19" s="1572">
        <f t="shared" si="16"/>
        <v>0</v>
      </c>
      <c r="BN19" s="1574">
        <f t="shared" si="17"/>
        <v>0</v>
      </c>
      <c r="BO19" s="1574">
        <f t="shared" si="18"/>
        <v>0</v>
      </c>
      <c r="BP19" s="1574">
        <f t="shared" si="19"/>
        <v>0</v>
      </c>
      <c r="BQ19" s="1573">
        <f t="shared" si="20"/>
        <v>0</v>
      </c>
      <c r="BR19" s="1527"/>
      <c r="BS19" s="1597">
        <f>('Library Volume 1'!E$6)</f>
        <v>2.2000000000000002</v>
      </c>
      <c r="BT19" s="1598">
        <f>'Library Volume 1'!G$6</f>
        <v>3.2</v>
      </c>
      <c r="BU19" s="1598">
        <f>'Library Volume 1'!H$6</f>
        <v>4.9000000000000004</v>
      </c>
      <c r="BV19" s="1598">
        <f>'Library Volume 1'!I$6</f>
        <v>6.5</v>
      </c>
      <c r="BW19" s="1599">
        <f>'Library Volume 1'!J$6</f>
        <v>7.5</v>
      </c>
      <c r="BX19" s="1527"/>
      <c r="BY19" s="1572">
        <f t="shared" si="21"/>
        <v>0</v>
      </c>
      <c r="BZ19" s="1574">
        <f t="shared" si="22"/>
        <v>0</v>
      </c>
      <c r="CA19" s="1574">
        <f t="shared" si="23"/>
        <v>0</v>
      </c>
      <c r="CB19" s="1574">
        <f t="shared" si="24"/>
        <v>0</v>
      </c>
      <c r="CC19" s="1573">
        <f t="shared" si="25"/>
        <v>0</v>
      </c>
      <c r="CD19" s="1574"/>
      <c r="CE19" s="1539"/>
      <c r="CF19" s="1539"/>
      <c r="CG19" s="1539"/>
      <c r="CH19" s="1539"/>
      <c r="CI19" s="1539"/>
      <c r="CJ19" s="1539"/>
      <c r="CK19" s="1539"/>
      <c r="CL19" s="1527"/>
      <c r="CM19" s="1527"/>
    </row>
    <row r="20" spans="2:91" ht="16.350000000000001" customHeight="1" outlineLevel="1">
      <c r="B20" s="483"/>
      <c r="C20" s="1527"/>
      <c r="D20" s="1527" t="s">
        <v>294</v>
      </c>
      <c r="E20" s="1527"/>
      <c r="F20" s="1586">
        <v>0</v>
      </c>
      <c r="G20" s="1586">
        <v>0</v>
      </c>
      <c r="H20" s="1586">
        <v>0</v>
      </c>
      <c r="I20" s="1587">
        <f t="shared" si="26"/>
        <v>0</v>
      </c>
      <c r="J20" s="1588">
        <f t="shared" si="0"/>
        <v>0</v>
      </c>
      <c r="K20" s="1558"/>
      <c r="L20" s="1589">
        <f t="shared" si="1"/>
        <v>0</v>
      </c>
      <c r="M20" s="1590">
        <v>0</v>
      </c>
      <c r="N20" s="1590">
        <v>0</v>
      </c>
      <c r="O20" s="1590">
        <v>0</v>
      </c>
      <c r="P20" s="1590">
        <v>0</v>
      </c>
      <c r="Q20" s="1591">
        <v>0</v>
      </c>
      <c r="R20" s="1558"/>
      <c r="S20" s="1570">
        <f t="shared" si="35"/>
        <v>0</v>
      </c>
      <c r="T20" s="1572">
        <f t="shared" si="36"/>
        <v>0</v>
      </c>
      <c r="U20" s="1572">
        <f t="shared" si="37"/>
        <v>0</v>
      </c>
      <c r="V20" s="1572">
        <f t="shared" si="38"/>
        <v>0</v>
      </c>
      <c r="W20" s="1572">
        <f t="shared" si="39"/>
        <v>0</v>
      </c>
      <c r="X20" s="1572">
        <f t="shared" si="40"/>
        <v>0</v>
      </c>
      <c r="Y20" s="1574">
        <f t="shared" si="41"/>
        <v>0</v>
      </c>
      <c r="Z20" s="993"/>
      <c r="AA20" s="1592"/>
      <c r="AB20" s="1570"/>
      <c r="AC20" s="18"/>
      <c r="AD20" s="1527"/>
      <c r="AE20" s="1550" t="s">
        <v>295</v>
      </c>
      <c r="AF20" s="1559"/>
      <c r="AG20" s="1559"/>
      <c r="AH20" s="1559"/>
      <c r="AI20" s="1559">
        <f>AI19*AI18</f>
        <v>0</v>
      </c>
      <c r="AJ20" s="1559">
        <f>AJ19*AJ18</f>
        <v>0</v>
      </c>
      <c r="AK20" s="1559">
        <f>AK19*AK18</f>
        <v>0</v>
      </c>
      <c r="AL20" s="1559">
        <f>AL19*AL18</f>
        <v>0</v>
      </c>
      <c r="AM20" s="1554"/>
      <c r="AN20" s="1553">
        <f>SUM(AF20:AL20)</f>
        <v>0</v>
      </c>
      <c r="AO20" s="1539"/>
      <c r="AP20" s="1539"/>
      <c r="AQ20" s="1554"/>
      <c r="AR20" s="1554"/>
      <c r="AS20" s="1554"/>
      <c r="AT20" s="1554"/>
      <c r="AU20" s="1554"/>
      <c r="AW20" s="1527"/>
      <c r="AX20" s="1593"/>
      <c r="AY20" s="1572">
        <f t="shared" si="9"/>
        <v>0</v>
      </c>
      <c r="AZ20" s="1574">
        <f t="shared" si="10"/>
        <v>0</v>
      </c>
      <c r="BA20" s="1574">
        <f t="shared" si="11"/>
        <v>0</v>
      </c>
      <c r="BB20" s="1574">
        <f t="shared" si="12"/>
        <v>0</v>
      </c>
      <c r="BC20" s="1573">
        <f t="shared" si="13"/>
        <v>0</v>
      </c>
      <c r="BD20" s="480">
        <f t="shared" si="14"/>
        <v>0</v>
      </c>
      <c r="BE20" s="1572">
        <f t="shared" si="15"/>
        <v>0</v>
      </c>
      <c r="BF20" s="1539"/>
      <c r="BG20" s="1594">
        <f>'Library Volume 1'!E$9</f>
        <v>0.48</v>
      </c>
      <c r="BH20" s="1595">
        <f>'Library Volume 1'!G$9</f>
        <v>0.48</v>
      </c>
      <c r="BI20" s="1595">
        <f>'Library Volume 1'!H$9</f>
        <v>0.44</v>
      </c>
      <c r="BJ20" s="1595">
        <f>'Library Volume 1'!I$9</f>
        <v>0.4</v>
      </c>
      <c r="BK20" s="1596">
        <f>'Library Volume 1'!J$9</f>
        <v>0.36</v>
      </c>
      <c r="BL20" s="1527"/>
      <c r="BM20" s="1572">
        <f t="shared" si="16"/>
        <v>0</v>
      </c>
      <c r="BN20" s="1574">
        <f t="shared" si="17"/>
        <v>0</v>
      </c>
      <c r="BO20" s="1574">
        <f t="shared" si="18"/>
        <v>0</v>
      </c>
      <c r="BP20" s="1574">
        <f t="shared" si="19"/>
        <v>0</v>
      </c>
      <c r="BQ20" s="1573">
        <f t="shared" si="20"/>
        <v>0</v>
      </c>
      <c r="BR20" s="1527"/>
      <c r="BS20" s="1597">
        <f>('Library Volume 1'!E$6)</f>
        <v>2.2000000000000002</v>
      </c>
      <c r="BT20" s="1598">
        <f>'Library Volume 1'!G$6</f>
        <v>3.2</v>
      </c>
      <c r="BU20" s="1598">
        <f>'Library Volume 1'!H$6</f>
        <v>4.9000000000000004</v>
      </c>
      <c r="BV20" s="1598">
        <f>'Library Volume 1'!I$6</f>
        <v>6.5</v>
      </c>
      <c r="BW20" s="1599">
        <f>'Library Volume 1'!J$6</f>
        <v>7.5</v>
      </c>
      <c r="BX20" s="1527"/>
      <c r="BY20" s="1572">
        <f t="shared" si="21"/>
        <v>0</v>
      </c>
      <c r="BZ20" s="1574">
        <f t="shared" si="22"/>
        <v>0</v>
      </c>
      <c r="CA20" s="1574">
        <f t="shared" si="23"/>
        <v>0</v>
      </c>
      <c r="CB20" s="1574">
        <f t="shared" si="24"/>
        <v>0</v>
      </c>
      <c r="CC20" s="1573">
        <f t="shared" si="25"/>
        <v>0</v>
      </c>
      <c r="CD20" s="1574"/>
      <c r="CE20" s="1539"/>
      <c r="CF20" s="1539"/>
      <c r="CG20" s="1539"/>
      <c r="CH20" s="1539"/>
      <c r="CI20" s="1539"/>
      <c r="CJ20" s="1539"/>
      <c r="CK20" s="1539"/>
      <c r="CL20" s="1527"/>
      <c r="CM20" s="1527"/>
    </row>
    <row r="21" spans="2:91" ht="16.350000000000001" customHeight="1" outlineLevel="1">
      <c r="B21" s="483"/>
      <c r="C21" s="1527"/>
      <c r="D21" s="1527" t="s">
        <v>296</v>
      </c>
      <c r="E21" s="1527"/>
      <c r="F21" s="1586">
        <v>0</v>
      </c>
      <c r="G21" s="1586">
        <v>0</v>
      </c>
      <c r="H21" s="1586">
        <v>0</v>
      </c>
      <c r="I21" s="1587">
        <f t="shared" si="26"/>
        <v>0</v>
      </c>
      <c r="J21" s="1588">
        <f t="shared" si="0"/>
        <v>0</v>
      </c>
      <c r="K21" s="1558"/>
      <c r="L21" s="1589">
        <f t="shared" si="1"/>
        <v>0</v>
      </c>
      <c r="M21" s="1590">
        <v>0</v>
      </c>
      <c r="N21" s="1590">
        <v>0</v>
      </c>
      <c r="O21" s="1590">
        <v>0</v>
      </c>
      <c r="P21" s="1590">
        <v>0</v>
      </c>
      <c r="Q21" s="1591">
        <v>0</v>
      </c>
      <c r="R21" s="1558"/>
      <c r="S21" s="1570">
        <f t="shared" si="35"/>
        <v>0</v>
      </c>
      <c r="T21" s="1572">
        <f t="shared" si="36"/>
        <v>0</v>
      </c>
      <c r="U21" s="1572">
        <f t="shared" si="37"/>
        <v>0</v>
      </c>
      <c r="V21" s="1572">
        <f t="shared" si="38"/>
        <v>0</v>
      </c>
      <c r="W21" s="1572">
        <f t="shared" si="39"/>
        <v>0</v>
      </c>
      <c r="X21" s="1572">
        <f t="shared" si="40"/>
        <v>0</v>
      </c>
      <c r="Y21" s="1574">
        <f t="shared" si="41"/>
        <v>0</v>
      </c>
      <c r="Z21" s="993"/>
      <c r="AA21" s="1592"/>
      <c r="AB21" s="1570"/>
      <c r="AC21" s="18"/>
      <c r="AD21" s="1527"/>
      <c r="AE21" s="1550" t="s">
        <v>297</v>
      </c>
      <c r="AF21" s="1571"/>
      <c r="AG21" s="1571"/>
      <c r="AH21" s="1571"/>
      <c r="AI21" s="1571" t="e">
        <f>T46/AZ46</f>
        <v>#DIV/0!</v>
      </c>
      <c r="AJ21" s="1571" t="e">
        <f>U46/BA46</f>
        <v>#DIV/0!</v>
      </c>
      <c r="AK21" s="1571" t="e">
        <f>V46/BB46</f>
        <v>#DIV/0!</v>
      </c>
      <c r="AL21" s="1571" t="e">
        <f>W46/BC46</f>
        <v>#DIV/0!</v>
      </c>
      <c r="AM21" s="1572"/>
      <c r="AN21" s="1573" t="e">
        <f>Y46/BE46</f>
        <v>#DIV/0!</v>
      </c>
      <c r="AO21" s="1574"/>
      <c r="AP21" s="1574"/>
      <c r="AQ21" s="1572"/>
      <c r="AR21" s="1572"/>
      <c r="AS21" s="1572"/>
      <c r="AT21" s="1572"/>
      <c r="AU21" s="1572"/>
      <c r="AW21" s="1527"/>
      <c r="AX21" s="1593"/>
      <c r="AY21" s="1572">
        <f t="shared" si="9"/>
        <v>0</v>
      </c>
      <c r="AZ21" s="1574">
        <f t="shared" si="10"/>
        <v>0</v>
      </c>
      <c r="BA21" s="1574">
        <f t="shared" si="11"/>
        <v>0</v>
      </c>
      <c r="BB21" s="1574">
        <f t="shared" si="12"/>
        <v>0</v>
      </c>
      <c r="BC21" s="1573">
        <f t="shared" si="13"/>
        <v>0</v>
      </c>
      <c r="BD21" s="480">
        <f t="shared" si="14"/>
        <v>0</v>
      </c>
      <c r="BE21" s="1572">
        <f t="shared" si="15"/>
        <v>0</v>
      </c>
      <c r="BF21" s="1539"/>
      <c r="BG21" s="1594">
        <f>'Library Volume 1'!E$9</f>
        <v>0.48</v>
      </c>
      <c r="BH21" s="1595">
        <f>'Library Volume 1'!G$9</f>
        <v>0.48</v>
      </c>
      <c r="BI21" s="1595">
        <f>'Library Volume 1'!H$9</f>
        <v>0.44</v>
      </c>
      <c r="BJ21" s="1595">
        <f>'Library Volume 1'!I$9</f>
        <v>0.4</v>
      </c>
      <c r="BK21" s="1596">
        <f>'Library Volume 1'!J$9</f>
        <v>0.36</v>
      </c>
      <c r="BL21" s="1527"/>
      <c r="BM21" s="1572">
        <f t="shared" si="16"/>
        <v>0</v>
      </c>
      <c r="BN21" s="1574">
        <f t="shared" si="17"/>
        <v>0</v>
      </c>
      <c r="BO21" s="1574">
        <f t="shared" si="18"/>
        <v>0</v>
      </c>
      <c r="BP21" s="1574">
        <f t="shared" si="19"/>
        <v>0</v>
      </c>
      <c r="BQ21" s="1573">
        <f t="shared" si="20"/>
        <v>0</v>
      </c>
      <c r="BR21" s="1527"/>
      <c r="BS21" s="1597">
        <f>('Library Volume 1'!E$6)</f>
        <v>2.2000000000000002</v>
      </c>
      <c r="BT21" s="1598">
        <f>'Library Volume 1'!G$6</f>
        <v>3.2</v>
      </c>
      <c r="BU21" s="1598">
        <f>'Library Volume 1'!H$6</f>
        <v>4.9000000000000004</v>
      </c>
      <c r="BV21" s="1598">
        <f>'Library Volume 1'!I$6</f>
        <v>6.5</v>
      </c>
      <c r="BW21" s="1599">
        <f>'Library Volume 1'!J$6</f>
        <v>7.5</v>
      </c>
      <c r="BX21" s="1527"/>
      <c r="BY21" s="1572">
        <f t="shared" si="21"/>
        <v>0</v>
      </c>
      <c r="BZ21" s="1574">
        <f t="shared" si="22"/>
        <v>0</v>
      </c>
      <c r="CA21" s="1574">
        <f t="shared" si="23"/>
        <v>0</v>
      </c>
      <c r="CB21" s="1574">
        <f t="shared" si="24"/>
        <v>0</v>
      </c>
      <c r="CC21" s="1573">
        <f t="shared" si="25"/>
        <v>0</v>
      </c>
      <c r="CD21" s="1574"/>
      <c r="CE21" s="1539"/>
      <c r="CF21" s="1539"/>
      <c r="CG21" s="1539"/>
      <c r="CH21" s="1539"/>
      <c r="CI21" s="1539"/>
      <c r="CJ21" s="1539"/>
      <c r="CK21" s="1539"/>
      <c r="CL21" s="1527"/>
      <c r="CM21" s="1527"/>
    </row>
    <row r="22" spans="2:91" ht="16.350000000000001" customHeight="1" outlineLevel="1">
      <c r="B22" s="483"/>
      <c r="C22" s="1527"/>
      <c r="D22" s="1527" t="s">
        <v>298</v>
      </c>
      <c r="E22" s="1527"/>
      <c r="F22" s="1586">
        <v>0</v>
      </c>
      <c r="G22" s="1586">
        <v>0</v>
      </c>
      <c r="H22" s="1586">
        <v>0</v>
      </c>
      <c r="I22" s="1587">
        <f t="shared" si="26"/>
        <v>0</v>
      </c>
      <c r="J22" s="1588">
        <f t="shared" si="0"/>
        <v>0</v>
      </c>
      <c r="K22" s="1558"/>
      <c r="L22" s="1589">
        <f t="shared" si="1"/>
        <v>0</v>
      </c>
      <c r="M22" s="1590">
        <v>0</v>
      </c>
      <c r="N22" s="1590">
        <v>0</v>
      </c>
      <c r="O22" s="1590">
        <v>0</v>
      </c>
      <c r="P22" s="1590">
        <v>0</v>
      </c>
      <c r="Q22" s="1591">
        <v>0</v>
      </c>
      <c r="R22" s="1558"/>
      <c r="S22" s="1570">
        <f t="shared" si="2"/>
        <v>0</v>
      </c>
      <c r="T22" s="1572">
        <f t="shared" ref="T22:T32" si="42">$I22*M22*$H22</f>
        <v>0</v>
      </c>
      <c r="U22" s="1572">
        <f t="shared" ref="U22:U32" si="43">$I22*N22*$H22</f>
        <v>0</v>
      </c>
      <c r="V22" s="1572">
        <f t="shared" ref="V22:V32" si="44">$I22*O22*$H22</f>
        <v>0</v>
      </c>
      <c r="W22" s="1572">
        <f t="shared" ref="W22:W32" si="45">$I22*P22*$H22</f>
        <v>0</v>
      </c>
      <c r="X22" s="1572">
        <f t="shared" ref="X22:X31" si="46">$I22*Q22*$H22</f>
        <v>0</v>
      </c>
      <c r="Y22" s="1574">
        <f t="shared" ref="Y22:Y32" si="47">SUM(S22:X22)</f>
        <v>0</v>
      </c>
      <c r="Z22" s="993"/>
      <c r="AA22" s="1592"/>
      <c r="AB22" s="1570"/>
      <c r="AC22" s="18"/>
      <c r="AD22" s="1527"/>
      <c r="AE22" s="1550" t="s">
        <v>299</v>
      </c>
      <c r="AF22" s="1571"/>
      <c r="AG22" s="1571"/>
      <c r="AH22" s="1571"/>
      <c r="AI22" s="1571">
        <f>ROUND(AI19/'Library Volume 1'!G$6,0)</f>
        <v>22</v>
      </c>
      <c r="AJ22" s="1571">
        <f>ROUND(AJ19/'Library Volume 1'!H$6,0)</f>
        <v>20</v>
      </c>
      <c r="AK22" s="1571">
        <f>ROUND(AK19/'Library Volume 1'!I$6,0)</f>
        <v>21</v>
      </c>
      <c r="AL22" s="1571">
        <f>ROUND(AL19/'Library Volume 1'!J$6,0)</f>
        <v>22</v>
      </c>
      <c r="AM22" s="1572"/>
      <c r="AN22" s="1573" t="e">
        <f>AN23/AN18</f>
        <v>#DIV/0!</v>
      </c>
      <c r="AO22" s="1574"/>
      <c r="AP22" s="1600" t="s">
        <v>300</v>
      </c>
      <c r="AQ22" s="1601"/>
      <c r="AR22" s="1601" t="e">
        <f>AR24/AR23</f>
        <v>#DIV/0!</v>
      </c>
      <c r="AS22" s="1601" t="e">
        <f>AS24/AS23</f>
        <v>#DIV/0!</v>
      </c>
      <c r="AT22" s="1601" t="e">
        <f>AT24/AT23</f>
        <v>#DIV/0!</v>
      </c>
      <c r="AU22" s="1601" t="e">
        <f>AU24/AU23</f>
        <v>#DIV/0!</v>
      </c>
      <c r="AW22" s="1527"/>
      <c r="AX22" s="1593"/>
      <c r="AY22" s="1572">
        <f t="shared" ref="AY22:BD32" si="48">$H22*L22</f>
        <v>0</v>
      </c>
      <c r="AZ22" s="1574">
        <f t="shared" si="48"/>
        <v>0</v>
      </c>
      <c r="BA22" s="1574">
        <f t="shared" si="48"/>
        <v>0</v>
      </c>
      <c r="BB22" s="1574">
        <f t="shared" si="48"/>
        <v>0</v>
      </c>
      <c r="BC22" s="1573">
        <f t="shared" si="48"/>
        <v>0</v>
      </c>
      <c r="BD22" s="480">
        <f t="shared" si="48"/>
        <v>0</v>
      </c>
      <c r="BE22" s="1572">
        <f t="shared" ref="BE22:BE32" si="49">SUM(AY22:BD22)</f>
        <v>0</v>
      </c>
      <c r="BF22" s="1539"/>
      <c r="BG22" s="1594">
        <f>'Library Volume 1'!E$9</f>
        <v>0.48</v>
      </c>
      <c r="BH22" s="1595">
        <f>'Library Volume 1'!G$9</f>
        <v>0.48</v>
      </c>
      <c r="BI22" s="1595">
        <f>'Library Volume 1'!H$9</f>
        <v>0.44</v>
      </c>
      <c r="BJ22" s="1595">
        <f>'Library Volume 1'!I$9</f>
        <v>0.4</v>
      </c>
      <c r="BK22" s="1596">
        <f>'Library Volume 1'!J$9</f>
        <v>0.36</v>
      </c>
      <c r="BL22" s="1527"/>
      <c r="BM22" s="1572">
        <f t="shared" ref="BM22:BQ32" si="50">(S22)/(BG22*40)</f>
        <v>0</v>
      </c>
      <c r="BN22" s="1574">
        <f t="shared" si="50"/>
        <v>0</v>
      </c>
      <c r="BO22" s="1574">
        <f t="shared" si="50"/>
        <v>0</v>
      </c>
      <c r="BP22" s="1574">
        <f t="shared" si="50"/>
        <v>0</v>
      </c>
      <c r="BQ22" s="1573">
        <f t="shared" si="50"/>
        <v>0</v>
      </c>
      <c r="BR22" s="1527"/>
      <c r="BS22" s="1597">
        <f>('Library Volume 1'!E$6)</f>
        <v>2.2000000000000002</v>
      </c>
      <c r="BT22" s="1598">
        <f>'Library Volume 1'!G$6</f>
        <v>3.2</v>
      </c>
      <c r="BU22" s="1598">
        <f>'Library Volume 1'!H$6</f>
        <v>4.9000000000000004</v>
      </c>
      <c r="BV22" s="1598">
        <f>'Library Volume 1'!I$6</f>
        <v>6.5</v>
      </c>
      <c r="BW22" s="1599">
        <f>'Library Volume 1'!J$6</f>
        <v>7.5</v>
      </c>
      <c r="BX22" s="1527"/>
      <c r="BY22" s="1572">
        <f t="shared" ref="BY22:BY32" si="51">BM22*BS22</f>
        <v>0</v>
      </c>
      <c r="BZ22" s="1574">
        <f t="shared" ref="BZ22:CC32" si="52">BN22*BT22</f>
        <v>0</v>
      </c>
      <c r="CA22" s="1574">
        <f t="shared" si="52"/>
        <v>0</v>
      </c>
      <c r="CB22" s="1574">
        <f t="shared" si="52"/>
        <v>0</v>
      </c>
      <c r="CC22" s="1573">
        <f t="shared" si="52"/>
        <v>0</v>
      </c>
      <c r="CD22" s="1574"/>
      <c r="CE22" s="1539"/>
      <c r="CF22" s="1539"/>
      <c r="CG22" s="1539"/>
      <c r="CH22" s="1539"/>
      <c r="CI22" s="1539"/>
      <c r="CJ22" s="1539"/>
      <c r="CK22" s="1539"/>
      <c r="CL22" s="1527"/>
      <c r="CM22" s="1527"/>
    </row>
    <row r="23" spans="2:91" ht="17.100000000000001" customHeight="1" outlineLevel="1">
      <c r="B23" s="483"/>
      <c r="C23" s="1582" t="str">
        <f>'Library Volume 1'!C17</f>
        <v>Public Services</v>
      </c>
      <c r="D23" s="1582"/>
      <c r="E23" s="1582"/>
      <c r="F23" s="1569"/>
      <c r="G23" s="1569"/>
      <c r="H23" s="1569"/>
      <c r="I23" s="1602"/>
      <c r="J23" s="1603"/>
      <c r="K23" s="1558"/>
      <c r="L23" s="1568"/>
      <c r="M23" s="1569"/>
      <c r="N23" s="1569"/>
      <c r="O23" s="1569"/>
      <c r="P23" s="1569"/>
      <c r="Q23" s="1568"/>
      <c r="R23" s="1558"/>
      <c r="S23" s="1568"/>
      <c r="T23" s="1569"/>
      <c r="U23" s="1569"/>
      <c r="V23" s="1569"/>
      <c r="W23" s="1569"/>
      <c r="X23" s="1569"/>
      <c r="Y23" s="1568"/>
      <c r="Z23" s="993"/>
      <c r="AA23" s="649"/>
      <c r="AB23" s="1570"/>
      <c r="AC23" s="18"/>
      <c r="AD23" s="1527"/>
      <c r="AE23" s="1550" t="s">
        <v>301</v>
      </c>
      <c r="AF23" s="1571"/>
      <c r="AG23" s="1571"/>
      <c r="AH23" s="1571"/>
      <c r="AI23" s="1571">
        <f>AI18*AI22</f>
        <v>0</v>
      </c>
      <c r="AJ23" s="1571">
        <f>AJ18*AJ22</f>
        <v>0</v>
      </c>
      <c r="AK23" s="1571">
        <f>AK18*AK22</f>
        <v>0</v>
      </c>
      <c r="AL23" s="1571">
        <f>AL18*AL22</f>
        <v>0</v>
      </c>
      <c r="AM23" s="1572"/>
      <c r="AN23" s="1573">
        <f>SUM(AF23:AL23)</f>
        <v>0</v>
      </c>
      <c r="AO23" s="1574"/>
      <c r="AP23" s="1600" t="s">
        <v>302</v>
      </c>
      <c r="AQ23" s="1601"/>
      <c r="AR23" s="1601" t="e">
        <f>AI21/AI22</f>
        <v>#DIV/0!</v>
      </c>
      <c r="AS23" s="1601" t="e">
        <f>AJ21/AJ22</f>
        <v>#DIV/0!</v>
      </c>
      <c r="AT23" s="1601" t="e">
        <f>AK21/AK22</f>
        <v>#DIV/0!</v>
      </c>
      <c r="AU23" s="1601" t="e">
        <f>AL21/AL22</f>
        <v>#DIV/0!</v>
      </c>
      <c r="AW23" s="1527"/>
      <c r="AX23" s="608" t="str">
        <f>C23</f>
        <v>Public Services</v>
      </c>
      <c r="AY23" s="1575"/>
      <c r="AZ23" s="1576"/>
      <c r="BA23" s="1576"/>
      <c r="BB23" s="1576"/>
      <c r="BC23" s="1577"/>
      <c r="BD23" s="604"/>
      <c r="BE23" s="1575"/>
      <c r="BF23" s="1578"/>
      <c r="BG23" s="1579"/>
      <c r="BH23" s="1580"/>
      <c r="BI23" s="1580"/>
      <c r="BJ23" s="1580"/>
      <c r="BK23" s="1581"/>
      <c r="BL23" s="1582"/>
      <c r="BM23" s="1575"/>
      <c r="BN23" s="1576"/>
      <c r="BO23" s="1576"/>
      <c r="BP23" s="1576"/>
      <c r="BQ23" s="1577"/>
      <c r="BR23" s="1582"/>
      <c r="BS23" s="1583"/>
      <c r="BT23" s="1584"/>
      <c r="BU23" s="1584"/>
      <c r="BV23" s="1584"/>
      <c r="BW23" s="1585"/>
      <c r="BX23" s="1582"/>
      <c r="BY23" s="1575"/>
      <c r="BZ23" s="1576"/>
      <c r="CA23" s="1576"/>
      <c r="CB23" s="1576"/>
      <c r="CC23" s="1577"/>
      <c r="CD23" s="1574"/>
      <c r="CE23" s="1539"/>
      <c r="CF23" s="1539"/>
      <c r="CG23" s="1539"/>
      <c r="CH23" s="1539"/>
      <c r="CI23" s="1539"/>
      <c r="CJ23" s="1539"/>
      <c r="CK23" s="1539"/>
      <c r="CL23" s="1527"/>
      <c r="CM23" s="1527"/>
    </row>
    <row r="24" spans="2:91" ht="16.350000000000001" customHeight="1" outlineLevel="1">
      <c r="B24" s="483"/>
      <c r="C24" s="1527"/>
      <c r="D24" s="1527" t="s">
        <v>292</v>
      </c>
      <c r="E24" s="1527"/>
      <c r="F24" s="1586">
        <v>0</v>
      </c>
      <c r="G24" s="1586">
        <v>0</v>
      </c>
      <c r="H24" s="1586">
        <v>0</v>
      </c>
      <c r="I24" s="1587">
        <f t="shared" si="26"/>
        <v>0</v>
      </c>
      <c r="J24" s="1588">
        <f t="shared" si="0"/>
        <v>0</v>
      </c>
      <c r="K24" s="1558"/>
      <c r="L24" s="1589">
        <f t="shared" si="1"/>
        <v>0</v>
      </c>
      <c r="M24" s="1590">
        <v>0</v>
      </c>
      <c r="N24" s="1590">
        <v>0</v>
      </c>
      <c r="O24" s="1590">
        <v>0</v>
      </c>
      <c r="P24" s="1590">
        <v>0</v>
      </c>
      <c r="Q24" s="1591">
        <v>0</v>
      </c>
      <c r="R24" s="1558"/>
      <c r="S24" s="1570">
        <f t="shared" ref="S24:S26" si="53">$I24*L24*$H24</f>
        <v>0</v>
      </c>
      <c r="T24" s="1572">
        <f t="shared" ref="T24:T26" si="54">$I24*M24*$H24</f>
        <v>0</v>
      </c>
      <c r="U24" s="1572">
        <f t="shared" ref="U24:U26" si="55">$I24*N24*$H24</f>
        <v>0</v>
      </c>
      <c r="V24" s="1572">
        <f t="shared" ref="V24:V26" si="56">$I24*O24*$H24</f>
        <v>0</v>
      </c>
      <c r="W24" s="1572">
        <f t="shared" ref="W24:W26" si="57">$I24*P24*$H24</f>
        <v>0</v>
      </c>
      <c r="X24" s="1572">
        <f t="shared" ref="X24:X26" si="58">$I24*Q24*$H24</f>
        <v>0</v>
      </c>
      <c r="Y24" s="1574">
        <f t="shared" ref="Y24:Y26" si="59">SUM(S24:X24)</f>
        <v>0</v>
      </c>
      <c r="Z24" s="993"/>
      <c r="AA24" s="1592"/>
      <c r="AB24" s="1570"/>
      <c r="AC24" s="18"/>
      <c r="AD24" s="1565"/>
      <c r="AE24" s="569"/>
      <c r="AF24" s="1604"/>
      <c r="AG24" s="1604"/>
      <c r="AH24" s="570" t="s">
        <v>303</v>
      </c>
      <c r="AI24" s="571">
        <f>AI20-BZ46</f>
        <v>0</v>
      </c>
      <c r="AJ24" s="571">
        <f>AJ20-CA46</f>
        <v>0</v>
      </c>
      <c r="AK24" s="571">
        <f>AK20-CB46</f>
        <v>0</v>
      </c>
      <c r="AL24" s="583">
        <f>AL20-CC46</f>
        <v>0</v>
      </c>
      <c r="AM24" s="1605"/>
      <c r="AN24" s="583">
        <f>SUM(AI24:AM24)</f>
        <v>0</v>
      </c>
      <c r="AO24" s="573"/>
      <c r="AP24" s="1606" t="s">
        <v>304</v>
      </c>
      <c r="AQ24" s="574"/>
      <c r="AR24" s="574" t="e">
        <f>T46/(AI23*40)</f>
        <v>#DIV/0!</v>
      </c>
      <c r="AS24" s="574" t="e">
        <f>U46/(AJ23*40)</f>
        <v>#DIV/0!</v>
      </c>
      <c r="AT24" s="574" t="e">
        <f>V46/(AK23*40)</f>
        <v>#DIV/0!</v>
      </c>
      <c r="AU24" s="574" t="e">
        <f>W46/(AL23*40)</f>
        <v>#DIV/0!</v>
      </c>
      <c r="AW24" s="1527"/>
      <c r="AX24" s="1593"/>
      <c r="AY24" s="1572">
        <f t="shared" ref="AY24:AY31" si="60">$H24*L24</f>
        <v>0</v>
      </c>
      <c r="AZ24" s="1574">
        <f t="shared" ref="AZ24:AZ31" si="61">$H24*M24</f>
        <v>0</v>
      </c>
      <c r="BA24" s="1574">
        <f t="shared" ref="BA24:BA31" si="62">$H24*N24</f>
        <v>0</v>
      </c>
      <c r="BB24" s="1574">
        <f t="shared" ref="BB24:BB31" si="63">$H24*O24</f>
        <v>0</v>
      </c>
      <c r="BC24" s="1573">
        <f t="shared" ref="BC24:BC31" si="64">$H24*P24</f>
        <v>0</v>
      </c>
      <c r="BD24" s="480">
        <f t="shared" ref="BD24:BD31" si="65">$H24*Q24</f>
        <v>0</v>
      </c>
      <c r="BE24" s="1572">
        <f t="shared" ref="BE24:BE31" si="66">SUM(AY24:BD24)</f>
        <v>0</v>
      </c>
      <c r="BF24" s="1539"/>
      <c r="BG24" s="1594">
        <f>'Library Volume 1'!E$9</f>
        <v>0.48</v>
      </c>
      <c r="BH24" s="1595">
        <f>'Library Volume 1'!G$9</f>
        <v>0.48</v>
      </c>
      <c r="BI24" s="1595">
        <f>'Library Volume 1'!H$9</f>
        <v>0.44</v>
      </c>
      <c r="BJ24" s="1595">
        <f>'Library Volume 1'!I$9</f>
        <v>0.4</v>
      </c>
      <c r="BK24" s="1596">
        <f>'Library Volume 1'!J$9</f>
        <v>0.36</v>
      </c>
      <c r="BL24" s="1527"/>
      <c r="BM24" s="1572">
        <f t="shared" ref="BM24:BM31" si="67">(S24)/(BG24*40)</f>
        <v>0</v>
      </c>
      <c r="BN24" s="1574">
        <f t="shared" ref="BN24:BN31" si="68">(T24)/(BH24*40)</f>
        <v>0</v>
      </c>
      <c r="BO24" s="1574">
        <f t="shared" ref="BO24:BO31" si="69">(U24)/(BI24*40)</f>
        <v>0</v>
      </c>
      <c r="BP24" s="1574">
        <f t="shared" ref="BP24:BP31" si="70">(V24)/(BJ24*40)</f>
        <v>0</v>
      </c>
      <c r="BQ24" s="1573">
        <f t="shared" ref="BQ24:BQ31" si="71">(W24)/(BK24*40)</f>
        <v>0</v>
      </c>
      <c r="BR24" s="1527"/>
      <c r="BS24" s="1597">
        <f>('Library Volume 1'!E$6)</f>
        <v>2.2000000000000002</v>
      </c>
      <c r="BT24" s="1598">
        <f>'Library Volume 1'!G$6</f>
        <v>3.2</v>
      </c>
      <c r="BU24" s="1598">
        <f>'Library Volume 1'!H$6</f>
        <v>4.9000000000000004</v>
      </c>
      <c r="BV24" s="1598">
        <f>'Library Volume 1'!I$6</f>
        <v>6.5</v>
      </c>
      <c r="BW24" s="1599">
        <f>'Library Volume 1'!J$6</f>
        <v>7.5</v>
      </c>
      <c r="BX24" s="1527"/>
      <c r="BY24" s="1572">
        <f t="shared" ref="BY24:BY31" si="72">BM24*BS24</f>
        <v>0</v>
      </c>
      <c r="BZ24" s="1574">
        <f t="shared" ref="BZ24:BZ31" si="73">BN24*BT24</f>
        <v>0</v>
      </c>
      <c r="CA24" s="1574">
        <f t="shared" ref="CA24:CA31" si="74">BO24*BU24</f>
        <v>0</v>
      </c>
      <c r="CB24" s="1574">
        <f t="shared" ref="CB24:CB31" si="75">BP24*BV24</f>
        <v>0</v>
      </c>
      <c r="CC24" s="1573">
        <f t="shared" ref="CC24:CC31" si="76">BQ24*BW24</f>
        <v>0</v>
      </c>
      <c r="CD24" s="1574"/>
      <c r="CE24" s="1539"/>
      <c r="CF24" s="1539"/>
      <c r="CG24" s="1539"/>
      <c r="CH24" s="1539"/>
      <c r="CI24" s="1539"/>
      <c r="CJ24" s="1539"/>
      <c r="CK24" s="1539"/>
      <c r="CL24" s="1527"/>
      <c r="CM24" s="1527"/>
    </row>
    <row r="25" spans="2:91" ht="16.350000000000001" customHeight="1" outlineLevel="1">
      <c r="B25" s="483"/>
      <c r="C25" s="1527"/>
      <c r="D25" s="1527" t="s">
        <v>294</v>
      </c>
      <c r="E25" s="1527"/>
      <c r="F25" s="1586">
        <v>0</v>
      </c>
      <c r="G25" s="1586">
        <v>0</v>
      </c>
      <c r="H25" s="1586">
        <v>0</v>
      </c>
      <c r="I25" s="1587">
        <f t="shared" si="26"/>
        <v>0</v>
      </c>
      <c r="J25" s="1588">
        <f t="shared" si="0"/>
        <v>0</v>
      </c>
      <c r="K25" s="1558"/>
      <c r="L25" s="1589">
        <f t="shared" si="1"/>
        <v>0</v>
      </c>
      <c r="M25" s="1590">
        <v>0</v>
      </c>
      <c r="N25" s="1590">
        <v>0</v>
      </c>
      <c r="O25" s="1590">
        <v>0</v>
      </c>
      <c r="P25" s="1590">
        <v>0</v>
      </c>
      <c r="Q25" s="1591">
        <v>0</v>
      </c>
      <c r="R25" s="1558"/>
      <c r="S25" s="1570">
        <f t="shared" si="53"/>
        <v>0</v>
      </c>
      <c r="T25" s="1572">
        <f t="shared" si="54"/>
        <v>0</v>
      </c>
      <c r="U25" s="1572">
        <f t="shared" si="55"/>
        <v>0</v>
      </c>
      <c r="V25" s="1572">
        <f t="shared" si="56"/>
        <v>0</v>
      </c>
      <c r="W25" s="1572">
        <f t="shared" si="57"/>
        <v>0</v>
      </c>
      <c r="X25" s="1572">
        <f t="shared" si="58"/>
        <v>0</v>
      </c>
      <c r="Y25" s="1574">
        <f t="shared" si="59"/>
        <v>0</v>
      </c>
      <c r="Z25" s="993"/>
      <c r="AA25" s="1592"/>
      <c r="AB25" s="1570"/>
      <c r="AC25" s="18"/>
      <c r="AD25" s="24"/>
      <c r="AE25" s="529"/>
      <c r="AF25" s="575"/>
      <c r="AG25" s="576"/>
      <c r="AH25" s="1607" t="s">
        <v>305</v>
      </c>
      <c r="AI25" s="1608">
        <f>IF(AI26&gt;AI18,1,0)</f>
        <v>0</v>
      </c>
      <c r="AJ25" s="1608">
        <f>IF(AJ26&gt;AJ18,1,0)</f>
        <v>0</v>
      </c>
      <c r="AK25" s="1608">
        <f>IF(AK26&gt;AK18,1,0)</f>
        <v>0</v>
      </c>
      <c r="AL25" s="1608">
        <f>IF(AL26&gt;AL18,1,0)</f>
        <v>0</v>
      </c>
      <c r="AM25" s="577"/>
      <c r="AN25" s="1609">
        <f>SUM(AI25:AL25)</f>
        <v>0</v>
      </c>
      <c r="AO25" s="24"/>
      <c r="AP25" s="24"/>
      <c r="AQ25" s="578"/>
      <c r="AR25" s="578"/>
      <c r="AS25" s="578"/>
      <c r="AT25" s="578"/>
      <c r="AU25" s="578"/>
      <c r="AV25" s="24"/>
      <c r="AW25" s="1527"/>
      <c r="AX25" s="1593"/>
      <c r="AY25" s="1572">
        <f t="shared" si="60"/>
        <v>0</v>
      </c>
      <c r="AZ25" s="1574">
        <f t="shared" si="61"/>
        <v>0</v>
      </c>
      <c r="BA25" s="1574">
        <f t="shared" si="62"/>
        <v>0</v>
      </c>
      <c r="BB25" s="1574">
        <f t="shared" si="63"/>
        <v>0</v>
      </c>
      <c r="BC25" s="1573">
        <f t="shared" si="64"/>
        <v>0</v>
      </c>
      <c r="BD25" s="480">
        <f t="shared" si="65"/>
        <v>0</v>
      </c>
      <c r="BE25" s="1572">
        <f t="shared" si="66"/>
        <v>0</v>
      </c>
      <c r="BF25" s="1539"/>
      <c r="BG25" s="1594">
        <f>'Library Volume 1'!E$9</f>
        <v>0.48</v>
      </c>
      <c r="BH25" s="1595">
        <f>'Library Volume 1'!G$9</f>
        <v>0.48</v>
      </c>
      <c r="BI25" s="1595">
        <f>'Library Volume 1'!H$9</f>
        <v>0.44</v>
      </c>
      <c r="BJ25" s="1595">
        <f>'Library Volume 1'!I$9</f>
        <v>0.4</v>
      </c>
      <c r="BK25" s="1596">
        <f>'Library Volume 1'!J$9</f>
        <v>0.36</v>
      </c>
      <c r="BL25" s="1527"/>
      <c r="BM25" s="1572">
        <f t="shared" si="67"/>
        <v>0</v>
      </c>
      <c r="BN25" s="1574">
        <f t="shared" si="68"/>
        <v>0</v>
      </c>
      <c r="BO25" s="1574">
        <f t="shared" si="69"/>
        <v>0</v>
      </c>
      <c r="BP25" s="1574">
        <f t="shared" si="70"/>
        <v>0</v>
      </c>
      <c r="BQ25" s="1573">
        <f t="shared" si="71"/>
        <v>0</v>
      </c>
      <c r="BR25" s="1527"/>
      <c r="BS25" s="1597">
        <f>('Library Volume 1'!E$6)</f>
        <v>2.2000000000000002</v>
      </c>
      <c r="BT25" s="1598">
        <f>'Library Volume 1'!G$6</f>
        <v>3.2</v>
      </c>
      <c r="BU25" s="1598">
        <f>'Library Volume 1'!H$6</f>
        <v>4.9000000000000004</v>
      </c>
      <c r="BV25" s="1598">
        <f>'Library Volume 1'!I$6</f>
        <v>6.5</v>
      </c>
      <c r="BW25" s="1599">
        <f>'Library Volume 1'!J$6</f>
        <v>7.5</v>
      </c>
      <c r="BX25" s="1527"/>
      <c r="BY25" s="1572">
        <f t="shared" si="72"/>
        <v>0</v>
      </c>
      <c r="BZ25" s="1574">
        <f t="shared" si="73"/>
        <v>0</v>
      </c>
      <c r="CA25" s="1574">
        <f t="shared" si="74"/>
        <v>0</v>
      </c>
      <c r="CB25" s="1574">
        <f t="shared" si="75"/>
        <v>0</v>
      </c>
      <c r="CC25" s="1573">
        <f t="shared" si="76"/>
        <v>0</v>
      </c>
      <c r="CD25" s="1574"/>
      <c r="CE25" s="1539"/>
      <c r="CF25" s="1539"/>
      <c r="CG25" s="1539"/>
      <c r="CH25" s="1539"/>
      <c r="CI25" s="1539"/>
      <c r="CJ25" s="1539"/>
      <c r="CK25" s="1539"/>
      <c r="CL25" s="1527"/>
      <c r="CM25" s="1527"/>
    </row>
    <row r="26" spans="2:91" ht="16.350000000000001" customHeight="1" outlineLevel="1">
      <c r="B26" s="483"/>
      <c r="C26" s="1527"/>
      <c r="D26" s="1527" t="s">
        <v>296</v>
      </c>
      <c r="E26" s="1527"/>
      <c r="F26" s="1586">
        <v>0</v>
      </c>
      <c r="G26" s="1586">
        <v>0</v>
      </c>
      <c r="H26" s="1586">
        <v>0</v>
      </c>
      <c r="I26" s="1587">
        <f t="shared" si="26"/>
        <v>0</v>
      </c>
      <c r="J26" s="1588">
        <f t="shared" si="0"/>
        <v>0</v>
      </c>
      <c r="K26" s="1558"/>
      <c r="L26" s="1589">
        <f t="shared" si="1"/>
        <v>0</v>
      </c>
      <c r="M26" s="1590">
        <v>0</v>
      </c>
      <c r="N26" s="1590">
        <v>0</v>
      </c>
      <c r="O26" s="1590">
        <v>0</v>
      </c>
      <c r="P26" s="1590">
        <v>0</v>
      </c>
      <c r="Q26" s="1591">
        <v>0</v>
      </c>
      <c r="R26" s="1558"/>
      <c r="S26" s="1570">
        <f t="shared" si="53"/>
        <v>0</v>
      </c>
      <c r="T26" s="1572">
        <f t="shared" si="54"/>
        <v>0</v>
      </c>
      <c r="U26" s="1572">
        <f t="shared" si="55"/>
        <v>0</v>
      </c>
      <c r="V26" s="1572">
        <f t="shared" si="56"/>
        <v>0</v>
      </c>
      <c r="W26" s="1572">
        <f t="shared" si="57"/>
        <v>0</v>
      </c>
      <c r="X26" s="1572">
        <f t="shared" si="58"/>
        <v>0</v>
      </c>
      <c r="Y26" s="1574">
        <f t="shared" si="59"/>
        <v>0</v>
      </c>
      <c r="Z26" s="993"/>
      <c r="AA26" s="1592"/>
      <c r="AB26" s="1570"/>
      <c r="AC26" s="18"/>
      <c r="AD26" s="31"/>
      <c r="AE26" s="492"/>
      <c r="AF26" s="579"/>
      <c r="AG26" s="580"/>
      <c r="AH26" s="1607" t="s">
        <v>306</v>
      </c>
      <c r="AI26" s="1608">
        <f>IF(T46&gt;0,1,0)</f>
        <v>0</v>
      </c>
      <c r="AJ26" s="1608">
        <f>IF(U46&gt;0,1,0)</f>
        <v>0</v>
      </c>
      <c r="AK26" s="1608">
        <f>IF(V46&gt;0,1,0)</f>
        <v>0</v>
      </c>
      <c r="AL26" s="1608">
        <f>IF(W46&gt;0,1,0)</f>
        <v>0</v>
      </c>
      <c r="AM26" s="496"/>
      <c r="AN26" s="497"/>
      <c r="AO26" s="39"/>
      <c r="AP26" s="31"/>
      <c r="AQ26" s="493"/>
      <c r="AR26" s="493"/>
      <c r="AS26" s="493"/>
      <c r="AT26" s="493"/>
      <c r="AU26" s="493"/>
      <c r="AV26" s="568"/>
      <c r="AW26" s="1527"/>
      <c r="AX26" s="1593"/>
      <c r="AY26" s="1572">
        <f t="shared" si="60"/>
        <v>0</v>
      </c>
      <c r="AZ26" s="1574">
        <f t="shared" si="61"/>
        <v>0</v>
      </c>
      <c r="BA26" s="1574">
        <f t="shared" si="62"/>
        <v>0</v>
      </c>
      <c r="BB26" s="1574">
        <f t="shared" si="63"/>
        <v>0</v>
      </c>
      <c r="BC26" s="1573">
        <f t="shared" si="64"/>
        <v>0</v>
      </c>
      <c r="BD26" s="480">
        <f t="shared" si="65"/>
        <v>0</v>
      </c>
      <c r="BE26" s="1572">
        <f t="shared" si="66"/>
        <v>0</v>
      </c>
      <c r="BF26" s="1539"/>
      <c r="BG26" s="1594">
        <f>'Library Volume 1'!E$9</f>
        <v>0.48</v>
      </c>
      <c r="BH26" s="1595">
        <f>'Library Volume 1'!G$9</f>
        <v>0.48</v>
      </c>
      <c r="BI26" s="1595">
        <f>'Library Volume 1'!H$9</f>
        <v>0.44</v>
      </c>
      <c r="BJ26" s="1595">
        <f>'Library Volume 1'!I$9</f>
        <v>0.4</v>
      </c>
      <c r="BK26" s="1596">
        <f>'Library Volume 1'!J$9</f>
        <v>0.36</v>
      </c>
      <c r="BL26" s="1527"/>
      <c r="BM26" s="1572">
        <f t="shared" si="67"/>
        <v>0</v>
      </c>
      <c r="BN26" s="1574">
        <f t="shared" si="68"/>
        <v>0</v>
      </c>
      <c r="BO26" s="1574">
        <f t="shared" si="69"/>
        <v>0</v>
      </c>
      <c r="BP26" s="1574">
        <f t="shared" si="70"/>
        <v>0</v>
      </c>
      <c r="BQ26" s="1573">
        <f t="shared" si="71"/>
        <v>0</v>
      </c>
      <c r="BR26" s="1527"/>
      <c r="BS26" s="1597">
        <f>('Library Volume 1'!E$6)</f>
        <v>2.2000000000000002</v>
      </c>
      <c r="BT26" s="1598">
        <f>'Library Volume 1'!G$6</f>
        <v>3.2</v>
      </c>
      <c r="BU26" s="1598">
        <f>'Library Volume 1'!H$6</f>
        <v>4.9000000000000004</v>
      </c>
      <c r="BV26" s="1598">
        <f>'Library Volume 1'!I$6</f>
        <v>6.5</v>
      </c>
      <c r="BW26" s="1599">
        <f>'Library Volume 1'!J$6</f>
        <v>7.5</v>
      </c>
      <c r="BX26" s="1527"/>
      <c r="BY26" s="1572">
        <f t="shared" si="72"/>
        <v>0</v>
      </c>
      <c r="BZ26" s="1574">
        <f t="shared" si="73"/>
        <v>0</v>
      </c>
      <c r="CA26" s="1574">
        <f t="shared" si="74"/>
        <v>0</v>
      </c>
      <c r="CB26" s="1574">
        <f t="shared" si="75"/>
        <v>0</v>
      </c>
      <c r="CC26" s="1573">
        <f t="shared" si="76"/>
        <v>0</v>
      </c>
      <c r="CD26" s="1574"/>
      <c r="CE26" s="1539"/>
      <c r="CF26" s="1539"/>
      <c r="CG26" s="1539"/>
      <c r="CH26" s="1539"/>
      <c r="CI26" s="1539"/>
      <c r="CJ26" s="1539"/>
      <c r="CK26" s="1539"/>
      <c r="CL26" s="1527"/>
      <c r="CM26" s="1527"/>
    </row>
    <row r="27" spans="2:91" ht="16.350000000000001" customHeight="1" outlineLevel="1">
      <c r="B27" s="483"/>
      <c r="C27" s="1527"/>
      <c r="D27" s="1527" t="s">
        <v>298</v>
      </c>
      <c r="E27" s="1527"/>
      <c r="F27" s="1586">
        <v>0</v>
      </c>
      <c r="G27" s="1586">
        <v>0</v>
      </c>
      <c r="H27" s="1586">
        <v>0</v>
      </c>
      <c r="I27" s="1587">
        <f t="shared" si="26"/>
        <v>0</v>
      </c>
      <c r="J27" s="1588">
        <f t="shared" si="0"/>
        <v>0</v>
      </c>
      <c r="K27" s="1558"/>
      <c r="L27" s="1589">
        <f t="shared" si="1"/>
        <v>0</v>
      </c>
      <c r="M27" s="1590">
        <v>0</v>
      </c>
      <c r="N27" s="1590">
        <v>0</v>
      </c>
      <c r="O27" s="1590">
        <v>0</v>
      </c>
      <c r="P27" s="1590">
        <v>0</v>
      </c>
      <c r="Q27" s="1591">
        <v>0</v>
      </c>
      <c r="R27" s="1558"/>
      <c r="S27" s="1570">
        <f t="shared" si="2"/>
        <v>0</v>
      </c>
      <c r="T27" s="1572">
        <f t="shared" si="42"/>
        <v>0</v>
      </c>
      <c r="U27" s="1572">
        <f t="shared" si="43"/>
        <v>0</v>
      </c>
      <c r="V27" s="1572">
        <f t="shared" si="44"/>
        <v>0</v>
      </c>
      <c r="W27" s="1572">
        <f t="shared" si="45"/>
        <v>0</v>
      </c>
      <c r="X27" s="1572">
        <f t="shared" si="46"/>
        <v>0</v>
      </c>
      <c r="Y27" s="1574">
        <f t="shared" si="47"/>
        <v>0</v>
      </c>
      <c r="Z27" s="993"/>
      <c r="AA27" s="1592"/>
      <c r="AB27" s="1570"/>
      <c r="AC27" s="18"/>
      <c r="AD27" s="566" t="str">
        <f>B48</f>
        <v>03</v>
      </c>
      <c r="AE27" s="476" t="str">
        <f>C48</f>
        <v>Agriculture, Horticulture and Animal Care</v>
      </c>
      <c r="AF27" s="567" t="s">
        <v>272</v>
      </c>
      <c r="AG27" s="567"/>
      <c r="AH27" s="567"/>
      <c r="AI27" s="581" t="s">
        <v>276</v>
      </c>
      <c r="AJ27" s="581" t="s">
        <v>277</v>
      </c>
      <c r="AK27" s="581" t="s">
        <v>278</v>
      </c>
      <c r="AL27" s="581" t="s">
        <v>279</v>
      </c>
      <c r="AM27" s="477" t="s">
        <v>288</v>
      </c>
      <c r="AN27" s="501" t="s">
        <v>275</v>
      </c>
      <c r="AO27" s="506"/>
      <c r="AP27" s="39"/>
      <c r="AQ27" s="477"/>
      <c r="AR27" s="477" t="s">
        <v>276</v>
      </c>
      <c r="AS27" s="477" t="s">
        <v>277</v>
      </c>
      <c r="AT27" s="477" t="s">
        <v>278</v>
      </c>
      <c r="AU27" s="477" t="s">
        <v>279</v>
      </c>
      <c r="AV27" s="582"/>
      <c r="AW27" s="1527"/>
      <c r="AX27" s="1593"/>
      <c r="AY27" s="1572">
        <f t="shared" si="60"/>
        <v>0</v>
      </c>
      <c r="AZ27" s="1574">
        <f t="shared" si="61"/>
        <v>0</v>
      </c>
      <c r="BA27" s="1574">
        <f t="shared" si="62"/>
        <v>0</v>
      </c>
      <c r="BB27" s="1574">
        <f t="shared" si="63"/>
        <v>0</v>
      </c>
      <c r="BC27" s="1573">
        <f t="shared" si="64"/>
        <v>0</v>
      </c>
      <c r="BD27" s="480">
        <f t="shared" si="65"/>
        <v>0</v>
      </c>
      <c r="BE27" s="1572">
        <f t="shared" si="66"/>
        <v>0</v>
      </c>
      <c r="BF27" s="1539"/>
      <c r="BG27" s="1594">
        <f>'Library Volume 1'!E$9</f>
        <v>0.48</v>
      </c>
      <c r="BH27" s="1595">
        <f>'Library Volume 1'!G$9</f>
        <v>0.48</v>
      </c>
      <c r="BI27" s="1595">
        <f>'Library Volume 1'!H$9</f>
        <v>0.44</v>
      </c>
      <c r="BJ27" s="1595">
        <f>'Library Volume 1'!I$9</f>
        <v>0.4</v>
      </c>
      <c r="BK27" s="1596">
        <f>'Library Volume 1'!J$9</f>
        <v>0.36</v>
      </c>
      <c r="BL27" s="1527"/>
      <c r="BM27" s="1572">
        <f t="shared" si="67"/>
        <v>0</v>
      </c>
      <c r="BN27" s="1574">
        <f t="shared" si="68"/>
        <v>0</v>
      </c>
      <c r="BO27" s="1574">
        <f t="shared" si="69"/>
        <v>0</v>
      </c>
      <c r="BP27" s="1574">
        <f t="shared" si="70"/>
        <v>0</v>
      </c>
      <c r="BQ27" s="1573">
        <f t="shared" si="71"/>
        <v>0</v>
      </c>
      <c r="BR27" s="1527"/>
      <c r="BS27" s="1597">
        <f>('Library Volume 1'!E$6)</f>
        <v>2.2000000000000002</v>
      </c>
      <c r="BT27" s="1598">
        <f>'Library Volume 1'!G$6</f>
        <v>3.2</v>
      </c>
      <c r="BU27" s="1598">
        <f>'Library Volume 1'!H$6</f>
        <v>4.9000000000000004</v>
      </c>
      <c r="BV27" s="1598">
        <f>'Library Volume 1'!I$6</f>
        <v>6.5</v>
      </c>
      <c r="BW27" s="1599">
        <f>'Library Volume 1'!J$6</f>
        <v>7.5</v>
      </c>
      <c r="BX27" s="1527"/>
      <c r="BY27" s="1572">
        <f t="shared" si="72"/>
        <v>0</v>
      </c>
      <c r="BZ27" s="1574">
        <f t="shared" si="73"/>
        <v>0</v>
      </c>
      <c r="CA27" s="1574">
        <f t="shared" si="74"/>
        <v>0</v>
      </c>
      <c r="CB27" s="1574">
        <f t="shared" si="75"/>
        <v>0</v>
      </c>
      <c r="CC27" s="1573">
        <f t="shared" si="76"/>
        <v>0</v>
      </c>
      <c r="CD27" s="1574"/>
      <c r="CE27" s="1539"/>
      <c r="CF27" s="1539"/>
      <c r="CG27" s="1539"/>
      <c r="CH27" s="1539"/>
      <c r="CI27" s="1539"/>
      <c r="CJ27" s="1539"/>
      <c r="CK27" s="1539"/>
      <c r="CL27" s="1527"/>
      <c r="CM27" s="1527"/>
    </row>
    <row r="28" spans="2:91" ht="17.100000000000001" customHeight="1" outlineLevel="1">
      <c r="B28" s="483"/>
      <c r="C28" s="1582" t="str">
        <f>'Library Volume 1'!C18</f>
        <v>Child Development/Well Being</v>
      </c>
      <c r="D28" s="1582"/>
      <c r="E28" s="1582"/>
      <c r="F28" s="1569"/>
      <c r="G28" s="1569"/>
      <c r="H28" s="1569"/>
      <c r="I28" s="1602"/>
      <c r="J28" s="1603"/>
      <c r="K28" s="1558"/>
      <c r="L28" s="1568"/>
      <c r="M28" s="1569"/>
      <c r="N28" s="1569"/>
      <c r="O28" s="1569"/>
      <c r="P28" s="1569"/>
      <c r="Q28" s="1568"/>
      <c r="R28" s="1558"/>
      <c r="S28" s="1568"/>
      <c r="T28" s="1569"/>
      <c r="U28" s="1569"/>
      <c r="V28" s="1569"/>
      <c r="W28" s="1569"/>
      <c r="X28" s="1569"/>
      <c r="Y28" s="1568"/>
      <c r="Z28" s="993"/>
      <c r="AA28" s="649"/>
      <c r="AB28" s="1570"/>
      <c r="AC28" s="18"/>
      <c r="AD28" s="1527"/>
      <c r="AE28" s="1550" t="s">
        <v>290</v>
      </c>
      <c r="AF28" s="1571" t="s">
        <v>291</v>
      </c>
      <c r="AG28" s="1571"/>
      <c r="AH28" s="1571"/>
      <c r="AI28" s="1571">
        <f>ROUND(BZ69/AI29,0)</f>
        <v>0</v>
      </c>
      <c r="AJ28" s="1571">
        <f>ROUND(CA69/AJ29,0)</f>
        <v>0</v>
      </c>
      <c r="AK28" s="1571">
        <f>ROUND(CB69/AK29,0)</f>
        <v>0</v>
      </c>
      <c r="AL28" s="1571">
        <f>ROUND(CC69/AL29,0)</f>
        <v>0</v>
      </c>
      <c r="AM28" s="1572"/>
      <c r="AN28" s="1573">
        <f>SUM(AF28:AL28)</f>
        <v>0</v>
      </c>
      <c r="AO28" s="1574"/>
      <c r="AQ28" s="1572"/>
      <c r="AR28" s="1572"/>
      <c r="AS28" s="1572"/>
      <c r="AT28" s="1572"/>
      <c r="AU28" s="1572"/>
      <c r="AW28" s="1527"/>
      <c r="AX28" s="508" t="str">
        <f>C28</f>
        <v>Child Development/Well Being</v>
      </c>
      <c r="AY28" s="1575"/>
      <c r="AZ28" s="1576"/>
      <c r="BA28" s="1576"/>
      <c r="BB28" s="1576"/>
      <c r="BC28" s="1577"/>
      <c r="BD28" s="604"/>
      <c r="BE28" s="1575"/>
      <c r="BF28" s="1578"/>
      <c r="BG28" s="1579"/>
      <c r="BH28" s="1580"/>
      <c r="BI28" s="1580"/>
      <c r="BJ28" s="1580"/>
      <c r="BK28" s="1581"/>
      <c r="BL28" s="1582"/>
      <c r="BM28" s="1575"/>
      <c r="BN28" s="1576"/>
      <c r="BO28" s="1576"/>
      <c r="BP28" s="1576"/>
      <c r="BQ28" s="1577"/>
      <c r="BR28" s="1582"/>
      <c r="BS28" s="1583"/>
      <c r="BT28" s="1584"/>
      <c r="BU28" s="1584"/>
      <c r="BV28" s="1584"/>
      <c r="BW28" s="1585"/>
      <c r="BX28" s="1582"/>
      <c r="BY28" s="1575"/>
      <c r="BZ28" s="1576"/>
      <c r="CA28" s="1576"/>
      <c r="CB28" s="1576"/>
      <c r="CC28" s="1577"/>
      <c r="CD28" s="1574"/>
      <c r="CE28" s="1539"/>
      <c r="CF28" s="1527"/>
      <c r="CG28" s="1539"/>
      <c r="CH28" s="1539"/>
      <c r="CI28" s="1539"/>
      <c r="CJ28" s="1539"/>
      <c r="CK28" s="1539"/>
      <c r="CL28" s="1539"/>
      <c r="CM28" s="1539"/>
    </row>
    <row r="29" spans="2:91" ht="16.350000000000001" customHeight="1" outlineLevel="1">
      <c r="B29" s="483"/>
      <c r="D29" s="1527" t="s">
        <v>292</v>
      </c>
      <c r="E29" s="1527"/>
      <c r="F29" s="1586">
        <v>0</v>
      </c>
      <c r="G29" s="1586">
        <v>0</v>
      </c>
      <c r="H29" s="1586">
        <v>0</v>
      </c>
      <c r="I29" s="1587">
        <f t="shared" si="26"/>
        <v>0</v>
      </c>
      <c r="J29" s="1588">
        <f t="shared" si="0"/>
        <v>0</v>
      </c>
      <c r="K29" s="1558"/>
      <c r="L29" s="1589">
        <f t="shared" si="1"/>
        <v>0</v>
      </c>
      <c r="M29" s="1590">
        <v>0</v>
      </c>
      <c r="N29" s="1590">
        <v>0</v>
      </c>
      <c r="O29" s="1590">
        <v>0</v>
      </c>
      <c r="P29" s="1590">
        <v>0</v>
      </c>
      <c r="Q29" s="1591">
        <v>0</v>
      </c>
      <c r="R29" s="1558"/>
      <c r="S29" s="1570">
        <f t="shared" ref="S29" si="77">$I29*L29*$H29</f>
        <v>0</v>
      </c>
      <c r="T29" s="1572">
        <f t="shared" ref="T29" si="78">$I29*M29*$H29</f>
        <v>0</v>
      </c>
      <c r="U29" s="1572">
        <f t="shared" ref="U29" si="79">$I29*N29*$H29</f>
        <v>0</v>
      </c>
      <c r="V29" s="1572">
        <f t="shared" ref="V29" si="80">$I29*O29*$H29</f>
        <v>0</v>
      </c>
      <c r="W29" s="1572">
        <f t="shared" ref="W29" si="81">$I29*P29*$H29</f>
        <v>0</v>
      </c>
      <c r="X29" s="1572">
        <f t="shared" ref="X29" si="82">$I29*Q29*$H29</f>
        <v>0</v>
      </c>
      <c r="Y29" s="1574">
        <f t="shared" ref="Y29" si="83">SUM(S29:X29)</f>
        <v>0</v>
      </c>
      <c r="Z29" s="993"/>
      <c r="AA29" s="1592"/>
      <c r="AB29" s="1570"/>
      <c r="AC29" s="18"/>
      <c r="AD29" s="1527"/>
      <c r="AE29" s="1550" t="s">
        <v>293</v>
      </c>
      <c r="AF29" s="1571"/>
      <c r="AG29" s="1571"/>
      <c r="AH29" s="1571"/>
      <c r="AI29" s="1571">
        <f>'Library Volume 1'!G$7</f>
        <v>69</v>
      </c>
      <c r="AJ29" s="1571">
        <f>'Library Volume 1'!H$7</f>
        <v>97</v>
      </c>
      <c r="AK29" s="1571">
        <f>'Library Volume 1'!I$7</f>
        <v>139</v>
      </c>
      <c r="AL29" s="1571">
        <f>'Library Volume 1'!J$7</f>
        <v>167</v>
      </c>
      <c r="AM29" s="1572"/>
      <c r="AN29" s="1573" t="e">
        <f>AN30/AN28</f>
        <v>#DIV/0!</v>
      </c>
      <c r="AO29" s="1574"/>
      <c r="AP29" s="1574"/>
      <c r="AQ29" s="1572"/>
      <c r="AR29" s="1572"/>
      <c r="AS29" s="1572"/>
      <c r="AT29" s="1572"/>
      <c r="AU29" s="1572"/>
      <c r="AW29" s="1527"/>
      <c r="AX29" s="1550"/>
      <c r="AY29" s="1572">
        <f t="shared" si="60"/>
        <v>0</v>
      </c>
      <c r="AZ29" s="1574">
        <f t="shared" si="61"/>
        <v>0</v>
      </c>
      <c r="BA29" s="1574">
        <f t="shared" si="62"/>
        <v>0</v>
      </c>
      <c r="BB29" s="1574">
        <f t="shared" si="63"/>
        <v>0</v>
      </c>
      <c r="BC29" s="1573">
        <f t="shared" si="64"/>
        <v>0</v>
      </c>
      <c r="BD29" s="480">
        <f t="shared" si="65"/>
        <v>0</v>
      </c>
      <c r="BE29" s="1572">
        <f t="shared" si="66"/>
        <v>0</v>
      </c>
      <c r="BF29" s="1539"/>
      <c r="BG29" s="1594">
        <f>'Library Volume 1'!E$9</f>
        <v>0.48</v>
      </c>
      <c r="BH29" s="1595">
        <f>'Library Volume 1'!G$9</f>
        <v>0.48</v>
      </c>
      <c r="BI29" s="1595">
        <f>'Library Volume 1'!H$9</f>
        <v>0.44</v>
      </c>
      <c r="BJ29" s="1595">
        <f>'Library Volume 1'!I$9</f>
        <v>0.4</v>
      </c>
      <c r="BK29" s="1596">
        <f>'Library Volume 1'!J$9</f>
        <v>0.36</v>
      </c>
      <c r="BL29" s="1527"/>
      <c r="BM29" s="1572">
        <f t="shared" si="67"/>
        <v>0</v>
      </c>
      <c r="BN29" s="1574">
        <f t="shared" si="68"/>
        <v>0</v>
      </c>
      <c r="BO29" s="1574">
        <f t="shared" si="69"/>
        <v>0</v>
      </c>
      <c r="BP29" s="1574">
        <f t="shared" si="70"/>
        <v>0</v>
      </c>
      <c r="BQ29" s="1573">
        <f t="shared" si="71"/>
        <v>0</v>
      </c>
      <c r="BR29" s="1527"/>
      <c r="BS29" s="1597">
        <f>('Library Volume 1'!E$6)</f>
        <v>2.2000000000000002</v>
      </c>
      <c r="BT29" s="1598">
        <f>'Library Volume 1'!G$6</f>
        <v>3.2</v>
      </c>
      <c r="BU29" s="1598">
        <f>'Library Volume 1'!H$6</f>
        <v>4.9000000000000004</v>
      </c>
      <c r="BV29" s="1598">
        <f>'Library Volume 1'!I$6</f>
        <v>6.5</v>
      </c>
      <c r="BW29" s="1599">
        <f>'Library Volume 1'!J$6</f>
        <v>7.5</v>
      </c>
      <c r="BX29" s="1527"/>
      <c r="BY29" s="1572">
        <f t="shared" si="72"/>
        <v>0</v>
      </c>
      <c r="BZ29" s="1574">
        <f t="shared" si="73"/>
        <v>0</v>
      </c>
      <c r="CA29" s="1574">
        <f t="shared" si="74"/>
        <v>0</v>
      </c>
      <c r="CB29" s="1574">
        <f t="shared" si="75"/>
        <v>0</v>
      </c>
      <c r="CC29" s="1573">
        <f t="shared" si="76"/>
        <v>0</v>
      </c>
      <c r="CD29" s="1574"/>
      <c r="CE29" s="1539"/>
      <c r="CF29" s="1527"/>
      <c r="CG29" s="1539"/>
      <c r="CH29" s="1539"/>
      <c r="CI29" s="1539"/>
      <c r="CJ29" s="1539"/>
      <c r="CK29" s="1539"/>
      <c r="CL29" s="1539"/>
      <c r="CM29" s="1539"/>
    </row>
    <row r="30" spans="2:91" ht="16.350000000000001" customHeight="1" outlineLevel="1">
      <c r="B30" s="483"/>
      <c r="D30" s="1527" t="s">
        <v>294</v>
      </c>
      <c r="E30" s="1527"/>
      <c r="F30" s="1586">
        <v>0</v>
      </c>
      <c r="G30" s="1586">
        <v>0</v>
      </c>
      <c r="H30" s="1586">
        <v>0</v>
      </c>
      <c r="I30" s="1587">
        <f t="shared" si="26"/>
        <v>0</v>
      </c>
      <c r="J30" s="1588">
        <f t="shared" si="0"/>
        <v>0</v>
      </c>
      <c r="K30" s="1558"/>
      <c r="L30" s="1589">
        <f t="shared" ref="L30:L31" si="84">J30-M30-N30-O30-P30-Q30</f>
        <v>0</v>
      </c>
      <c r="M30" s="1590">
        <v>0</v>
      </c>
      <c r="N30" s="1590">
        <v>0</v>
      </c>
      <c r="O30" s="1590">
        <v>0</v>
      </c>
      <c r="P30" s="1590">
        <v>0</v>
      </c>
      <c r="Q30" s="1591">
        <v>0</v>
      </c>
      <c r="R30" s="1558"/>
      <c r="S30" s="1570">
        <f t="shared" si="2"/>
        <v>0</v>
      </c>
      <c r="T30" s="1572">
        <f t="shared" si="42"/>
        <v>0</v>
      </c>
      <c r="U30" s="1572">
        <f t="shared" si="43"/>
        <v>0</v>
      </c>
      <c r="V30" s="1572">
        <f t="shared" si="44"/>
        <v>0</v>
      </c>
      <c r="W30" s="1572">
        <f t="shared" si="45"/>
        <v>0</v>
      </c>
      <c r="X30" s="1572">
        <f t="shared" si="46"/>
        <v>0</v>
      </c>
      <c r="Y30" s="1574">
        <f t="shared" si="47"/>
        <v>0</v>
      </c>
      <c r="Z30" s="993"/>
      <c r="AA30" s="1592"/>
      <c r="AB30" s="1570"/>
      <c r="AC30" s="18"/>
      <c r="AD30" s="1527"/>
      <c r="AE30" s="1550" t="s">
        <v>295</v>
      </c>
      <c r="AF30" s="1559"/>
      <c r="AG30" s="1559"/>
      <c r="AH30" s="1559"/>
      <c r="AI30" s="1559">
        <f>AI29*AI28</f>
        <v>0</v>
      </c>
      <c r="AJ30" s="1559">
        <f>AJ29*AJ28</f>
        <v>0</v>
      </c>
      <c r="AK30" s="1559">
        <f>AK29*AK28</f>
        <v>0</v>
      </c>
      <c r="AL30" s="1559">
        <f>AL29*AL28</f>
        <v>0</v>
      </c>
      <c r="AM30" s="1554"/>
      <c r="AN30" s="1553">
        <f>SUM(AF30:AL30)</f>
        <v>0</v>
      </c>
      <c r="AO30" s="1539"/>
      <c r="AP30" s="1539"/>
      <c r="AQ30" s="1554"/>
      <c r="AR30" s="1554"/>
      <c r="AS30" s="1554"/>
      <c r="AT30" s="1554"/>
      <c r="AU30" s="1554"/>
      <c r="AW30" s="1527"/>
      <c r="AX30" s="1550"/>
      <c r="AY30" s="1572">
        <f t="shared" si="60"/>
        <v>0</v>
      </c>
      <c r="AZ30" s="1574">
        <f t="shared" si="61"/>
        <v>0</v>
      </c>
      <c r="BA30" s="1574">
        <f t="shared" si="62"/>
        <v>0</v>
      </c>
      <c r="BB30" s="1574">
        <f t="shared" si="63"/>
        <v>0</v>
      </c>
      <c r="BC30" s="1573">
        <f t="shared" si="64"/>
        <v>0</v>
      </c>
      <c r="BD30" s="480">
        <f t="shared" si="65"/>
        <v>0</v>
      </c>
      <c r="BE30" s="1572">
        <f t="shared" si="66"/>
        <v>0</v>
      </c>
      <c r="BF30" s="1539"/>
      <c r="BG30" s="1594">
        <f>'Library Volume 1'!E$9</f>
        <v>0.48</v>
      </c>
      <c r="BH30" s="1595">
        <f>'Library Volume 1'!G$9</f>
        <v>0.48</v>
      </c>
      <c r="BI30" s="1595">
        <f>'Library Volume 1'!H$9</f>
        <v>0.44</v>
      </c>
      <c r="BJ30" s="1595">
        <f>'Library Volume 1'!I$9</f>
        <v>0.4</v>
      </c>
      <c r="BK30" s="1596">
        <f>'Library Volume 1'!J$9</f>
        <v>0.36</v>
      </c>
      <c r="BL30" s="1527"/>
      <c r="BM30" s="1572">
        <f t="shared" si="67"/>
        <v>0</v>
      </c>
      <c r="BN30" s="1574">
        <f t="shared" si="68"/>
        <v>0</v>
      </c>
      <c r="BO30" s="1574">
        <f t="shared" si="69"/>
        <v>0</v>
      </c>
      <c r="BP30" s="1574">
        <f t="shared" si="70"/>
        <v>0</v>
      </c>
      <c r="BQ30" s="1573">
        <f t="shared" si="71"/>
        <v>0</v>
      </c>
      <c r="BR30" s="1527"/>
      <c r="BS30" s="1597">
        <f>('Library Volume 1'!E$6)</f>
        <v>2.2000000000000002</v>
      </c>
      <c r="BT30" s="1598">
        <f>'Library Volume 1'!G$6</f>
        <v>3.2</v>
      </c>
      <c r="BU30" s="1598">
        <f>'Library Volume 1'!H$6</f>
        <v>4.9000000000000004</v>
      </c>
      <c r="BV30" s="1598">
        <f>'Library Volume 1'!I$6</f>
        <v>6.5</v>
      </c>
      <c r="BW30" s="1599">
        <f>'Library Volume 1'!J$6</f>
        <v>7.5</v>
      </c>
      <c r="BX30" s="1527"/>
      <c r="BY30" s="1572">
        <f t="shared" si="72"/>
        <v>0</v>
      </c>
      <c r="BZ30" s="1574">
        <f t="shared" si="73"/>
        <v>0</v>
      </c>
      <c r="CA30" s="1574">
        <f t="shared" si="74"/>
        <v>0</v>
      </c>
      <c r="CB30" s="1574">
        <f t="shared" si="75"/>
        <v>0</v>
      </c>
      <c r="CC30" s="1573">
        <f t="shared" si="76"/>
        <v>0</v>
      </c>
      <c r="CD30" s="1574"/>
      <c r="CE30" s="1539"/>
      <c r="CF30" s="1539"/>
      <c r="CG30" s="1539"/>
      <c r="CH30" s="1539"/>
      <c r="CI30" s="1539"/>
      <c r="CJ30" s="1539"/>
      <c r="CK30" s="1539"/>
      <c r="CL30" s="1527"/>
      <c r="CM30" s="1527"/>
    </row>
    <row r="31" spans="2:91" ht="16.350000000000001" customHeight="1" outlineLevel="1">
      <c r="B31" s="483"/>
      <c r="D31" s="1527" t="s">
        <v>296</v>
      </c>
      <c r="E31" s="1527"/>
      <c r="F31" s="1586">
        <v>0</v>
      </c>
      <c r="G31" s="1586">
        <v>0</v>
      </c>
      <c r="H31" s="1586">
        <v>0</v>
      </c>
      <c r="I31" s="1587">
        <f t="shared" si="26"/>
        <v>0</v>
      </c>
      <c r="J31" s="1588">
        <f t="shared" si="0"/>
        <v>0</v>
      </c>
      <c r="K31" s="1558"/>
      <c r="L31" s="1589">
        <f t="shared" si="84"/>
        <v>0</v>
      </c>
      <c r="M31" s="1590">
        <v>0</v>
      </c>
      <c r="N31" s="1590">
        <v>0</v>
      </c>
      <c r="O31" s="1590">
        <v>0</v>
      </c>
      <c r="P31" s="1590">
        <v>0</v>
      </c>
      <c r="Q31" s="1591">
        <v>0</v>
      </c>
      <c r="R31" s="1558"/>
      <c r="S31" s="1570">
        <f t="shared" si="2"/>
        <v>0</v>
      </c>
      <c r="T31" s="1572">
        <f t="shared" si="42"/>
        <v>0</v>
      </c>
      <c r="U31" s="1572">
        <f t="shared" si="43"/>
        <v>0</v>
      </c>
      <c r="V31" s="1572">
        <f t="shared" si="44"/>
        <v>0</v>
      </c>
      <c r="W31" s="1572">
        <f t="shared" si="45"/>
        <v>0</v>
      </c>
      <c r="X31" s="1572">
        <f t="shared" si="46"/>
        <v>0</v>
      </c>
      <c r="Y31" s="1574">
        <f t="shared" si="47"/>
        <v>0</v>
      </c>
      <c r="Z31" s="993"/>
      <c r="AA31" s="1592"/>
      <c r="AB31" s="1570"/>
      <c r="AC31" s="18"/>
      <c r="AD31" s="1527"/>
      <c r="AE31" s="1550" t="s">
        <v>297</v>
      </c>
      <c r="AF31" s="1571"/>
      <c r="AG31" s="1571"/>
      <c r="AH31" s="1571"/>
      <c r="AI31" s="1571" t="e">
        <f>T69/AZ69</f>
        <v>#DIV/0!</v>
      </c>
      <c r="AJ31" s="1571" t="e">
        <f>U69/BA69</f>
        <v>#DIV/0!</v>
      </c>
      <c r="AK31" s="1571" t="e">
        <f>V69/BB69</f>
        <v>#DIV/0!</v>
      </c>
      <c r="AL31" s="1571" t="e">
        <f>W69/BC69</f>
        <v>#DIV/0!</v>
      </c>
      <c r="AM31" s="1572"/>
      <c r="AN31" s="1573" t="e">
        <f>Y69/BE69</f>
        <v>#DIV/0!</v>
      </c>
      <c r="AO31" s="1574"/>
      <c r="AP31" s="1574"/>
      <c r="AQ31" s="1572"/>
      <c r="AR31" s="1572"/>
      <c r="AS31" s="1572"/>
      <c r="AT31" s="1572"/>
      <c r="AU31" s="1572"/>
      <c r="AW31" s="1527"/>
      <c r="AX31" s="1550"/>
      <c r="AY31" s="1572">
        <f t="shared" si="60"/>
        <v>0</v>
      </c>
      <c r="AZ31" s="1574">
        <f t="shared" si="61"/>
        <v>0</v>
      </c>
      <c r="BA31" s="1574">
        <f t="shared" si="62"/>
        <v>0</v>
      </c>
      <c r="BB31" s="1574">
        <f t="shared" si="63"/>
        <v>0</v>
      </c>
      <c r="BC31" s="1573">
        <f t="shared" si="64"/>
        <v>0</v>
      </c>
      <c r="BD31" s="480">
        <f t="shared" si="65"/>
        <v>0</v>
      </c>
      <c r="BE31" s="1572">
        <f t="shared" si="66"/>
        <v>0</v>
      </c>
      <c r="BF31" s="1539"/>
      <c r="BG31" s="1594">
        <f>'Library Volume 1'!E$9</f>
        <v>0.48</v>
      </c>
      <c r="BH31" s="1595">
        <f>'Library Volume 1'!G$9</f>
        <v>0.48</v>
      </c>
      <c r="BI31" s="1595">
        <f>'Library Volume 1'!H$9</f>
        <v>0.44</v>
      </c>
      <c r="BJ31" s="1595">
        <f>'Library Volume 1'!I$9</f>
        <v>0.4</v>
      </c>
      <c r="BK31" s="1596">
        <f>'Library Volume 1'!J$9</f>
        <v>0.36</v>
      </c>
      <c r="BL31" s="1527"/>
      <c r="BM31" s="1572">
        <f t="shared" si="67"/>
        <v>0</v>
      </c>
      <c r="BN31" s="1574">
        <f t="shared" si="68"/>
        <v>0</v>
      </c>
      <c r="BO31" s="1574">
        <f t="shared" si="69"/>
        <v>0</v>
      </c>
      <c r="BP31" s="1574">
        <f t="shared" si="70"/>
        <v>0</v>
      </c>
      <c r="BQ31" s="1573">
        <f t="shared" si="71"/>
        <v>0</v>
      </c>
      <c r="BR31" s="1527"/>
      <c r="BS31" s="1597">
        <f>('Library Volume 1'!E$6)</f>
        <v>2.2000000000000002</v>
      </c>
      <c r="BT31" s="1598">
        <f>'Library Volume 1'!G$6</f>
        <v>3.2</v>
      </c>
      <c r="BU31" s="1598">
        <f>'Library Volume 1'!H$6</f>
        <v>4.9000000000000004</v>
      </c>
      <c r="BV31" s="1598">
        <f>'Library Volume 1'!I$6</f>
        <v>6.5</v>
      </c>
      <c r="BW31" s="1599">
        <f>'Library Volume 1'!J$6</f>
        <v>7.5</v>
      </c>
      <c r="BX31" s="1527"/>
      <c r="BY31" s="1572">
        <f t="shared" si="72"/>
        <v>0</v>
      </c>
      <c r="BZ31" s="1574">
        <f t="shared" si="73"/>
        <v>0</v>
      </c>
      <c r="CA31" s="1574">
        <f t="shared" si="74"/>
        <v>0</v>
      </c>
      <c r="CB31" s="1574">
        <f t="shared" si="75"/>
        <v>0</v>
      </c>
      <c r="CC31" s="1573">
        <f t="shared" si="76"/>
        <v>0</v>
      </c>
      <c r="CD31" s="1574"/>
      <c r="CE31" s="1539"/>
      <c r="CF31" s="1539"/>
      <c r="CG31" s="1539"/>
      <c r="CH31" s="1539"/>
      <c r="CI31" s="1539"/>
      <c r="CJ31" s="1539"/>
      <c r="CK31" s="1539"/>
      <c r="CL31" s="1527"/>
      <c r="CM31" s="1527"/>
    </row>
    <row r="32" spans="2:91" ht="16.350000000000001" customHeight="1" outlineLevel="1">
      <c r="B32" s="483"/>
      <c r="D32" s="1527" t="s">
        <v>298</v>
      </c>
      <c r="E32" s="1527"/>
      <c r="F32" s="1586">
        <v>0</v>
      </c>
      <c r="G32" s="1586">
        <v>0</v>
      </c>
      <c r="H32" s="1586">
        <v>0</v>
      </c>
      <c r="I32" s="1587">
        <f t="shared" si="26"/>
        <v>0</v>
      </c>
      <c r="J32" s="1588">
        <f t="shared" si="0"/>
        <v>0</v>
      </c>
      <c r="K32" s="1558"/>
      <c r="L32" s="1589">
        <f>J32-M32-N32-O32-P32-Q32</f>
        <v>0</v>
      </c>
      <c r="M32" s="1590">
        <v>0</v>
      </c>
      <c r="N32" s="1590">
        <v>0</v>
      </c>
      <c r="O32" s="1590">
        <v>0</v>
      </c>
      <c r="P32" s="1590">
        <v>0</v>
      </c>
      <c r="Q32" s="1591">
        <v>0</v>
      </c>
      <c r="R32" s="1558"/>
      <c r="S32" s="1570">
        <f>$I32*L32*$H32</f>
        <v>0</v>
      </c>
      <c r="T32" s="1572">
        <f t="shared" si="42"/>
        <v>0</v>
      </c>
      <c r="U32" s="1572">
        <f t="shared" si="43"/>
        <v>0</v>
      </c>
      <c r="V32" s="1572">
        <f t="shared" si="44"/>
        <v>0</v>
      </c>
      <c r="W32" s="1572">
        <f t="shared" si="45"/>
        <v>0</v>
      </c>
      <c r="X32" s="1572">
        <f>$I32*Q32*$H32</f>
        <v>0</v>
      </c>
      <c r="Y32" s="1564">
        <f t="shared" si="47"/>
        <v>0</v>
      </c>
      <c r="Z32" s="993"/>
      <c r="AA32" s="1592"/>
      <c r="AB32" s="1570"/>
      <c r="AC32" s="18"/>
      <c r="AD32" s="1527"/>
      <c r="AE32" s="1550" t="s">
        <v>299</v>
      </c>
      <c r="AF32" s="1571"/>
      <c r="AG32" s="1571"/>
      <c r="AH32" s="1571"/>
      <c r="AI32" s="1571">
        <f>ROUND(AI29/'Library Volume 1'!G$6,0)</f>
        <v>22</v>
      </c>
      <c r="AJ32" s="1571">
        <f>ROUND(AJ29/'Library Volume 1'!H$6,0)</f>
        <v>20</v>
      </c>
      <c r="AK32" s="1571">
        <f>ROUND(AK29/'Library Volume 1'!I$6,0)</f>
        <v>21</v>
      </c>
      <c r="AL32" s="1571">
        <f>ROUND(AL29/'Library Volume 1'!J$6,0)</f>
        <v>22</v>
      </c>
      <c r="AM32" s="1572"/>
      <c r="AN32" s="1573" t="e">
        <f>AN33/AN28</f>
        <v>#DIV/0!</v>
      </c>
      <c r="AO32" s="1574"/>
      <c r="AP32" s="1600" t="s">
        <v>300</v>
      </c>
      <c r="AQ32" s="1601"/>
      <c r="AR32" s="1601" t="e">
        <f>AR34/AR33</f>
        <v>#DIV/0!</v>
      </c>
      <c r="AS32" s="1601" t="e">
        <f>AS34/AS33</f>
        <v>#DIV/0!</v>
      </c>
      <c r="AT32" s="1601" t="e">
        <f>AT34/AT33</f>
        <v>#DIV/0!</v>
      </c>
      <c r="AU32" s="1601" t="e">
        <f>AU34/AU33</f>
        <v>#DIV/0!</v>
      </c>
      <c r="AW32" s="1565"/>
      <c r="AX32" s="1610"/>
      <c r="AY32" s="1561">
        <f t="shared" si="48"/>
        <v>0</v>
      </c>
      <c r="AZ32" s="1564">
        <f t="shared" si="48"/>
        <v>0</v>
      </c>
      <c r="BA32" s="1564">
        <f t="shared" si="48"/>
        <v>0</v>
      </c>
      <c r="BB32" s="1564">
        <f t="shared" si="48"/>
        <v>0</v>
      </c>
      <c r="BC32" s="1611">
        <f t="shared" si="48"/>
        <v>0</v>
      </c>
      <c r="BD32" s="482">
        <f t="shared" si="48"/>
        <v>0</v>
      </c>
      <c r="BE32" s="1561">
        <f t="shared" si="49"/>
        <v>0</v>
      </c>
      <c r="BF32" s="1612"/>
      <c r="BG32" s="1613">
        <f>'Library Volume 1'!E$9</f>
        <v>0.48</v>
      </c>
      <c r="BH32" s="1614">
        <f>'Library Volume 1'!G$9</f>
        <v>0.48</v>
      </c>
      <c r="BI32" s="1614">
        <f>'Library Volume 1'!H$9</f>
        <v>0.44</v>
      </c>
      <c r="BJ32" s="1614">
        <f>'Library Volume 1'!I$9</f>
        <v>0.4</v>
      </c>
      <c r="BK32" s="1615">
        <f>'Library Volume 1'!J$9</f>
        <v>0.36</v>
      </c>
      <c r="BL32" s="1565"/>
      <c r="BM32" s="1561">
        <f t="shared" si="50"/>
        <v>0</v>
      </c>
      <c r="BN32" s="1564">
        <f t="shared" si="50"/>
        <v>0</v>
      </c>
      <c r="BO32" s="1564">
        <f t="shared" si="50"/>
        <v>0</v>
      </c>
      <c r="BP32" s="1564">
        <f t="shared" si="50"/>
        <v>0</v>
      </c>
      <c r="BQ32" s="1611">
        <f t="shared" si="50"/>
        <v>0</v>
      </c>
      <c r="BR32" s="1565"/>
      <c r="BS32" s="1616">
        <f>('Library Volume 1'!E$6)</f>
        <v>2.2000000000000002</v>
      </c>
      <c r="BT32" s="1617">
        <f>'Library Volume 1'!G$6</f>
        <v>3.2</v>
      </c>
      <c r="BU32" s="1617">
        <f>'Library Volume 1'!H$6</f>
        <v>4.9000000000000004</v>
      </c>
      <c r="BV32" s="1617">
        <f>'Library Volume 1'!I$6</f>
        <v>6.5</v>
      </c>
      <c r="BW32" s="1618">
        <f>'Library Volume 1'!J$6</f>
        <v>7.5</v>
      </c>
      <c r="BX32" s="1565"/>
      <c r="BY32" s="1561">
        <f t="shared" si="51"/>
        <v>0</v>
      </c>
      <c r="BZ32" s="1564">
        <f>BN32*BT32</f>
        <v>0</v>
      </c>
      <c r="CA32" s="1564">
        <f t="shared" si="52"/>
        <v>0</v>
      </c>
      <c r="CB32" s="1564">
        <f t="shared" si="52"/>
        <v>0</v>
      </c>
      <c r="CC32" s="1611">
        <f>BQ32*BW32</f>
        <v>0</v>
      </c>
      <c r="CD32" s="1574"/>
      <c r="CE32" s="1539"/>
      <c r="CF32" s="1539"/>
      <c r="CG32" s="1539"/>
      <c r="CH32" s="1539"/>
      <c r="CI32" s="1539"/>
      <c r="CJ32" s="1539"/>
      <c r="CK32" s="1539"/>
      <c r="CL32" s="1527"/>
      <c r="CM32" s="1527"/>
    </row>
    <row r="33" spans="2:89" s="24" customFormat="1" ht="16.350000000000001" customHeight="1" outlineLevel="1">
      <c r="B33" s="483"/>
      <c r="D33" s="484"/>
      <c r="E33" s="484"/>
      <c r="F33" s="531">
        <f>SUM(F8:F32)</f>
        <v>0</v>
      </c>
      <c r="G33" s="531">
        <f>SUM(G8:G32)</f>
        <v>0</v>
      </c>
      <c r="H33" s="531">
        <f>SUM(H8:H32)</f>
        <v>0</v>
      </c>
      <c r="I33" s="738" t="e">
        <f>AN11</f>
        <v>#DIV/0!</v>
      </c>
      <c r="J33" s="626">
        <f t="shared" si="0"/>
        <v>0</v>
      </c>
      <c r="K33" s="1558"/>
      <c r="L33" s="485"/>
      <c r="M33" s="531"/>
      <c r="N33" s="531"/>
      <c r="O33" s="531"/>
      <c r="P33" s="531"/>
      <c r="Q33" s="626"/>
      <c r="R33" s="1558"/>
      <c r="S33" s="1477">
        <f t="shared" ref="S33:Y33" si="85">SUM(S8:S32)</f>
        <v>0</v>
      </c>
      <c r="T33" s="531">
        <f t="shared" si="85"/>
        <v>0</v>
      </c>
      <c r="U33" s="531">
        <f t="shared" si="85"/>
        <v>0</v>
      </c>
      <c r="V33" s="531">
        <f t="shared" si="85"/>
        <v>0</v>
      </c>
      <c r="W33" s="531">
        <f t="shared" si="85"/>
        <v>0</v>
      </c>
      <c r="X33" s="531">
        <f t="shared" si="85"/>
        <v>0</v>
      </c>
      <c r="Y33" s="516">
        <f t="shared" si="85"/>
        <v>0</v>
      </c>
      <c r="Z33" s="993"/>
      <c r="AA33" s="645" t="str">
        <f>IF(AN15&gt;0,"NB: no space allocated due to insufficient demand","")</f>
        <v/>
      </c>
      <c r="AB33" s="1570"/>
      <c r="AC33" s="18"/>
      <c r="AD33" s="1527"/>
      <c r="AE33" s="1550" t="s">
        <v>301</v>
      </c>
      <c r="AF33" s="1571"/>
      <c r="AG33" s="1571"/>
      <c r="AH33" s="1571"/>
      <c r="AI33" s="1571">
        <f>AI28*AI32</f>
        <v>0</v>
      </c>
      <c r="AJ33" s="1571">
        <f>AJ28*AJ32</f>
        <v>0</v>
      </c>
      <c r="AK33" s="1571">
        <f>AK28*AK32</f>
        <v>0</v>
      </c>
      <c r="AL33" s="1571">
        <f>AL28*AL32</f>
        <v>0</v>
      </c>
      <c r="AM33" s="1572"/>
      <c r="AN33" s="1573">
        <f>SUM(AF33:AL33)</f>
        <v>0</v>
      </c>
      <c r="AO33" s="1574"/>
      <c r="AP33" s="1600" t="s">
        <v>302</v>
      </c>
      <c r="AQ33" s="1601"/>
      <c r="AR33" s="1601" t="e">
        <f>AI31/AI32</f>
        <v>#DIV/0!</v>
      </c>
      <c r="AS33" s="1601" t="e">
        <f>AJ31/AJ32</f>
        <v>#DIV/0!</v>
      </c>
      <c r="AT33" s="1601" t="e">
        <f>AK31/AK32</f>
        <v>#DIV/0!</v>
      </c>
      <c r="AU33" s="1601" t="e">
        <f>AL31/AL32</f>
        <v>#DIV/0!</v>
      </c>
      <c r="AV33" s="467"/>
      <c r="AW33" s="479"/>
      <c r="AX33" s="486"/>
      <c r="AY33" s="487">
        <f>SUM(AY8:AY32)</f>
        <v>0</v>
      </c>
      <c r="AZ33" s="488">
        <f t="shared" ref="AZ33:BE33" si="86">SUM(AZ8:AZ32)</f>
        <v>0</v>
      </c>
      <c r="BA33" s="488">
        <f t="shared" si="86"/>
        <v>0</v>
      </c>
      <c r="BB33" s="488">
        <f t="shared" si="86"/>
        <v>0</v>
      </c>
      <c r="BC33" s="489">
        <f>SUM(BC8:BC32)</f>
        <v>0</v>
      </c>
      <c r="BD33" s="490">
        <f>SUM(BD8:BD32)</f>
        <v>0</v>
      </c>
      <c r="BE33" s="489">
        <f t="shared" si="86"/>
        <v>0</v>
      </c>
      <c r="BF33" s="479"/>
      <c r="BG33" s="1613">
        <f>'Library Volume 1'!E$9</f>
        <v>0.48</v>
      </c>
      <c r="BH33" s="1619" t="e">
        <f>(T33+U33+V33+W33)/((BN33+BO33+BP33+BQ33)*40)</f>
        <v>#DIV/0!</v>
      </c>
      <c r="BI33" s="1620"/>
      <c r="BJ33" s="1620"/>
      <c r="BK33" s="1621"/>
      <c r="BL33" s="479"/>
      <c r="BM33" s="487">
        <f>SUM(BM8:BM32)</f>
        <v>0</v>
      </c>
      <c r="BN33" s="488">
        <f>SUM(BN8:BN32)</f>
        <v>0</v>
      </c>
      <c r="BO33" s="488">
        <f>SUM(BO8:BO32)</f>
        <v>0</v>
      </c>
      <c r="BP33" s="488">
        <f>SUM(BP8:BP32)</f>
        <v>0</v>
      </c>
      <c r="BQ33" s="489">
        <f>SUM(BQ8:BQ32)</f>
        <v>0</v>
      </c>
      <c r="BR33" s="479"/>
      <c r="BS33" s="1616">
        <f>('Library Volume 1'!E$6)</f>
        <v>2.2000000000000002</v>
      </c>
      <c r="BT33" s="1455" t="e">
        <f>(CC33+CB33+CA33+BZ33)/(BN33+BO33+BP33+BQ33)</f>
        <v>#DIV/0!</v>
      </c>
      <c r="BU33" s="1456"/>
      <c r="BV33" s="1456"/>
      <c r="BW33" s="1457"/>
      <c r="BX33" s="479"/>
      <c r="BY33" s="487">
        <f>SUM(BY8:BY32)</f>
        <v>0</v>
      </c>
      <c r="BZ33" s="488">
        <f>SUM(BZ8:BZ32)</f>
        <v>0</v>
      </c>
      <c r="CA33" s="488">
        <f>SUM(CA8:CA32)</f>
        <v>0</v>
      </c>
      <c r="CB33" s="488">
        <f>SUM(CB8:CB32)</f>
        <v>0</v>
      </c>
      <c r="CC33" s="489">
        <f>SUM(CC8:CC32)</f>
        <v>0</v>
      </c>
      <c r="CD33" s="1574"/>
      <c r="CE33" s="1539"/>
      <c r="CF33" s="1539"/>
      <c r="CG33" s="1539"/>
      <c r="CH33" s="1539"/>
      <c r="CI33" s="28"/>
      <c r="CJ33" s="28"/>
      <c r="CK33" s="28"/>
    </row>
    <row r="34" spans="2:89" s="31" customFormat="1" ht="20.25">
      <c r="B34" s="621"/>
      <c r="C34" s="498"/>
      <c r="F34" s="43"/>
      <c r="G34" s="43"/>
      <c r="H34" s="43"/>
      <c r="I34" s="560"/>
      <c r="J34" s="561"/>
      <c r="K34" s="1558"/>
      <c r="L34" s="1622"/>
      <c r="M34" s="43"/>
      <c r="N34" s="43"/>
      <c r="O34" s="43"/>
      <c r="P34" s="43"/>
      <c r="Q34" s="491"/>
      <c r="R34" s="1558"/>
      <c r="S34" s="1622"/>
      <c r="T34" s="43"/>
      <c r="U34" s="43"/>
      <c r="V34" s="43"/>
      <c r="W34" s="43"/>
      <c r="X34" s="43"/>
      <c r="Y34" s="491"/>
      <c r="Z34" s="993"/>
      <c r="AA34" s="648"/>
      <c r="AB34" s="1570"/>
      <c r="AC34" s="18"/>
      <c r="AD34" s="1565"/>
      <c r="AE34" s="569"/>
      <c r="AF34" s="1604"/>
      <c r="AG34" s="1604"/>
      <c r="AH34" s="570" t="s">
        <v>303</v>
      </c>
      <c r="AI34" s="571">
        <f>AI30-BZ69</f>
        <v>0</v>
      </c>
      <c r="AJ34" s="571">
        <f>AJ30-CA69</f>
        <v>0</v>
      </c>
      <c r="AK34" s="571">
        <f>AK30-CB69</f>
        <v>0</v>
      </c>
      <c r="AL34" s="583">
        <f>AL30-CC69</f>
        <v>0</v>
      </c>
      <c r="AM34" s="1605"/>
      <c r="AN34" s="583">
        <f>SUM(AI34:AM34)</f>
        <v>0</v>
      </c>
      <c r="AO34" s="573"/>
      <c r="AP34" s="1606" t="s">
        <v>304</v>
      </c>
      <c r="AQ34" s="574"/>
      <c r="AR34" s="574" t="e">
        <f>T69/(AI33*40)</f>
        <v>#DIV/0!</v>
      </c>
      <c r="AS34" s="574" t="e">
        <f>U69/(AJ33*40)</f>
        <v>#DIV/0!</v>
      </c>
      <c r="AT34" s="574" t="e">
        <f>V69/(AK33*40)</f>
        <v>#DIV/0!</v>
      </c>
      <c r="AU34" s="574" t="e">
        <f>W69/(AL33*40)</f>
        <v>#DIV/0!</v>
      </c>
      <c r="AV34" s="467"/>
      <c r="AX34" s="492"/>
      <c r="AY34" s="493"/>
      <c r="BC34" s="494"/>
      <c r="BD34" s="495"/>
      <c r="BE34" s="494"/>
      <c r="BG34" s="496"/>
      <c r="BH34" s="39"/>
      <c r="BI34" s="39"/>
      <c r="BJ34" s="39"/>
      <c r="BK34" s="497"/>
      <c r="BM34" s="43"/>
      <c r="BN34" s="491"/>
      <c r="BO34" s="491"/>
      <c r="BP34" s="491"/>
      <c r="BQ34" s="44"/>
      <c r="BS34" s="496"/>
      <c r="BT34" s="39"/>
      <c r="BU34" s="39"/>
      <c r="BV34" s="39"/>
      <c r="BW34" s="497"/>
      <c r="BY34" s="496"/>
      <c r="BZ34" s="39"/>
      <c r="CA34" s="39"/>
      <c r="CB34" s="39"/>
      <c r="CC34" s="497"/>
      <c r="CD34" s="39"/>
      <c r="CE34" s="39"/>
      <c r="CF34" s="39"/>
      <c r="CG34" s="39"/>
      <c r="CH34" s="39"/>
      <c r="CI34" s="39"/>
      <c r="CJ34" s="39"/>
      <c r="CK34" s="39"/>
    </row>
    <row r="35" spans="2:89" s="498" customFormat="1" ht="23.1" customHeight="1">
      <c r="B35" s="620" t="str">
        <f>"02"</f>
        <v>02</v>
      </c>
      <c r="C35" s="610" t="str">
        <f>'Library Volume 1'!C19</f>
        <v>Science and Mathematics</v>
      </c>
      <c r="D35" s="41"/>
      <c r="E35" s="41"/>
      <c r="F35" s="736"/>
      <c r="G35" s="737"/>
      <c r="H35" s="737"/>
      <c r="I35" s="739"/>
      <c r="J35" s="740"/>
      <c r="K35" s="1558"/>
      <c r="L35" s="1560" t="s">
        <v>282</v>
      </c>
      <c r="M35" s="1561" t="s">
        <v>283</v>
      </c>
      <c r="N35" s="1561" t="s">
        <v>284</v>
      </c>
      <c r="O35" s="1561" t="s">
        <v>285</v>
      </c>
      <c r="P35" s="1561" t="s">
        <v>286</v>
      </c>
      <c r="Q35" s="1562" t="s">
        <v>280</v>
      </c>
      <c r="R35" s="1558"/>
      <c r="S35" s="1560" t="s">
        <v>282</v>
      </c>
      <c r="T35" s="1561" t="s">
        <v>283</v>
      </c>
      <c r="U35" s="1561" t="s">
        <v>284</v>
      </c>
      <c r="V35" s="1561" t="s">
        <v>285</v>
      </c>
      <c r="W35" s="1561" t="s">
        <v>286</v>
      </c>
      <c r="X35" s="1563" t="s">
        <v>280</v>
      </c>
      <c r="Y35" s="1564" t="s">
        <v>275</v>
      </c>
      <c r="Z35" s="993"/>
      <c r="AA35" s="653" t="s">
        <v>287</v>
      </c>
      <c r="AB35" s="1570"/>
      <c r="AC35" s="18"/>
      <c r="AD35" s="24"/>
      <c r="AE35" s="529"/>
      <c r="AF35" s="575"/>
      <c r="AG35" s="576"/>
      <c r="AH35" s="1607" t="s">
        <v>305</v>
      </c>
      <c r="AI35" s="1608">
        <f>IF(AI36&gt;AI28,1,0)</f>
        <v>0</v>
      </c>
      <c r="AJ35" s="1608">
        <f>IF(AJ36&gt;AJ28,1,0)</f>
        <v>0</v>
      </c>
      <c r="AK35" s="1608">
        <f>IF(AK36&gt;AK28,1,0)</f>
        <v>0</v>
      </c>
      <c r="AL35" s="1608">
        <f>IF(AL36&gt;AL28,1,0)</f>
        <v>0</v>
      </c>
      <c r="AM35" s="577"/>
      <c r="AN35" s="1609">
        <f>SUM(AI35:AL35)</f>
        <v>0</v>
      </c>
      <c r="AO35" s="24"/>
      <c r="AP35" s="24"/>
      <c r="AQ35" s="578"/>
      <c r="AR35" s="578"/>
      <c r="AS35" s="578"/>
      <c r="AT35" s="578"/>
      <c r="AU35" s="578"/>
      <c r="AV35" s="24"/>
      <c r="AW35" s="475" t="str">
        <f>B35</f>
        <v>02</v>
      </c>
      <c r="AX35" s="476" t="str">
        <f>$C35</f>
        <v>Science and Mathematics</v>
      </c>
      <c r="AY35" s="499"/>
      <c r="AZ35" s="500"/>
      <c r="BA35" s="500"/>
      <c r="BB35" s="500"/>
      <c r="BC35" s="501"/>
      <c r="BD35" s="502"/>
      <c r="BE35" s="501"/>
      <c r="BF35" s="500"/>
      <c r="BG35" s="499"/>
      <c r="BH35" s="500"/>
      <c r="BI35" s="500"/>
      <c r="BJ35" s="500"/>
      <c r="BK35" s="501"/>
      <c r="BL35" s="503"/>
      <c r="BM35" s="504"/>
      <c r="BN35" s="474"/>
      <c r="BO35" s="474"/>
      <c r="BP35" s="474"/>
      <c r="BQ35" s="505"/>
      <c r="BR35" s="503"/>
      <c r="BS35" s="499"/>
      <c r="BT35" s="500"/>
      <c r="BU35" s="500"/>
      <c r="BV35" s="500"/>
      <c r="BW35" s="501"/>
      <c r="BX35" s="503"/>
      <c r="BY35" s="499"/>
      <c r="BZ35" s="500"/>
      <c r="CA35" s="500"/>
      <c r="CB35" s="500"/>
      <c r="CC35" s="501"/>
      <c r="CD35" s="500"/>
      <c r="CE35" s="506"/>
      <c r="CF35" s="506"/>
      <c r="CG35" s="506"/>
      <c r="CH35" s="506"/>
      <c r="CI35" s="506"/>
      <c r="CJ35" s="506"/>
      <c r="CK35" s="506"/>
    </row>
    <row r="36" spans="2:89" ht="17.100000000000001" hidden="1" customHeight="1" outlineLevel="1">
      <c r="B36" s="483"/>
      <c r="C36" s="1565" t="str">
        <f>'Library Volume 1'!C20</f>
        <v>Science</v>
      </c>
      <c r="D36" s="1565"/>
      <c r="E36" s="1566"/>
      <c r="F36" s="1567"/>
      <c r="G36" s="1567"/>
      <c r="H36" s="1567"/>
      <c r="I36" s="1623"/>
      <c r="J36" s="1624"/>
      <c r="K36" s="1558"/>
      <c r="L36" s="1566"/>
      <c r="M36" s="1567"/>
      <c r="N36" s="1567"/>
      <c r="O36" s="1567"/>
      <c r="P36" s="1567"/>
      <c r="Q36" s="1566"/>
      <c r="R36" s="1558"/>
      <c r="S36" s="1566"/>
      <c r="T36" s="1567"/>
      <c r="U36" s="1567"/>
      <c r="V36" s="1567"/>
      <c r="W36" s="1567"/>
      <c r="X36" s="1567"/>
      <c r="Y36" s="1566"/>
      <c r="Z36" s="993"/>
      <c r="AA36" s="649"/>
      <c r="AB36" s="1570"/>
      <c r="AC36" s="18"/>
      <c r="AD36" s="31"/>
      <c r="AE36" s="584"/>
      <c r="AF36" s="579"/>
      <c r="AG36" s="580"/>
      <c r="AH36" s="1607" t="s">
        <v>306</v>
      </c>
      <c r="AI36" s="1608">
        <f>IF(T69&gt;0,1,0)</f>
        <v>0</v>
      </c>
      <c r="AJ36" s="1608">
        <f>IF(U69&gt;0,1,0)</f>
        <v>0</v>
      </c>
      <c r="AK36" s="1608">
        <f>IF(V69&gt;0,1,0)</f>
        <v>0</v>
      </c>
      <c r="AL36" s="1608">
        <f>IF(W69&gt;0,1,0)</f>
        <v>0</v>
      </c>
      <c r="AM36" s="585"/>
      <c r="AN36" s="586"/>
      <c r="AO36" s="498"/>
      <c r="AP36" s="31"/>
      <c r="AQ36" s="493"/>
      <c r="AR36" s="493"/>
      <c r="AS36" s="493"/>
      <c r="AT36" s="493"/>
      <c r="AU36" s="493"/>
      <c r="AV36" s="568"/>
      <c r="AW36" s="1527"/>
      <c r="AX36" s="508" t="str">
        <f>C36</f>
        <v>Science</v>
      </c>
      <c r="AY36" s="1575"/>
      <c r="AZ36" s="1576"/>
      <c r="BA36" s="1576"/>
      <c r="BB36" s="1576"/>
      <c r="BC36" s="1577"/>
      <c r="BD36" s="604"/>
      <c r="BE36" s="1575"/>
      <c r="BF36" s="1578"/>
      <c r="BG36" s="1579"/>
      <c r="BH36" s="1580"/>
      <c r="BI36" s="1580"/>
      <c r="BJ36" s="1580"/>
      <c r="BK36" s="1581"/>
      <c r="BL36" s="1582"/>
      <c r="BM36" s="1575"/>
      <c r="BN36" s="1576"/>
      <c r="BO36" s="1576"/>
      <c r="BP36" s="1576"/>
      <c r="BQ36" s="1577"/>
      <c r="BR36" s="1582"/>
      <c r="BS36" s="1583"/>
      <c r="BT36" s="1584"/>
      <c r="BU36" s="1584"/>
      <c r="BV36" s="1584"/>
      <c r="BW36" s="1585"/>
      <c r="BX36" s="1582"/>
      <c r="BY36" s="1575"/>
      <c r="BZ36" s="1576"/>
      <c r="CA36" s="1576"/>
      <c r="CB36" s="1576"/>
      <c r="CC36" s="1577"/>
      <c r="CD36" s="1574"/>
      <c r="CE36" s="1539"/>
      <c r="CF36" s="1539"/>
      <c r="CG36" s="1539"/>
      <c r="CH36" s="1539"/>
      <c r="CI36" s="1539"/>
      <c r="CJ36" s="1539"/>
      <c r="CK36" s="1539"/>
    </row>
    <row r="37" spans="2:89" ht="16.350000000000001" hidden="1" customHeight="1" outlineLevel="1">
      <c r="B37" s="483"/>
      <c r="C37" s="1527"/>
      <c r="D37" s="1527" t="s">
        <v>292</v>
      </c>
      <c r="E37" s="1527"/>
      <c r="F37" s="1586">
        <v>0</v>
      </c>
      <c r="G37" s="1586">
        <v>0</v>
      </c>
      <c r="H37" s="1586">
        <v>0</v>
      </c>
      <c r="I37" s="1587">
        <f t="shared" ref="I37:I40" si="87">IF(F37&gt;0,G37/H37,0)</f>
        <v>0</v>
      </c>
      <c r="J37" s="1588">
        <f t="shared" ref="J37" si="88">IF(F37&gt;0,F37/G37,0)</f>
        <v>0</v>
      </c>
      <c r="K37" s="1558"/>
      <c r="L37" s="1589">
        <f t="shared" ref="L37:L44" si="89">J37-M37-N37-O37-P37-Q37</f>
        <v>0</v>
      </c>
      <c r="M37" s="1590">
        <v>0</v>
      </c>
      <c r="N37" s="1590">
        <v>0</v>
      </c>
      <c r="O37" s="1590">
        <v>0</v>
      </c>
      <c r="P37" s="1590">
        <v>0</v>
      </c>
      <c r="Q37" s="1591">
        <v>0</v>
      </c>
      <c r="R37" s="1558"/>
      <c r="S37" s="1570">
        <f t="shared" ref="S37:S44" si="90">$I37*L37*$H37</f>
        <v>0</v>
      </c>
      <c r="T37" s="1572">
        <f t="shared" ref="T37:T45" si="91">$I37*M37*$H37</f>
        <v>0</v>
      </c>
      <c r="U37" s="1572">
        <f t="shared" ref="U37:U45" si="92">$I37*N37*$H37</f>
        <v>0</v>
      </c>
      <c r="V37" s="1572">
        <f t="shared" ref="V37:V45" si="93">$I37*O37*$H37</f>
        <v>0</v>
      </c>
      <c r="W37" s="1572">
        <f t="shared" ref="W37:W45" si="94">$I37*P37*$H37</f>
        <v>0</v>
      </c>
      <c r="X37" s="1572">
        <f t="shared" ref="X37:X44" si="95">$I37*Q37*$H37</f>
        <v>0</v>
      </c>
      <c r="Y37" s="1574">
        <f t="shared" ref="Y37:Y45" si="96">SUM(S37:X37)</f>
        <v>0</v>
      </c>
      <c r="Z37" s="993"/>
      <c r="AA37" s="1592"/>
      <c r="AB37" s="1570"/>
      <c r="AC37" s="18"/>
      <c r="AD37" s="566" t="str">
        <f>B71</f>
        <v>04</v>
      </c>
      <c r="AE37" s="476" t="str">
        <f>C71</f>
        <v>Engineering and Manufacturing Technologies</v>
      </c>
      <c r="AF37" s="567" t="s">
        <v>272</v>
      </c>
      <c r="AG37" s="567"/>
      <c r="AH37" s="567"/>
      <c r="AI37" s="581" t="s">
        <v>276</v>
      </c>
      <c r="AJ37" s="581" t="s">
        <v>277</v>
      </c>
      <c r="AK37" s="581" t="s">
        <v>278</v>
      </c>
      <c r="AL37" s="581" t="s">
        <v>279</v>
      </c>
      <c r="AM37" s="477" t="s">
        <v>288</v>
      </c>
      <c r="AN37" s="501" t="s">
        <v>275</v>
      </c>
      <c r="AO37" s="506"/>
      <c r="AP37" s="39"/>
      <c r="AQ37" s="477"/>
      <c r="AR37" s="477" t="s">
        <v>276</v>
      </c>
      <c r="AS37" s="477" t="s">
        <v>277</v>
      </c>
      <c r="AT37" s="477" t="s">
        <v>278</v>
      </c>
      <c r="AU37" s="477" t="s">
        <v>279</v>
      </c>
      <c r="AV37" s="582"/>
      <c r="AW37" s="1527"/>
      <c r="AX37" s="1550"/>
      <c r="AY37" s="1572">
        <f t="shared" ref="AY37:BD45" si="97">$H37*L37</f>
        <v>0</v>
      </c>
      <c r="AZ37" s="1574">
        <f t="shared" si="97"/>
        <v>0</v>
      </c>
      <c r="BA37" s="1574">
        <f t="shared" si="97"/>
        <v>0</v>
      </c>
      <c r="BB37" s="1574">
        <f t="shared" si="97"/>
        <v>0</v>
      </c>
      <c r="BC37" s="1573">
        <f t="shared" si="97"/>
        <v>0</v>
      </c>
      <c r="BD37" s="480">
        <f t="shared" si="97"/>
        <v>0</v>
      </c>
      <c r="BE37" s="1572">
        <f t="shared" ref="BE37:BE45" si="98">SUM(AY37:BD37)</f>
        <v>0</v>
      </c>
      <c r="BF37" s="1539"/>
      <c r="BG37" s="1594">
        <f>'Library Volume 1'!E$9</f>
        <v>0.48</v>
      </c>
      <c r="BH37" s="1595">
        <f>'Library Volume 1'!G$9</f>
        <v>0.48</v>
      </c>
      <c r="BI37" s="1595">
        <f>'Library Volume 1'!H$9</f>
        <v>0.44</v>
      </c>
      <c r="BJ37" s="1595">
        <f>'Library Volume 1'!I$9</f>
        <v>0.4</v>
      </c>
      <c r="BK37" s="1596">
        <f>'Library Volume 1'!J$9</f>
        <v>0.36</v>
      </c>
      <c r="BL37" s="1527"/>
      <c r="BM37" s="1572">
        <f t="shared" ref="BM37:BQ45" si="99">(S37)/(BG37*40)</f>
        <v>0</v>
      </c>
      <c r="BN37" s="1574">
        <f t="shared" si="99"/>
        <v>0</v>
      </c>
      <c r="BO37" s="1574">
        <f t="shared" si="99"/>
        <v>0</v>
      </c>
      <c r="BP37" s="1574">
        <f t="shared" si="99"/>
        <v>0</v>
      </c>
      <c r="BQ37" s="1573">
        <f t="shared" si="99"/>
        <v>0</v>
      </c>
      <c r="BR37" s="1527"/>
      <c r="BS37" s="1597">
        <f>('Library Volume 1'!E$6)</f>
        <v>2.2000000000000002</v>
      </c>
      <c r="BT37" s="1598">
        <f>'Library Volume 1'!G$6</f>
        <v>3.2</v>
      </c>
      <c r="BU37" s="1598">
        <f>'Library Volume 1'!H$6</f>
        <v>4.9000000000000004</v>
      </c>
      <c r="BV37" s="1598">
        <f>'Library Volume 1'!I$6</f>
        <v>6.5</v>
      </c>
      <c r="BW37" s="1599">
        <f>'Library Volume 1'!J$6</f>
        <v>7.5</v>
      </c>
      <c r="BX37" s="1527"/>
      <c r="BY37" s="1572">
        <f t="shared" ref="BY37:BY45" si="100">BM37*BS37</f>
        <v>0</v>
      </c>
      <c r="BZ37" s="1574">
        <f t="shared" ref="BZ37:BZ44" si="101">BN37*BT37</f>
        <v>0</v>
      </c>
      <c r="CA37" s="1574">
        <f t="shared" ref="CA37:CA45" si="102">BO37*BU37</f>
        <v>0</v>
      </c>
      <c r="CB37" s="1574">
        <f t="shared" ref="CB37:CB45" si="103">BP37*BV37</f>
        <v>0</v>
      </c>
      <c r="CC37" s="1573">
        <f t="shared" ref="CC37:CC45" si="104">BQ37*BW37</f>
        <v>0</v>
      </c>
      <c r="CD37" s="1574"/>
      <c r="CE37" s="1539"/>
      <c r="CF37" s="1539"/>
      <c r="CG37" s="1539"/>
      <c r="CH37" s="1539"/>
      <c r="CI37" s="1539"/>
      <c r="CJ37" s="1539"/>
      <c r="CK37" s="1539"/>
    </row>
    <row r="38" spans="2:89" ht="16.350000000000001" hidden="1" customHeight="1" outlineLevel="1">
      <c r="B38" s="483"/>
      <c r="C38" s="1527"/>
      <c r="D38" s="1527" t="s">
        <v>294</v>
      </c>
      <c r="E38" s="1527"/>
      <c r="F38" s="1586">
        <v>0</v>
      </c>
      <c r="G38" s="1586">
        <v>0</v>
      </c>
      <c r="H38" s="1586">
        <v>0</v>
      </c>
      <c r="I38" s="1587">
        <f t="shared" si="87"/>
        <v>0</v>
      </c>
      <c r="J38" s="1588">
        <f>IF(F38&gt;0,F38/G38,0)</f>
        <v>0</v>
      </c>
      <c r="K38" s="1558"/>
      <c r="L38" s="1589">
        <f>J38-M38-N38-O38-P38-Q38</f>
        <v>0</v>
      </c>
      <c r="M38" s="1590">
        <v>0</v>
      </c>
      <c r="N38" s="1590">
        <v>0</v>
      </c>
      <c r="O38" s="1590">
        <v>0</v>
      </c>
      <c r="P38" s="1590">
        <v>0</v>
      </c>
      <c r="Q38" s="1591">
        <v>0</v>
      </c>
      <c r="R38" s="1558"/>
      <c r="S38" s="1570">
        <f t="shared" ref="S38:S40" si="105">$I38*L38*$H38</f>
        <v>0</v>
      </c>
      <c r="T38" s="1572">
        <f t="shared" ref="T38:T40" si="106">$I38*M38*$H38</f>
        <v>0</v>
      </c>
      <c r="U38" s="1572">
        <f t="shared" ref="U38:U40" si="107">$I38*N38*$H38</f>
        <v>0</v>
      </c>
      <c r="V38" s="1572">
        <f t="shared" ref="V38:V40" si="108">$I38*O38*$H38</f>
        <v>0</v>
      </c>
      <c r="W38" s="1572">
        <f t="shared" ref="W38:W40" si="109">$I38*P38*$H38</f>
        <v>0</v>
      </c>
      <c r="X38" s="1572">
        <f t="shared" ref="X38:X40" si="110">$I38*Q38*$H38</f>
        <v>0</v>
      </c>
      <c r="Y38" s="1574">
        <f t="shared" ref="Y38:Y40" si="111">SUM(S38:X38)</f>
        <v>0</v>
      </c>
      <c r="Z38" s="993"/>
      <c r="AA38" s="1592"/>
      <c r="AB38" s="1570"/>
      <c r="AC38" s="18"/>
      <c r="AD38" s="1527"/>
      <c r="AE38" s="1550" t="s">
        <v>290</v>
      </c>
      <c r="AF38" s="1571" t="s">
        <v>291</v>
      </c>
      <c r="AG38" s="1571"/>
      <c r="AH38" s="1571"/>
      <c r="AI38" s="1571">
        <f>ROUND(BZ87/AI39,0)</f>
        <v>0</v>
      </c>
      <c r="AJ38" s="1571">
        <f>ROUND(CA87/AJ39,0)</f>
        <v>0</v>
      </c>
      <c r="AK38" s="1571">
        <f>ROUND(CB87/AK39,0)</f>
        <v>0</v>
      </c>
      <c r="AL38" s="1571">
        <f>ROUND(CC87/AL39,0)</f>
        <v>0</v>
      </c>
      <c r="AM38" s="1572"/>
      <c r="AN38" s="1573">
        <f>SUM(AF38:AL38)</f>
        <v>0</v>
      </c>
      <c r="AO38" s="1574"/>
      <c r="AQ38" s="1572"/>
      <c r="AR38" s="1572"/>
      <c r="AS38" s="1572"/>
      <c r="AT38" s="1572"/>
      <c r="AU38" s="1572"/>
      <c r="AW38" s="1527"/>
      <c r="AX38" s="1550"/>
      <c r="AY38" s="1572">
        <f t="shared" si="97"/>
        <v>0</v>
      </c>
      <c r="AZ38" s="1574">
        <f t="shared" si="97"/>
        <v>0</v>
      </c>
      <c r="BA38" s="1574">
        <f t="shared" si="97"/>
        <v>0</v>
      </c>
      <c r="BB38" s="1574">
        <f t="shared" si="97"/>
        <v>0</v>
      </c>
      <c r="BC38" s="1573">
        <f t="shared" si="97"/>
        <v>0</v>
      </c>
      <c r="BD38" s="480">
        <f t="shared" si="97"/>
        <v>0</v>
      </c>
      <c r="BE38" s="1572">
        <f t="shared" si="98"/>
        <v>0</v>
      </c>
      <c r="BF38" s="1539"/>
      <c r="BG38" s="1594">
        <f>'Library Volume 1'!E$9</f>
        <v>0.48</v>
      </c>
      <c r="BH38" s="1595">
        <f>'Library Volume 1'!G$9</f>
        <v>0.48</v>
      </c>
      <c r="BI38" s="1595">
        <f>'Library Volume 1'!H$9</f>
        <v>0.44</v>
      </c>
      <c r="BJ38" s="1595">
        <f>'Library Volume 1'!I$9</f>
        <v>0.4</v>
      </c>
      <c r="BK38" s="1596">
        <f>'Library Volume 1'!J$9</f>
        <v>0.36</v>
      </c>
      <c r="BL38" s="1527"/>
      <c r="BM38" s="1572">
        <f t="shared" si="99"/>
        <v>0</v>
      </c>
      <c r="BN38" s="1574">
        <f t="shared" si="99"/>
        <v>0</v>
      </c>
      <c r="BO38" s="1574">
        <f t="shared" si="99"/>
        <v>0</v>
      </c>
      <c r="BP38" s="1574">
        <f t="shared" si="99"/>
        <v>0</v>
      </c>
      <c r="BQ38" s="1573">
        <f t="shared" si="99"/>
        <v>0</v>
      </c>
      <c r="BR38" s="1527"/>
      <c r="BS38" s="1597">
        <f>('Library Volume 1'!E$6)</f>
        <v>2.2000000000000002</v>
      </c>
      <c r="BT38" s="1598">
        <f>'Library Volume 1'!G$6</f>
        <v>3.2</v>
      </c>
      <c r="BU38" s="1598">
        <f>'Library Volume 1'!H$6</f>
        <v>4.9000000000000004</v>
      </c>
      <c r="BV38" s="1598">
        <f>'Library Volume 1'!I$6</f>
        <v>6.5</v>
      </c>
      <c r="BW38" s="1599">
        <f>'Library Volume 1'!J$6</f>
        <v>7.5</v>
      </c>
      <c r="BX38" s="1527"/>
      <c r="BY38" s="1572">
        <f t="shared" si="100"/>
        <v>0</v>
      </c>
      <c r="BZ38" s="1574">
        <f t="shared" si="101"/>
        <v>0</v>
      </c>
      <c r="CA38" s="1574">
        <f t="shared" si="102"/>
        <v>0</v>
      </c>
      <c r="CB38" s="1574">
        <f t="shared" si="103"/>
        <v>0</v>
      </c>
      <c r="CC38" s="1573">
        <f t="shared" si="104"/>
        <v>0</v>
      </c>
      <c r="CD38" s="1574"/>
      <c r="CE38" s="1539"/>
      <c r="CF38" s="1539"/>
      <c r="CG38" s="1539"/>
      <c r="CH38" s="1539"/>
      <c r="CI38" s="1539"/>
      <c r="CJ38" s="1539"/>
      <c r="CK38" s="1539"/>
    </row>
    <row r="39" spans="2:89" ht="16.350000000000001" hidden="1" customHeight="1" outlineLevel="1">
      <c r="B39" s="483"/>
      <c r="C39" s="1527"/>
      <c r="D39" s="1527" t="s">
        <v>296</v>
      </c>
      <c r="E39" s="1527"/>
      <c r="F39" s="1586">
        <v>0</v>
      </c>
      <c r="G39" s="1586">
        <v>0</v>
      </c>
      <c r="H39" s="1586">
        <v>0</v>
      </c>
      <c r="I39" s="1587">
        <f t="shared" si="87"/>
        <v>0</v>
      </c>
      <c r="J39" s="1588">
        <f t="shared" ref="J39:J40" si="112">IF(F39&gt;0,F39/G39,0)</f>
        <v>0</v>
      </c>
      <c r="K39" s="1558"/>
      <c r="L39" s="1589">
        <f t="shared" ref="L39" si="113">J39-M39-N39-O39-P39-Q39</f>
        <v>0</v>
      </c>
      <c r="M39" s="1590">
        <v>0</v>
      </c>
      <c r="N39" s="1590">
        <v>0</v>
      </c>
      <c r="O39" s="1590">
        <v>0</v>
      </c>
      <c r="P39" s="1590">
        <v>0</v>
      </c>
      <c r="Q39" s="1591">
        <v>0</v>
      </c>
      <c r="R39" s="1558"/>
      <c r="S39" s="1570">
        <f t="shared" si="105"/>
        <v>0</v>
      </c>
      <c r="T39" s="1572">
        <f t="shared" si="106"/>
        <v>0</v>
      </c>
      <c r="U39" s="1572">
        <f t="shared" si="107"/>
        <v>0</v>
      </c>
      <c r="V39" s="1572">
        <f t="shared" si="108"/>
        <v>0</v>
      </c>
      <c r="W39" s="1572">
        <f t="shared" si="109"/>
        <v>0</v>
      </c>
      <c r="X39" s="1572">
        <f t="shared" si="110"/>
        <v>0</v>
      </c>
      <c r="Y39" s="1574">
        <f t="shared" si="111"/>
        <v>0</v>
      </c>
      <c r="Z39" s="993"/>
      <c r="AA39" s="1592"/>
      <c r="AB39" s="1570"/>
      <c r="AC39" s="18"/>
      <c r="AD39" s="1527"/>
      <c r="AE39" s="1550" t="s">
        <v>293</v>
      </c>
      <c r="AF39" s="1571"/>
      <c r="AG39" s="1571"/>
      <c r="AH39" s="1571"/>
      <c r="AI39" s="1571">
        <f>'Library Volume 1'!G$7</f>
        <v>69</v>
      </c>
      <c r="AJ39" s="1571">
        <f>'Library Volume 1'!H$7</f>
        <v>97</v>
      </c>
      <c r="AK39" s="1571">
        <f>'Library Volume 1'!I$7</f>
        <v>139</v>
      </c>
      <c r="AL39" s="1571">
        <f>'Library Volume 1'!J$7</f>
        <v>167</v>
      </c>
      <c r="AM39" s="1572"/>
      <c r="AN39" s="1573" t="e">
        <f>AN40/AN38</f>
        <v>#DIV/0!</v>
      </c>
      <c r="AO39" s="1574"/>
      <c r="AP39" s="1574"/>
      <c r="AQ39" s="1572"/>
      <c r="AR39" s="1572"/>
      <c r="AS39" s="1572"/>
      <c r="AT39" s="1572"/>
      <c r="AU39" s="1572"/>
      <c r="AW39" s="1527"/>
      <c r="AX39" s="1550"/>
      <c r="AY39" s="1572">
        <f t="shared" si="97"/>
        <v>0</v>
      </c>
      <c r="AZ39" s="1574">
        <f t="shared" si="97"/>
        <v>0</v>
      </c>
      <c r="BA39" s="1574">
        <f t="shared" si="97"/>
        <v>0</v>
      </c>
      <c r="BB39" s="1574">
        <f t="shared" si="97"/>
        <v>0</v>
      </c>
      <c r="BC39" s="1573">
        <f t="shared" si="97"/>
        <v>0</v>
      </c>
      <c r="BD39" s="480">
        <f t="shared" si="97"/>
        <v>0</v>
      </c>
      <c r="BE39" s="1572">
        <f t="shared" si="98"/>
        <v>0</v>
      </c>
      <c r="BF39" s="1539"/>
      <c r="BG39" s="1594">
        <f>'Library Volume 1'!E$9</f>
        <v>0.48</v>
      </c>
      <c r="BH39" s="1595">
        <f>'Library Volume 1'!G$9</f>
        <v>0.48</v>
      </c>
      <c r="BI39" s="1595">
        <f>'Library Volume 1'!H$9</f>
        <v>0.44</v>
      </c>
      <c r="BJ39" s="1595">
        <f>'Library Volume 1'!I$9</f>
        <v>0.4</v>
      </c>
      <c r="BK39" s="1596">
        <f>'Library Volume 1'!J$9</f>
        <v>0.36</v>
      </c>
      <c r="BL39" s="1527"/>
      <c r="BM39" s="1572">
        <f t="shared" si="99"/>
        <v>0</v>
      </c>
      <c r="BN39" s="1574">
        <f t="shared" si="99"/>
        <v>0</v>
      </c>
      <c r="BO39" s="1574">
        <f t="shared" si="99"/>
        <v>0</v>
      </c>
      <c r="BP39" s="1574">
        <f t="shared" si="99"/>
        <v>0</v>
      </c>
      <c r="BQ39" s="1573">
        <f t="shared" si="99"/>
        <v>0</v>
      </c>
      <c r="BR39" s="1527"/>
      <c r="BS39" s="1597">
        <f>('Library Volume 1'!E$6)</f>
        <v>2.2000000000000002</v>
      </c>
      <c r="BT39" s="1598">
        <f>'Library Volume 1'!G$6</f>
        <v>3.2</v>
      </c>
      <c r="BU39" s="1598">
        <f>'Library Volume 1'!H$6</f>
        <v>4.9000000000000004</v>
      </c>
      <c r="BV39" s="1598">
        <f>'Library Volume 1'!I$6</f>
        <v>6.5</v>
      </c>
      <c r="BW39" s="1599">
        <f>'Library Volume 1'!J$6</f>
        <v>7.5</v>
      </c>
      <c r="BX39" s="1527"/>
      <c r="BY39" s="1572">
        <f t="shared" si="100"/>
        <v>0</v>
      </c>
      <c r="BZ39" s="1574">
        <f t="shared" si="101"/>
        <v>0</v>
      </c>
      <c r="CA39" s="1574">
        <f t="shared" si="102"/>
        <v>0</v>
      </c>
      <c r="CB39" s="1574">
        <f t="shared" si="103"/>
        <v>0</v>
      </c>
      <c r="CC39" s="1573">
        <f t="shared" si="104"/>
        <v>0</v>
      </c>
      <c r="CD39" s="1574"/>
      <c r="CE39" s="1539"/>
      <c r="CF39" s="1539"/>
      <c r="CG39" s="1539"/>
      <c r="CH39" s="1539"/>
      <c r="CI39" s="1539"/>
      <c r="CJ39" s="1539"/>
      <c r="CK39" s="1539"/>
    </row>
    <row r="40" spans="2:89" ht="16.350000000000001" hidden="1" customHeight="1" outlineLevel="1">
      <c r="B40" s="483"/>
      <c r="C40" s="1527"/>
      <c r="D40" s="1527" t="s">
        <v>298</v>
      </c>
      <c r="E40" s="1527"/>
      <c r="F40" s="1586">
        <v>0</v>
      </c>
      <c r="G40" s="1586">
        <v>0</v>
      </c>
      <c r="H40" s="1586">
        <v>0</v>
      </c>
      <c r="I40" s="1587">
        <f t="shared" si="87"/>
        <v>0</v>
      </c>
      <c r="J40" s="1588">
        <f t="shared" si="112"/>
        <v>0</v>
      </c>
      <c r="K40" s="1558"/>
      <c r="L40" s="1589">
        <f t="shared" ref="L40" si="114">J40-M40-N40-O40-P40-Q40</f>
        <v>0</v>
      </c>
      <c r="M40" s="1590">
        <v>0</v>
      </c>
      <c r="N40" s="1590">
        <v>0</v>
      </c>
      <c r="O40" s="1590">
        <v>0</v>
      </c>
      <c r="P40" s="1590">
        <v>0</v>
      </c>
      <c r="Q40" s="1591">
        <v>0</v>
      </c>
      <c r="R40" s="1558"/>
      <c r="S40" s="1570">
        <f t="shared" si="105"/>
        <v>0</v>
      </c>
      <c r="T40" s="1572">
        <f t="shared" si="106"/>
        <v>0</v>
      </c>
      <c r="U40" s="1572">
        <f t="shared" si="107"/>
        <v>0</v>
      </c>
      <c r="V40" s="1572">
        <f t="shared" si="108"/>
        <v>0</v>
      </c>
      <c r="W40" s="1572">
        <f t="shared" si="109"/>
        <v>0</v>
      </c>
      <c r="X40" s="1572">
        <f t="shared" si="110"/>
        <v>0</v>
      </c>
      <c r="Y40" s="1574">
        <f t="shared" si="111"/>
        <v>0</v>
      </c>
      <c r="Z40" s="993"/>
      <c r="AA40" s="1592"/>
      <c r="AB40" s="1570"/>
      <c r="AC40" s="18"/>
      <c r="AD40" s="1527"/>
      <c r="AE40" s="1550" t="s">
        <v>295</v>
      </c>
      <c r="AF40" s="1559"/>
      <c r="AG40" s="1559"/>
      <c r="AH40" s="1559"/>
      <c r="AI40" s="1559">
        <f>AI39*AI38</f>
        <v>0</v>
      </c>
      <c r="AJ40" s="1559">
        <f>AJ39*AJ38</f>
        <v>0</v>
      </c>
      <c r="AK40" s="1559">
        <f>AK39*AK38</f>
        <v>0</v>
      </c>
      <c r="AL40" s="1559">
        <f>AL39*AL38</f>
        <v>0</v>
      </c>
      <c r="AM40" s="1554"/>
      <c r="AN40" s="1553">
        <f>SUM(AF40:AL40)</f>
        <v>0</v>
      </c>
      <c r="AO40" s="1539"/>
      <c r="AP40" s="1539"/>
      <c r="AQ40" s="1554"/>
      <c r="AR40" s="1554"/>
      <c r="AS40" s="1554"/>
      <c r="AT40" s="1554"/>
      <c r="AU40" s="1554"/>
      <c r="AW40" s="1527"/>
      <c r="AX40" s="1550"/>
      <c r="AY40" s="1572">
        <f t="shared" ref="AY40:AY43" si="115">$H40*L40</f>
        <v>0</v>
      </c>
      <c r="AZ40" s="1574">
        <f t="shared" ref="AZ40:AZ43" si="116">$H40*M40</f>
        <v>0</v>
      </c>
      <c r="BA40" s="1574">
        <f t="shared" ref="BA40:BA43" si="117">$H40*N40</f>
        <v>0</v>
      </c>
      <c r="BB40" s="1574">
        <f t="shared" ref="BB40:BB43" si="118">$H40*O40</f>
        <v>0</v>
      </c>
      <c r="BC40" s="1573">
        <f t="shared" ref="BC40:BC43" si="119">$H40*P40</f>
        <v>0</v>
      </c>
      <c r="BD40" s="480">
        <f t="shared" ref="BD40:BD43" si="120">$H40*Q40</f>
        <v>0</v>
      </c>
      <c r="BE40" s="1572">
        <f t="shared" ref="BE40:BE43" si="121">SUM(AY40:BD40)</f>
        <v>0</v>
      </c>
      <c r="BF40" s="1539"/>
      <c r="BG40" s="1594">
        <f>'Library Volume 1'!E$9</f>
        <v>0.48</v>
      </c>
      <c r="BH40" s="1595">
        <f>'Library Volume 1'!G$9</f>
        <v>0.48</v>
      </c>
      <c r="BI40" s="1595">
        <f>'Library Volume 1'!H$9</f>
        <v>0.44</v>
      </c>
      <c r="BJ40" s="1595">
        <f>'Library Volume 1'!I$9</f>
        <v>0.4</v>
      </c>
      <c r="BK40" s="1596">
        <f>'Library Volume 1'!J$9</f>
        <v>0.36</v>
      </c>
      <c r="BL40" s="1527"/>
      <c r="BM40" s="1572">
        <f t="shared" ref="BM40:BM43" si="122">(S40)/(BG40*40)</f>
        <v>0</v>
      </c>
      <c r="BN40" s="1574">
        <f t="shared" ref="BN40:BN43" si="123">(T40)/(BH40*40)</f>
        <v>0</v>
      </c>
      <c r="BO40" s="1574">
        <f t="shared" ref="BO40:BO43" si="124">(U40)/(BI40*40)</f>
        <v>0</v>
      </c>
      <c r="BP40" s="1574">
        <f t="shared" ref="BP40:BP43" si="125">(V40)/(BJ40*40)</f>
        <v>0</v>
      </c>
      <c r="BQ40" s="1573">
        <f t="shared" ref="BQ40:BQ43" si="126">(W40)/(BK40*40)</f>
        <v>0</v>
      </c>
      <c r="BR40" s="1527"/>
      <c r="BS40" s="1597">
        <f>('Library Volume 1'!E$6)</f>
        <v>2.2000000000000002</v>
      </c>
      <c r="BT40" s="1598">
        <f>'Library Volume 1'!G$6</f>
        <v>3.2</v>
      </c>
      <c r="BU40" s="1598">
        <f>'Library Volume 1'!H$6</f>
        <v>4.9000000000000004</v>
      </c>
      <c r="BV40" s="1598">
        <f>'Library Volume 1'!I$6</f>
        <v>6.5</v>
      </c>
      <c r="BW40" s="1599">
        <f>'Library Volume 1'!J$6</f>
        <v>7.5</v>
      </c>
      <c r="BX40" s="1527"/>
      <c r="BY40" s="1572">
        <f t="shared" ref="BY40:BY43" si="127">BM40*BS40</f>
        <v>0</v>
      </c>
      <c r="BZ40" s="1574">
        <f t="shared" ref="BZ40:BZ43" si="128">BN40*BT40</f>
        <v>0</v>
      </c>
      <c r="CA40" s="1574">
        <f t="shared" ref="CA40:CA43" si="129">BO40*BU40</f>
        <v>0</v>
      </c>
      <c r="CB40" s="1574">
        <f t="shared" ref="CB40:CB43" si="130">BP40*BV40</f>
        <v>0</v>
      </c>
      <c r="CC40" s="1573">
        <f t="shared" ref="CC40:CC43" si="131">BQ40*BW40</f>
        <v>0</v>
      </c>
      <c r="CD40" s="1574"/>
      <c r="CE40" s="1539"/>
      <c r="CF40" s="1539"/>
      <c r="CG40" s="1539"/>
      <c r="CH40" s="1539"/>
      <c r="CI40" s="1539"/>
      <c r="CJ40" s="1539"/>
      <c r="CK40" s="1539"/>
    </row>
    <row r="41" spans="2:89" ht="17.100000000000001" hidden="1" customHeight="1" outlineLevel="1">
      <c r="B41" s="483"/>
      <c r="C41" s="1582" t="str">
        <f>'Library Volume 1'!C21</f>
        <v>Mathematics and Statistics</v>
      </c>
      <c r="D41" s="1582"/>
      <c r="E41" s="1568"/>
      <c r="F41" s="1569"/>
      <c r="G41" s="1569"/>
      <c r="H41" s="1569"/>
      <c r="I41" s="1602"/>
      <c r="J41" s="1603"/>
      <c r="K41" s="1558"/>
      <c r="L41" s="1568"/>
      <c r="M41" s="1569"/>
      <c r="N41" s="1569"/>
      <c r="O41" s="1569"/>
      <c r="P41" s="1569"/>
      <c r="Q41" s="1568"/>
      <c r="R41" s="1558"/>
      <c r="S41" s="1568"/>
      <c r="T41" s="1569"/>
      <c r="U41" s="1569"/>
      <c r="V41" s="1569"/>
      <c r="W41" s="1569"/>
      <c r="X41" s="1569"/>
      <c r="Y41" s="1568"/>
      <c r="Z41" s="993"/>
      <c r="AA41" s="649"/>
      <c r="AB41" s="1570"/>
      <c r="AC41" s="18"/>
      <c r="AD41" s="1527"/>
      <c r="AE41" s="1550" t="s">
        <v>297</v>
      </c>
      <c r="AF41" s="1571"/>
      <c r="AG41" s="1571"/>
      <c r="AH41" s="1571"/>
      <c r="AI41" s="1571" t="e">
        <f>T87/AZ87</f>
        <v>#DIV/0!</v>
      </c>
      <c r="AJ41" s="1571" t="e">
        <f>U87/BA87</f>
        <v>#DIV/0!</v>
      </c>
      <c r="AK41" s="1571" t="e">
        <f>V87/BB87</f>
        <v>#DIV/0!</v>
      </c>
      <c r="AL41" s="1571" t="e">
        <f>W87/BC87</f>
        <v>#DIV/0!</v>
      </c>
      <c r="AM41" s="1572"/>
      <c r="AN41" s="1573" t="e">
        <f>Y87/BE87</f>
        <v>#DIV/0!</v>
      </c>
      <c r="AO41" s="1574"/>
      <c r="AP41" s="1574"/>
      <c r="AQ41" s="1572"/>
      <c r="AR41" s="1572"/>
      <c r="AS41" s="1572"/>
      <c r="AT41" s="1572"/>
      <c r="AU41" s="1572"/>
      <c r="AW41" s="1527"/>
      <c r="AX41" s="508" t="str">
        <f>C41</f>
        <v>Mathematics and Statistics</v>
      </c>
      <c r="AY41" s="1575"/>
      <c r="AZ41" s="1576"/>
      <c r="BA41" s="1576"/>
      <c r="BB41" s="1576"/>
      <c r="BC41" s="1577"/>
      <c r="BD41" s="604"/>
      <c r="BE41" s="1575"/>
      <c r="BF41" s="1578"/>
      <c r="BG41" s="1579"/>
      <c r="BH41" s="1580"/>
      <c r="BI41" s="1580"/>
      <c r="BJ41" s="1580"/>
      <c r="BK41" s="1581"/>
      <c r="BL41" s="1582"/>
      <c r="BM41" s="1575"/>
      <c r="BN41" s="1576"/>
      <c r="BO41" s="1576"/>
      <c r="BP41" s="1576"/>
      <c r="BQ41" s="1577"/>
      <c r="BR41" s="1582"/>
      <c r="BS41" s="1583"/>
      <c r="BT41" s="1584"/>
      <c r="BU41" s="1584"/>
      <c r="BV41" s="1584"/>
      <c r="BW41" s="1585"/>
      <c r="BX41" s="1582"/>
      <c r="BY41" s="1575"/>
      <c r="BZ41" s="1576"/>
      <c r="CA41" s="1576"/>
      <c r="CB41" s="1576"/>
      <c r="CC41" s="1577"/>
      <c r="CD41" s="1574"/>
      <c r="CE41" s="1539"/>
      <c r="CF41" s="1539"/>
      <c r="CG41" s="1539"/>
      <c r="CH41" s="1539"/>
      <c r="CI41" s="1539"/>
      <c r="CJ41" s="1539"/>
      <c r="CK41" s="1539"/>
    </row>
    <row r="42" spans="2:89" ht="16.350000000000001" hidden="1" customHeight="1" outlineLevel="1">
      <c r="B42" s="483"/>
      <c r="D42" s="1527" t="s">
        <v>292</v>
      </c>
      <c r="E42" s="1527"/>
      <c r="F42" s="1586">
        <v>0</v>
      </c>
      <c r="G42" s="1586">
        <v>0</v>
      </c>
      <c r="H42" s="1586">
        <v>0</v>
      </c>
      <c r="I42" s="1587">
        <f t="shared" ref="I42:I45" si="132">IF(F42&gt;0,G42/H42,0)</f>
        <v>0</v>
      </c>
      <c r="J42" s="1588">
        <f t="shared" ref="J42" si="133">IF(F42&gt;0,F42/G42,0)</f>
        <v>0</v>
      </c>
      <c r="K42" s="1558"/>
      <c r="L42" s="1589">
        <f t="shared" ref="L42" si="134">J42-M42-N42-O42-P42-Q42</f>
        <v>0</v>
      </c>
      <c r="M42" s="1590">
        <v>0</v>
      </c>
      <c r="N42" s="1590">
        <v>0</v>
      </c>
      <c r="O42" s="1590">
        <v>0</v>
      </c>
      <c r="P42" s="1590">
        <v>0</v>
      </c>
      <c r="Q42" s="1591">
        <v>0</v>
      </c>
      <c r="R42" s="1558"/>
      <c r="S42" s="1570">
        <f t="shared" ref="S42" si="135">$I42*L42*$H42</f>
        <v>0</v>
      </c>
      <c r="T42" s="1572">
        <f t="shared" ref="T42" si="136">$I42*M42*$H42</f>
        <v>0</v>
      </c>
      <c r="U42" s="1572">
        <f t="shared" ref="U42" si="137">$I42*N42*$H42</f>
        <v>0</v>
      </c>
      <c r="V42" s="1572">
        <f t="shared" ref="V42" si="138">$I42*O42*$H42</f>
        <v>0</v>
      </c>
      <c r="W42" s="1572">
        <f t="shared" ref="W42" si="139">$I42*P42*$H42</f>
        <v>0</v>
      </c>
      <c r="X42" s="1572">
        <f t="shared" ref="X42" si="140">$I42*Q42*$H42</f>
        <v>0</v>
      </c>
      <c r="Y42" s="1574">
        <f t="shared" ref="Y42" si="141">SUM(S42:X42)</f>
        <v>0</v>
      </c>
      <c r="Z42" s="993"/>
      <c r="AA42" s="1592"/>
      <c r="AB42" s="1570"/>
      <c r="AC42" s="18"/>
      <c r="AD42" s="1527"/>
      <c r="AE42" s="1550" t="s">
        <v>299</v>
      </c>
      <c r="AF42" s="1571"/>
      <c r="AG42" s="1571"/>
      <c r="AH42" s="1571"/>
      <c r="AI42" s="1625">
        <f>ROUND(AI39/'Library Volume 1'!G$6,0)</f>
        <v>22</v>
      </c>
      <c r="AJ42" s="1625">
        <f>ROUND(AJ39/'Library Volume 1'!H$6,0)</f>
        <v>20</v>
      </c>
      <c r="AK42" s="1625">
        <f>ROUND(AK39/'Library Volume 1'!I$6,0)</f>
        <v>21</v>
      </c>
      <c r="AL42" s="1625">
        <f>ROUND(AL39/'Library Volume 1'!J$6,0)</f>
        <v>22</v>
      </c>
      <c r="AM42" s="1572"/>
      <c r="AN42" s="1573" t="e">
        <f>AN43/AN38</f>
        <v>#DIV/0!</v>
      </c>
      <c r="AO42" s="1574"/>
      <c r="AP42" s="1600" t="s">
        <v>300</v>
      </c>
      <c r="AQ42" s="1601"/>
      <c r="AR42" s="1601" t="e">
        <f>AR44/AR43</f>
        <v>#DIV/0!</v>
      </c>
      <c r="AS42" s="1601" t="e">
        <f>AS44/AS43</f>
        <v>#DIV/0!</v>
      </c>
      <c r="AT42" s="1601" t="e">
        <f>AT44/AT43</f>
        <v>#DIV/0!</v>
      </c>
      <c r="AU42" s="1601" t="e">
        <f>AU44/AU43</f>
        <v>#DIV/0!</v>
      </c>
      <c r="AW42" s="1527"/>
      <c r="AX42" s="1550"/>
      <c r="AY42" s="1572">
        <f t="shared" si="115"/>
        <v>0</v>
      </c>
      <c r="AZ42" s="1574">
        <f t="shared" si="116"/>
        <v>0</v>
      </c>
      <c r="BA42" s="1574">
        <f t="shared" si="117"/>
        <v>0</v>
      </c>
      <c r="BB42" s="1574">
        <f t="shared" si="118"/>
        <v>0</v>
      </c>
      <c r="BC42" s="1573">
        <f t="shared" si="119"/>
        <v>0</v>
      </c>
      <c r="BD42" s="480">
        <f t="shared" si="120"/>
        <v>0</v>
      </c>
      <c r="BE42" s="1572">
        <f t="shared" si="121"/>
        <v>0</v>
      </c>
      <c r="BF42" s="1539"/>
      <c r="BG42" s="1594">
        <f>'Library Volume 1'!E$9</f>
        <v>0.48</v>
      </c>
      <c r="BH42" s="1595">
        <f>'Library Volume 1'!G$9</f>
        <v>0.48</v>
      </c>
      <c r="BI42" s="1595">
        <f>'Library Volume 1'!H$9</f>
        <v>0.44</v>
      </c>
      <c r="BJ42" s="1595">
        <f>'Library Volume 1'!I$9</f>
        <v>0.4</v>
      </c>
      <c r="BK42" s="1596">
        <f>'Library Volume 1'!J$9</f>
        <v>0.36</v>
      </c>
      <c r="BL42" s="1527"/>
      <c r="BM42" s="1572">
        <f t="shared" si="122"/>
        <v>0</v>
      </c>
      <c r="BN42" s="1574">
        <f t="shared" si="123"/>
        <v>0</v>
      </c>
      <c r="BO42" s="1574">
        <f t="shared" si="124"/>
        <v>0</v>
      </c>
      <c r="BP42" s="1574">
        <f t="shared" si="125"/>
        <v>0</v>
      </c>
      <c r="BQ42" s="1573">
        <f t="shared" si="126"/>
        <v>0</v>
      </c>
      <c r="BR42" s="1527"/>
      <c r="BS42" s="1597">
        <f>('Library Volume 1'!E$6)</f>
        <v>2.2000000000000002</v>
      </c>
      <c r="BT42" s="1598">
        <f>'Library Volume 1'!G$6</f>
        <v>3.2</v>
      </c>
      <c r="BU42" s="1598">
        <f>'Library Volume 1'!H$6</f>
        <v>4.9000000000000004</v>
      </c>
      <c r="BV42" s="1598">
        <f>'Library Volume 1'!I$6</f>
        <v>6.5</v>
      </c>
      <c r="BW42" s="1599">
        <f>'Library Volume 1'!J$6</f>
        <v>7.5</v>
      </c>
      <c r="BX42" s="1527"/>
      <c r="BY42" s="1572">
        <f t="shared" si="127"/>
        <v>0</v>
      </c>
      <c r="BZ42" s="1574">
        <f t="shared" si="128"/>
        <v>0</v>
      </c>
      <c r="CA42" s="1574">
        <f t="shared" si="129"/>
        <v>0</v>
      </c>
      <c r="CB42" s="1574">
        <f t="shared" si="130"/>
        <v>0</v>
      </c>
      <c r="CC42" s="1573">
        <f t="shared" si="131"/>
        <v>0</v>
      </c>
      <c r="CD42" s="1574"/>
      <c r="CE42" s="1539"/>
      <c r="CF42" s="1539"/>
      <c r="CG42" s="1539"/>
      <c r="CH42" s="1539"/>
      <c r="CI42" s="1539"/>
      <c r="CJ42" s="1539"/>
      <c r="CK42" s="1539"/>
    </row>
    <row r="43" spans="2:89" ht="16.350000000000001" hidden="1" customHeight="1" outlineLevel="1">
      <c r="B43" s="483"/>
      <c r="D43" s="1527" t="s">
        <v>294</v>
      </c>
      <c r="E43" s="1527"/>
      <c r="F43" s="1586">
        <v>0</v>
      </c>
      <c r="G43" s="1586">
        <v>0</v>
      </c>
      <c r="H43" s="1586">
        <v>0</v>
      </c>
      <c r="I43" s="1587">
        <f t="shared" si="132"/>
        <v>0</v>
      </c>
      <c r="J43" s="1588">
        <f>IF(F43&gt;0,F43/G43,0)</f>
        <v>0</v>
      </c>
      <c r="K43" s="1558"/>
      <c r="L43" s="1589">
        <f t="shared" si="89"/>
        <v>0</v>
      </c>
      <c r="M43" s="1590">
        <v>0</v>
      </c>
      <c r="N43" s="1590">
        <v>0</v>
      </c>
      <c r="O43" s="1590">
        <v>0</v>
      </c>
      <c r="P43" s="1590">
        <v>0</v>
      </c>
      <c r="Q43" s="1591">
        <v>0</v>
      </c>
      <c r="R43" s="1558"/>
      <c r="S43" s="1570">
        <f t="shared" si="90"/>
        <v>0</v>
      </c>
      <c r="T43" s="1572">
        <f t="shared" si="91"/>
        <v>0</v>
      </c>
      <c r="U43" s="1572">
        <f t="shared" si="92"/>
        <v>0</v>
      </c>
      <c r="V43" s="1572">
        <f t="shared" si="93"/>
        <v>0</v>
      </c>
      <c r="W43" s="1572">
        <f t="shared" si="94"/>
        <v>0</v>
      </c>
      <c r="X43" s="1572">
        <f t="shared" si="95"/>
        <v>0</v>
      </c>
      <c r="Y43" s="1574">
        <f t="shared" si="96"/>
        <v>0</v>
      </c>
      <c r="Z43" s="993"/>
      <c r="AA43" s="1592"/>
      <c r="AB43" s="1570"/>
      <c r="AC43" s="18"/>
      <c r="AD43" s="1527"/>
      <c r="AE43" s="1550" t="s">
        <v>301</v>
      </c>
      <c r="AF43" s="1571"/>
      <c r="AG43" s="1571"/>
      <c r="AH43" s="1571"/>
      <c r="AI43" s="1571">
        <f>AI38*AI42</f>
        <v>0</v>
      </c>
      <c r="AJ43" s="1571">
        <f>AJ38*AJ42</f>
        <v>0</v>
      </c>
      <c r="AK43" s="1571">
        <f>AK38*AK42</f>
        <v>0</v>
      </c>
      <c r="AL43" s="1571">
        <f>AL38*AL42</f>
        <v>0</v>
      </c>
      <c r="AM43" s="1572"/>
      <c r="AN43" s="1573">
        <f>SUM(AF43:AL43)</f>
        <v>0</v>
      </c>
      <c r="AO43" s="1574"/>
      <c r="AP43" s="1600" t="s">
        <v>302</v>
      </c>
      <c r="AQ43" s="1601"/>
      <c r="AR43" s="1601" t="e">
        <f>AI41/AI42</f>
        <v>#DIV/0!</v>
      </c>
      <c r="AS43" s="1601" t="e">
        <f>AJ41/AJ42</f>
        <v>#DIV/0!</v>
      </c>
      <c r="AT43" s="1601" t="e">
        <f>AK41/AK42</f>
        <v>#DIV/0!</v>
      </c>
      <c r="AU43" s="1601" t="e">
        <f>AL41/AL42</f>
        <v>#DIV/0!</v>
      </c>
      <c r="AW43" s="1527"/>
      <c r="AX43" s="1550"/>
      <c r="AY43" s="1572">
        <f t="shared" si="115"/>
        <v>0</v>
      </c>
      <c r="AZ43" s="1574">
        <f t="shared" si="116"/>
        <v>0</v>
      </c>
      <c r="BA43" s="1574">
        <f t="shared" si="117"/>
        <v>0</v>
      </c>
      <c r="BB43" s="1574">
        <f t="shared" si="118"/>
        <v>0</v>
      </c>
      <c r="BC43" s="1573">
        <f t="shared" si="119"/>
        <v>0</v>
      </c>
      <c r="BD43" s="480">
        <f t="shared" si="120"/>
        <v>0</v>
      </c>
      <c r="BE43" s="1572">
        <f t="shared" si="121"/>
        <v>0</v>
      </c>
      <c r="BF43" s="1539"/>
      <c r="BG43" s="1594">
        <f>'Library Volume 1'!E$9</f>
        <v>0.48</v>
      </c>
      <c r="BH43" s="1595">
        <f>'Library Volume 1'!G$9</f>
        <v>0.48</v>
      </c>
      <c r="BI43" s="1595">
        <f>'Library Volume 1'!H$9</f>
        <v>0.44</v>
      </c>
      <c r="BJ43" s="1595">
        <f>'Library Volume 1'!I$9</f>
        <v>0.4</v>
      </c>
      <c r="BK43" s="1596">
        <f>'Library Volume 1'!J$9</f>
        <v>0.36</v>
      </c>
      <c r="BL43" s="1527"/>
      <c r="BM43" s="1572">
        <f t="shared" si="122"/>
        <v>0</v>
      </c>
      <c r="BN43" s="1574">
        <f t="shared" si="123"/>
        <v>0</v>
      </c>
      <c r="BO43" s="1574">
        <f t="shared" si="124"/>
        <v>0</v>
      </c>
      <c r="BP43" s="1574">
        <f t="shared" si="125"/>
        <v>0</v>
      </c>
      <c r="BQ43" s="1573">
        <f t="shared" si="126"/>
        <v>0</v>
      </c>
      <c r="BR43" s="1527"/>
      <c r="BS43" s="1597">
        <f>('Library Volume 1'!E$6)</f>
        <v>2.2000000000000002</v>
      </c>
      <c r="BT43" s="1598">
        <f>'Library Volume 1'!G$6</f>
        <v>3.2</v>
      </c>
      <c r="BU43" s="1598">
        <f>'Library Volume 1'!H$6</f>
        <v>4.9000000000000004</v>
      </c>
      <c r="BV43" s="1598">
        <f>'Library Volume 1'!I$6</f>
        <v>6.5</v>
      </c>
      <c r="BW43" s="1599">
        <f>'Library Volume 1'!J$6</f>
        <v>7.5</v>
      </c>
      <c r="BX43" s="1527"/>
      <c r="BY43" s="1572">
        <f t="shared" si="127"/>
        <v>0</v>
      </c>
      <c r="BZ43" s="1574">
        <f t="shared" si="128"/>
        <v>0</v>
      </c>
      <c r="CA43" s="1574">
        <f t="shared" si="129"/>
        <v>0</v>
      </c>
      <c r="CB43" s="1574">
        <f t="shared" si="130"/>
        <v>0</v>
      </c>
      <c r="CC43" s="1573">
        <f t="shared" si="131"/>
        <v>0</v>
      </c>
      <c r="CD43" s="1574"/>
      <c r="CE43" s="1539"/>
      <c r="CF43" s="1539"/>
      <c r="CG43" s="1539"/>
      <c r="CH43" s="1539"/>
      <c r="CI43" s="1539"/>
      <c r="CJ43" s="1539"/>
      <c r="CK43" s="1539"/>
    </row>
    <row r="44" spans="2:89" ht="16.350000000000001" hidden="1" customHeight="1" outlineLevel="1">
      <c r="B44" s="483"/>
      <c r="D44" s="1527" t="s">
        <v>296</v>
      </c>
      <c r="E44" s="1527"/>
      <c r="F44" s="1586">
        <v>0</v>
      </c>
      <c r="G44" s="1586">
        <v>0</v>
      </c>
      <c r="H44" s="1586">
        <v>0</v>
      </c>
      <c r="I44" s="1587">
        <f t="shared" si="132"/>
        <v>0</v>
      </c>
      <c r="J44" s="1588">
        <f t="shared" ref="J44:J45" si="142">IF(F44&gt;0,F44/G44,0)</f>
        <v>0</v>
      </c>
      <c r="K44" s="1558"/>
      <c r="L44" s="1589">
        <f t="shared" si="89"/>
        <v>0</v>
      </c>
      <c r="M44" s="1590">
        <v>0</v>
      </c>
      <c r="N44" s="1590">
        <v>0</v>
      </c>
      <c r="O44" s="1590">
        <v>0</v>
      </c>
      <c r="P44" s="1590">
        <v>0</v>
      </c>
      <c r="Q44" s="1591">
        <v>0</v>
      </c>
      <c r="R44" s="1558"/>
      <c r="S44" s="1570">
        <f t="shared" si="90"/>
        <v>0</v>
      </c>
      <c r="T44" s="1572">
        <f t="shared" si="91"/>
        <v>0</v>
      </c>
      <c r="U44" s="1572">
        <f t="shared" si="92"/>
        <v>0</v>
      </c>
      <c r="V44" s="1572">
        <f t="shared" si="93"/>
        <v>0</v>
      </c>
      <c r="W44" s="1572">
        <f t="shared" si="94"/>
        <v>0</v>
      </c>
      <c r="X44" s="1572">
        <f t="shared" si="95"/>
        <v>0</v>
      </c>
      <c r="Y44" s="1574">
        <f t="shared" si="96"/>
        <v>0</v>
      </c>
      <c r="Z44" s="993"/>
      <c r="AA44" s="1592"/>
      <c r="AB44" s="1570"/>
      <c r="AC44" s="18"/>
      <c r="AD44" s="1565"/>
      <c r="AE44" s="569"/>
      <c r="AF44" s="1604"/>
      <c r="AG44" s="1604"/>
      <c r="AH44" s="570" t="s">
        <v>303</v>
      </c>
      <c r="AI44" s="571">
        <f>AI40-BZ87</f>
        <v>0</v>
      </c>
      <c r="AJ44" s="571">
        <f>AJ40-CA87</f>
        <v>0</v>
      </c>
      <c r="AK44" s="571">
        <f>AK40-CB87</f>
        <v>0</v>
      </c>
      <c r="AL44" s="583">
        <f>AL40-CC87</f>
        <v>0</v>
      </c>
      <c r="AM44" s="1605"/>
      <c r="AN44" s="583">
        <f>SUM(AI44:AM44)</f>
        <v>0</v>
      </c>
      <c r="AO44" s="573"/>
      <c r="AP44" s="1606" t="s">
        <v>304</v>
      </c>
      <c r="AQ44" s="574"/>
      <c r="AR44" s="574" t="e">
        <f>T87/(AI43*40)</f>
        <v>#DIV/0!</v>
      </c>
      <c r="AS44" s="574" t="e">
        <f>U87/(AJ43*40)</f>
        <v>#DIV/0!</v>
      </c>
      <c r="AT44" s="574" t="e">
        <f>V87/(AK43*40)</f>
        <v>#DIV/0!</v>
      </c>
      <c r="AU44" s="574" t="e">
        <f>W87/(AL43*40)</f>
        <v>#DIV/0!</v>
      </c>
      <c r="AW44" s="1527"/>
      <c r="AX44" s="1550"/>
      <c r="AY44" s="1572">
        <f t="shared" si="97"/>
        <v>0</v>
      </c>
      <c r="AZ44" s="1574">
        <f t="shared" si="97"/>
        <v>0</v>
      </c>
      <c r="BA44" s="1574">
        <f t="shared" si="97"/>
        <v>0</v>
      </c>
      <c r="BB44" s="1574">
        <f t="shared" si="97"/>
        <v>0</v>
      </c>
      <c r="BC44" s="1573">
        <f t="shared" si="97"/>
        <v>0</v>
      </c>
      <c r="BD44" s="480">
        <f t="shared" si="97"/>
        <v>0</v>
      </c>
      <c r="BE44" s="1572">
        <f t="shared" si="98"/>
        <v>0</v>
      </c>
      <c r="BF44" s="1539"/>
      <c r="BG44" s="1594">
        <f>'Library Volume 1'!E$9</f>
        <v>0.48</v>
      </c>
      <c r="BH44" s="1595">
        <f>'Library Volume 1'!G$9</f>
        <v>0.48</v>
      </c>
      <c r="BI44" s="1595">
        <f>'Library Volume 1'!H$9</f>
        <v>0.44</v>
      </c>
      <c r="BJ44" s="1595">
        <f>'Library Volume 1'!I$9</f>
        <v>0.4</v>
      </c>
      <c r="BK44" s="1596">
        <f>'Library Volume 1'!J$9</f>
        <v>0.36</v>
      </c>
      <c r="BL44" s="1527"/>
      <c r="BM44" s="1572">
        <f t="shared" si="99"/>
        <v>0</v>
      </c>
      <c r="BN44" s="1574">
        <f t="shared" si="99"/>
        <v>0</v>
      </c>
      <c r="BO44" s="1574">
        <f t="shared" si="99"/>
        <v>0</v>
      </c>
      <c r="BP44" s="1574">
        <f t="shared" si="99"/>
        <v>0</v>
      </c>
      <c r="BQ44" s="1573">
        <f t="shared" si="99"/>
        <v>0</v>
      </c>
      <c r="BR44" s="1527"/>
      <c r="BS44" s="1597">
        <f>('Library Volume 1'!E$6)</f>
        <v>2.2000000000000002</v>
      </c>
      <c r="BT44" s="1598">
        <f>'Library Volume 1'!G$6</f>
        <v>3.2</v>
      </c>
      <c r="BU44" s="1598">
        <f>'Library Volume 1'!H$6</f>
        <v>4.9000000000000004</v>
      </c>
      <c r="BV44" s="1598">
        <f>'Library Volume 1'!I$6</f>
        <v>6.5</v>
      </c>
      <c r="BW44" s="1599">
        <f>'Library Volume 1'!J$6</f>
        <v>7.5</v>
      </c>
      <c r="BX44" s="1527"/>
      <c r="BY44" s="1572">
        <f t="shared" si="100"/>
        <v>0</v>
      </c>
      <c r="BZ44" s="1574">
        <f t="shared" si="101"/>
        <v>0</v>
      </c>
      <c r="CA44" s="1574">
        <f t="shared" si="102"/>
        <v>0</v>
      </c>
      <c r="CB44" s="1574">
        <f t="shared" si="103"/>
        <v>0</v>
      </c>
      <c r="CC44" s="1573">
        <f t="shared" si="104"/>
        <v>0</v>
      </c>
      <c r="CD44" s="1574"/>
      <c r="CE44" s="1539"/>
      <c r="CF44" s="1539"/>
      <c r="CG44" s="1539"/>
      <c r="CH44" s="1539"/>
      <c r="CI44" s="1539"/>
      <c r="CJ44" s="1539"/>
      <c r="CK44" s="1539"/>
    </row>
    <row r="45" spans="2:89" ht="16.350000000000001" hidden="1" customHeight="1" outlineLevel="1">
      <c r="B45" s="483"/>
      <c r="D45" s="1527" t="s">
        <v>298</v>
      </c>
      <c r="E45" s="1527"/>
      <c r="F45" s="1586">
        <v>0</v>
      </c>
      <c r="G45" s="1586">
        <v>0</v>
      </c>
      <c r="H45" s="1586">
        <v>0</v>
      </c>
      <c r="I45" s="1587">
        <f t="shared" si="132"/>
        <v>0</v>
      </c>
      <c r="J45" s="1588">
        <f t="shared" si="142"/>
        <v>0</v>
      </c>
      <c r="K45" s="1558"/>
      <c r="L45" s="1589">
        <f>J45-M45-N45-O45-P45-Q45</f>
        <v>0</v>
      </c>
      <c r="M45" s="1590">
        <v>0</v>
      </c>
      <c r="N45" s="1590">
        <v>0</v>
      </c>
      <c r="O45" s="1590">
        <v>0</v>
      </c>
      <c r="P45" s="1590">
        <v>0</v>
      </c>
      <c r="Q45" s="1591">
        <v>0</v>
      </c>
      <c r="R45" s="1558"/>
      <c r="S45" s="1570">
        <f>$I45*L45*$H45</f>
        <v>0</v>
      </c>
      <c r="T45" s="1572">
        <f t="shared" si="91"/>
        <v>0</v>
      </c>
      <c r="U45" s="1572">
        <f t="shared" si="92"/>
        <v>0</v>
      </c>
      <c r="V45" s="1572">
        <f t="shared" si="93"/>
        <v>0</v>
      </c>
      <c r="W45" s="1572">
        <f t="shared" si="94"/>
        <v>0</v>
      </c>
      <c r="X45" s="1572">
        <f>$I45*Q45*$H45</f>
        <v>0</v>
      </c>
      <c r="Y45" s="1564">
        <f t="shared" si="96"/>
        <v>0</v>
      </c>
      <c r="Z45" s="993"/>
      <c r="AA45" s="1592"/>
      <c r="AB45" s="1570"/>
      <c r="AC45" s="18"/>
      <c r="AD45" s="24"/>
      <c r="AE45" s="529"/>
      <c r="AF45" s="575"/>
      <c r="AG45" s="576"/>
      <c r="AH45" s="1607" t="s">
        <v>305</v>
      </c>
      <c r="AI45" s="1608">
        <f>IF(AI46&gt;AI38,1,0)</f>
        <v>0</v>
      </c>
      <c r="AJ45" s="1608">
        <f>IF(AJ46&gt;AJ38,1,0)</f>
        <v>0</v>
      </c>
      <c r="AK45" s="1608">
        <f>IF(AK46&gt;AK38,1,0)</f>
        <v>0</v>
      </c>
      <c r="AL45" s="1608">
        <f>IF(AL46&gt;AL38,1,0)</f>
        <v>0</v>
      </c>
      <c r="AM45" s="577"/>
      <c r="AN45" s="1609">
        <f>SUM(AI45:AL45)</f>
        <v>0</v>
      </c>
      <c r="AO45" s="24"/>
      <c r="AP45" s="24"/>
      <c r="AQ45" s="578"/>
      <c r="AR45" s="578"/>
      <c r="AS45" s="578"/>
      <c r="AT45" s="578"/>
      <c r="AU45" s="578"/>
      <c r="AV45" s="24"/>
      <c r="AW45" s="1565"/>
      <c r="AX45" s="1626"/>
      <c r="AY45" s="1561">
        <f t="shared" si="97"/>
        <v>0</v>
      </c>
      <c r="AZ45" s="1564">
        <f t="shared" si="97"/>
        <v>0</v>
      </c>
      <c r="BA45" s="1564">
        <f t="shared" si="97"/>
        <v>0</v>
      </c>
      <c r="BB45" s="1564">
        <f t="shared" si="97"/>
        <v>0</v>
      </c>
      <c r="BC45" s="1611">
        <f t="shared" si="97"/>
        <v>0</v>
      </c>
      <c r="BD45" s="482">
        <f t="shared" si="97"/>
        <v>0</v>
      </c>
      <c r="BE45" s="1561">
        <f t="shared" si="98"/>
        <v>0</v>
      </c>
      <c r="BF45" s="1612"/>
      <c r="BG45" s="1613">
        <f>'Library Volume 1'!E$9</f>
        <v>0.48</v>
      </c>
      <c r="BH45" s="1614">
        <f>'Library Volume 1'!G$9</f>
        <v>0.48</v>
      </c>
      <c r="BI45" s="1614">
        <f>'Library Volume 1'!H$9</f>
        <v>0.44</v>
      </c>
      <c r="BJ45" s="1614">
        <f>'Library Volume 1'!I$9</f>
        <v>0.4</v>
      </c>
      <c r="BK45" s="1615">
        <f>'Library Volume 1'!J$9</f>
        <v>0.36</v>
      </c>
      <c r="BL45" s="1565"/>
      <c r="BM45" s="1561">
        <f t="shared" si="99"/>
        <v>0</v>
      </c>
      <c r="BN45" s="1564">
        <f t="shared" si="99"/>
        <v>0</v>
      </c>
      <c r="BO45" s="1564">
        <f t="shared" si="99"/>
        <v>0</v>
      </c>
      <c r="BP45" s="1564">
        <f t="shared" si="99"/>
        <v>0</v>
      </c>
      <c r="BQ45" s="1611">
        <f t="shared" si="99"/>
        <v>0</v>
      </c>
      <c r="BR45" s="1565"/>
      <c r="BS45" s="1616">
        <f>('Library Volume 1'!E$6)</f>
        <v>2.2000000000000002</v>
      </c>
      <c r="BT45" s="1617">
        <f>'Library Volume 1'!G$6</f>
        <v>3.2</v>
      </c>
      <c r="BU45" s="1617">
        <f>'Library Volume 1'!H$6</f>
        <v>4.9000000000000004</v>
      </c>
      <c r="BV45" s="1617">
        <f>'Library Volume 1'!I$6</f>
        <v>6.5</v>
      </c>
      <c r="BW45" s="1618">
        <f>'Library Volume 1'!J$6</f>
        <v>7.5</v>
      </c>
      <c r="BX45" s="1565"/>
      <c r="BY45" s="1561">
        <f t="shared" si="100"/>
        <v>0</v>
      </c>
      <c r="BZ45" s="1564">
        <f>BN45*BT45</f>
        <v>0</v>
      </c>
      <c r="CA45" s="1564">
        <f t="shared" si="102"/>
        <v>0</v>
      </c>
      <c r="CB45" s="1564">
        <f t="shared" si="103"/>
        <v>0</v>
      </c>
      <c r="CC45" s="1611">
        <f t="shared" si="104"/>
        <v>0</v>
      </c>
      <c r="CD45" s="1627"/>
      <c r="CE45" s="1539"/>
      <c r="CF45" s="1539"/>
      <c r="CG45" s="1539"/>
      <c r="CH45" s="1539"/>
      <c r="CI45" s="1539"/>
      <c r="CJ45" s="1539"/>
      <c r="CK45" s="1539"/>
    </row>
    <row r="46" spans="2:89" s="24" customFormat="1" ht="16.350000000000001" hidden="1" customHeight="1" outlineLevel="1">
      <c r="B46" s="483"/>
      <c r="D46" s="484"/>
      <c r="E46" s="484"/>
      <c r="F46" s="531">
        <f>SUM(F36:F45)</f>
        <v>0</v>
      </c>
      <c r="G46" s="531">
        <f>SUM(G36:G45)</f>
        <v>0</v>
      </c>
      <c r="H46" s="531">
        <f>SUM(H36:H45)</f>
        <v>0</v>
      </c>
      <c r="I46" s="738" t="e">
        <f>AN21</f>
        <v>#DIV/0!</v>
      </c>
      <c r="J46" s="626">
        <f t="shared" ref="J46" si="143">IF(F46&gt;0,F46/G46,0)</f>
        <v>0</v>
      </c>
      <c r="K46" s="1558"/>
      <c r="L46" s="485"/>
      <c r="M46" s="531"/>
      <c r="N46" s="531"/>
      <c r="O46" s="531"/>
      <c r="P46" s="531"/>
      <c r="Q46" s="626"/>
      <c r="R46" s="1628"/>
      <c r="S46" s="1477">
        <f t="shared" ref="S46:Y46" si="144">SUM(S36:S45)</f>
        <v>0</v>
      </c>
      <c r="T46" s="531">
        <f t="shared" si="144"/>
        <v>0</v>
      </c>
      <c r="U46" s="531">
        <f t="shared" si="144"/>
        <v>0</v>
      </c>
      <c r="V46" s="531">
        <f t="shared" si="144"/>
        <v>0</v>
      </c>
      <c r="W46" s="531">
        <f t="shared" si="144"/>
        <v>0</v>
      </c>
      <c r="X46" s="531">
        <f t="shared" si="144"/>
        <v>0</v>
      </c>
      <c r="Y46" s="516">
        <f t="shared" si="144"/>
        <v>0</v>
      </c>
      <c r="Z46" s="993"/>
      <c r="AA46" s="645" t="str">
        <f>IF(AN25&gt;0,"NB: no space allocated due to insufficient demand","")</f>
        <v/>
      </c>
      <c r="AB46" s="1570"/>
      <c r="AC46" s="18"/>
      <c r="AD46" s="31"/>
      <c r="AE46" s="492"/>
      <c r="AF46" s="579"/>
      <c r="AG46" s="580"/>
      <c r="AH46" s="1607" t="s">
        <v>306</v>
      </c>
      <c r="AI46" s="1608">
        <f>IF(T87&gt;0,1,0)</f>
        <v>0</v>
      </c>
      <c r="AJ46" s="1608">
        <f>IF(U87&gt;0,1,0)</f>
        <v>0</v>
      </c>
      <c r="AK46" s="1608">
        <f>IF(V87&gt;0,1,0)</f>
        <v>0</v>
      </c>
      <c r="AL46" s="1608">
        <f>IF(W87&gt;0,1,0)</f>
        <v>0</v>
      </c>
      <c r="AM46" s="493"/>
      <c r="AN46" s="494"/>
      <c r="AO46" s="31"/>
      <c r="AP46" s="31"/>
      <c r="AQ46" s="493"/>
      <c r="AR46" s="493"/>
      <c r="AS46" s="493"/>
      <c r="AT46" s="493"/>
      <c r="AU46" s="493"/>
      <c r="AV46" s="31"/>
      <c r="AW46" s="479"/>
      <c r="AX46" s="486"/>
      <c r="AY46" s="487">
        <f t="shared" ref="AY46:BE46" si="145">SUM(AY36:AY45)</f>
        <v>0</v>
      </c>
      <c r="AZ46" s="488">
        <f t="shared" si="145"/>
        <v>0</v>
      </c>
      <c r="BA46" s="488">
        <f t="shared" si="145"/>
        <v>0</v>
      </c>
      <c r="BB46" s="488">
        <f t="shared" si="145"/>
        <v>0</v>
      </c>
      <c r="BC46" s="489">
        <f t="shared" si="145"/>
        <v>0</v>
      </c>
      <c r="BD46" s="490">
        <f t="shared" si="145"/>
        <v>0</v>
      </c>
      <c r="BE46" s="489">
        <f t="shared" si="145"/>
        <v>0</v>
      </c>
      <c r="BF46" s="479"/>
      <c r="BG46" s="1613">
        <f>'Library Volume 1'!E$9</f>
        <v>0.48</v>
      </c>
      <c r="BH46" s="1619" t="e">
        <f>(T46+U46+V46+W46)/((BN46+BO46+BP46+BQ46)*40)</f>
        <v>#DIV/0!</v>
      </c>
      <c r="BI46" s="1620"/>
      <c r="BJ46" s="1620"/>
      <c r="BK46" s="1621"/>
      <c r="BL46" s="479"/>
      <c r="BM46" s="487">
        <f>SUM(BM36:BM45)</f>
        <v>0</v>
      </c>
      <c r="BN46" s="488">
        <f>SUM(BN36:BN45)</f>
        <v>0</v>
      </c>
      <c r="BO46" s="488">
        <f>SUM(BO36:BO45)</f>
        <v>0</v>
      </c>
      <c r="BP46" s="488">
        <f>SUM(BP36:BP45)</f>
        <v>0</v>
      </c>
      <c r="BQ46" s="489">
        <f>SUM(BQ36:BQ45)</f>
        <v>0</v>
      </c>
      <c r="BR46" s="479"/>
      <c r="BS46" s="1616">
        <f>('Library Volume 1'!E$6)</f>
        <v>2.2000000000000002</v>
      </c>
      <c r="BT46" s="1455" t="e">
        <f>(CC46+CB46+CA46+BZ46)/(BN46+BO46+BP46+BQ46)</f>
        <v>#DIV/0!</v>
      </c>
      <c r="BU46" s="1456"/>
      <c r="BV46" s="1456"/>
      <c r="BW46" s="1457"/>
      <c r="BX46" s="479"/>
      <c r="BY46" s="487">
        <f>SUM(BY36:BY45)</f>
        <v>0</v>
      </c>
      <c r="BZ46" s="488">
        <f>SUM(BZ36:BZ45)</f>
        <v>0</v>
      </c>
      <c r="CA46" s="488">
        <f>SUM(CA36:CA45)</f>
        <v>0</v>
      </c>
      <c r="CB46" s="488">
        <f>SUM(CB36:CB45)</f>
        <v>0</v>
      </c>
      <c r="CC46" s="489">
        <f>SUM(CC36:CC45)</f>
        <v>0</v>
      </c>
      <c r="CD46" s="488"/>
      <c r="CE46" s="28"/>
      <c r="CF46" s="28"/>
      <c r="CG46" s="28"/>
      <c r="CH46" s="28"/>
      <c r="CI46" s="1539"/>
      <c r="CJ46" s="28"/>
      <c r="CK46" s="28"/>
    </row>
    <row r="47" spans="2:89" s="31" customFormat="1" ht="20.25" collapsed="1">
      <c r="B47" s="621"/>
      <c r="C47" s="498"/>
      <c r="F47" s="43"/>
      <c r="G47" s="43"/>
      <c r="H47" s="43"/>
      <c r="I47" s="560"/>
      <c r="J47" s="561"/>
      <c r="K47" s="1558"/>
      <c r="L47" s="1622"/>
      <c r="M47" s="43"/>
      <c r="N47" s="43"/>
      <c r="O47" s="43"/>
      <c r="P47" s="43"/>
      <c r="Q47" s="491"/>
      <c r="R47" s="1558"/>
      <c r="S47" s="1622"/>
      <c r="T47" s="43"/>
      <c r="U47" s="43"/>
      <c r="V47" s="43"/>
      <c r="W47" s="43"/>
      <c r="X47" s="43"/>
      <c r="Y47" s="491"/>
      <c r="Z47" s="993"/>
      <c r="AA47" s="648"/>
      <c r="AB47" s="1570"/>
      <c r="AC47" s="18"/>
      <c r="AD47" s="566" t="str">
        <f>B89</f>
        <v>05</v>
      </c>
      <c r="AE47" s="476" t="str">
        <f>C89</f>
        <v>Construction, Planning and the Built Environment</v>
      </c>
      <c r="AF47" s="567" t="s">
        <v>272</v>
      </c>
      <c r="AG47" s="567"/>
      <c r="AH47" s="567"/>
      <c r="AI47" s="581" t="s">
        <v>276</v>
      </c>
      <c r="AJ47" s="581" t="s">
        <v>277</v>
      </c>
      <c r="AK47" s="581" t="s">
        <v>278</v>
      </c>
      <c r="AL47" s="581" t="s">
        <v>279</v>
      </c>
      <c r="AM47" s="477" t="s">
        <v>288</v>
      </c>
      <c r="AN47" s="501" t="s">
        <v>275</v>
      </c>
      <c r="AO47" s="506"/>
      <c r="AP47" s="39"/>
      <c r="AQ47" s="477"/>
      <c r="AR47" s="477" t="s">
        <v>276</v>
      </c>
      <c r="AS47" s="477" t="s">
        <v>277</v>
      </c>
      <c r="AT47" s="477" t="s">
        <v>278</v>
      </c>
      <c r="AU47" s="477" t="s">
        <v>279</v>
      </c>
      <c r="AV47" s="582"/>
      <c r="AX47" s="492"/>
      <c r="AY47" s="496"/>
      <c r="AZ47" s="39"/>
      <c r="BA47" s="39"/>
      <c r="BB47" s="39"/>
      <c r="BC47" s="497"/>
      <c r="BD47" s="507"/>
      <c r="BE47" s="497"/>
      <c r="BF47" s="39"/>
      <c r="BG47" s="496"/>
      <c r="BH47" s="39"/>
      <c r="BI47" s="39"/>
      <c r="BJ47" s="39"/>
      <c r="BK47" s="497"/>
      <c r="BM47" s="43"/>
      <c r="BN47" s="491"/>
      <c r="BO47" s="491"/>
      <c r="BP47" s="491"/>
      <c r="BQ47" s="44"/>
      <c r="BS47" s="496"/>
      <c r="BT47" s="39"/>
      <c r="BU47" s="39"/>
      <c r="BV47" s="39"/>
      <c r="BW47" s="497"/>
      <c r="BY47" s="496"/>
      <c r="BZ47" s="39"/>
      <c r="CA47" s="39"/>
      <c r="CB47" s="39"/>
      <c r="CC47" s="497"/>
      <c r="CD47" s="39"/>
      <c r="CE47" s="39"/>
      <c r="CF47" s="39"/>
      <c r="CG47" s="39"/>
      <c r="CH47" s="39"/>
      <c r="CI47" s="1539"/>
      <c r="CJ47" s="39"/>
      <c r="CK47" s="39"/>
    </row>
    <row r="48" spans="2:89" s="498" customFormat="1" ht="23.1" customHeight="1">
      <c r="B48" s="620" t="str">
        <f>"03"</f>
        <v>03</v>
      </c>
      <c r="C48" s="610" t="str">
        <f>'Library Volume 1'!C22</f>
        <v>Agriculture, Horticulture and Animal Care</v>
      </c>
      <c r="D48" s="41"/>
      <c r="E48" s="41"/>
      <c r="F48" s="736"/>
      <c r="G48" s="737"/>
      <c r="H48" s="737"/>
      <c r="I48" s="739"/>
      <c r="J48" s="740"/>
      <c r="K48" s="1558"/>
      <c r="L48" s="1560" t="s">
        <v>282</v>
      </c>
      <c r="M48" s="1561" t="s">
        <v>283</v>
      </c>
      <c r="N48" s="1561" t="s">
        <v>284</v>
      </c>
      <c r="O48" s="1561" t="s">
        <v>285</v>
      </c>
      <c r="P48" s="1561" t="s">
        <v>286</v>
      </c>
      <c r="Q48" s="1562" t="s">
        <v>280</v>
      </c>
      <c r="R48" s="1558"/>
      <c r="S48" s="1560" t="s">
        <v>282</v>
      </c>
      <c r="T48" s="1561" t="s">
        <v>283</v>
      </c>
      <c r="U48" s="1561" t="s">
        <v>284</v>
      </c>
      <c r="V48" s="1561" t="s">
        <v>285</v>
      </c>
      <c r="W48" s="1561" t="s">
        <v>286</v>
      </c>
      <c r="X48" s="1563" t="s">
        <v>280</v>
      </c>
      <c r="Y48" s="1564" t="s">
        <v>275</v>
      </c>
      <c r="Z48" s="993"/>
      <c r="AA48" s="653" t="s">
        <v>287</v>
      </c>
      <c r="AB48" s="1570"/>
      <c r="AC48" s="18"/>
      <c r="AD48" s="1527"/>
      <c r="AE48" s="1550" t="s">
        <v>290</v>
      </c>
      <c r="AF48" s="1571" t="s">
        <v>291</v>
      </c>
      <c r="AG48" s="1571"/>
      <c r="AH48" s="1571"/>
      <c r="AI48" s="1571">
        <f>ROUND(BZ105/AI49,0)</f>
        <v>0</v>
      </c>
      <c r="AJ48" s="1571">
        <f>ROUND(CA105/AJ49,0)</f>
        <v>0</v>
      </c>
      <c r="AK48" s="1571">
        <f>ROUND(CB105/AK49,0)</f>
        <v>0</v>
      </c>
      <c r="AL48" s="1571">
        <f>ROUND(CC105/AL49,0)</f>
        <v>0</v>
      </c>
      <c r="AM48" s="1572"/>
      <c r="AN48" s="1573">
        <f>SUM(AF48:AL48)</f>
        <v>0</v>
      </c>
      <c r="AO48" s="1574"/>
      <c r="AP48" s="467"/>
      <c r="AQ48" s="1572"/>
      <c r="AR48" s="1572"/>
      <c r="AS48" s="1572"/>
      <c r="AT48" s="1572"/>
      <c r="AU48" s="1572"/>
      <c r="AV48" s="467"/>
      <c r="AW48" s="475" t="str">
        <f>B48</f>
        <v>03</v>
      </c>
      <c r="AX48" s="584" t="str">
        <f>$C48</f>
        <v>Agriculture, Horticulture and Animal Care</v>
      </c>
      <c r="AY48" s="518"/>
      <c r="AZ48" s="506"/>
      <c r="BA48" s="506"/>
      <c r="BB48" s="506"/>
      <c r="BC48" s="519"/>
      <c r="BD48" s="605"/>
      <c r="BE48" s="519"/>
      <c r="BF48" s="506"/>
      <c r="BG48" s="518"/>
      <c r="BH48" s="506"/>
      <c r="BI48" s="506"/>
      <c r="BJ48" s="506"/>
      <c r="BK48" s="519"/>
      <c r="BM48" s="606"/>
      <c r="BN48" s="547"/>
      <c r="BO48" s="547"/>
      <c r="BP48" s="547"/>
      <c r="BQ48" s="607"/>
      <c r="BS48" s="518"/>
      <c r="BT48" s="506"/>
      <c r="BU48" s="506"/>
      <c r="BV48" s="506"/>
      <c r="BW48" s="519"/>
      <c r="BY48" s="518"/>
      <c r="BZ48" s="506"/>
      <c r="CA48" s="506"/>
      <c r="CB48" s="506"/>
      <c r="CC48" s="519"/>
      <c r="CD48" s="500"/>
      <c r="CE48" s="506"/>
      <c r="CF48" s="506"/>
      <c r="CG48" s="506"/>
      <c r="CH48" s="506"/>
      <c r="CI48" s="1539"/>
      <c r="CJ48" s="506"/>
      <c r="CK48" s="506"/>
    </row>
    <row r="49" spans="2:82" ht="17.100000000000001" hidden="1" customHeight="1" outlineLevel="1">
      <c r="B49" s="483"/>
      <c r="C49" s="1565" t="str">
        <f>'Library Volume 1'!C23</f>
        <v>Agriculture</v>
      </c>
      <c r="D49" s="1565"/>
      <c r="E49" s="1566"/>
      <c r="F49" s="1567"/>
      <c r="G49" s="1567"/>
      <c r="H49" s="1567"/>
      <c r="I49" s="1623"/>
      <c r="J49" s="1624"/>
      <c r="K49" s="1558"/>
      <c r="L49" s="1566"/>
      <c r="M49" s="1567"/>
      <c r="N49" s="1567"/>
      <c r="O49" s="1567"/>
      <c r="P49" s="1567"/>
      <c r="Q49" s="1566"/>
      <c r="R49" s="1558"/>
      <c r="S49" s="1566"/>
      <c r="T49" s="1567"/>
      <c r="U49" s="1567"/>
      <c r="V49" s="1567"/>
      <c r="W49" s="1567"/>
      <c r="X49" s="1567"/>
      <c r="Y49" s="1566"/>
      <c r="Z49" s="993"/>
      <c r="AA49" s="649"/>
      <c r="AB49" s="1570"/>
      <c r="AC49" s="18"/>
      <c r="AD49" s="1527"/>
      <c r="AE49" s="1550" t="s">
        <v>293</v>
      </c>
      <c r="AF49" s="1571"/>
      <c r="AG49" s="1571"/>
      <c r="AH49" s="1571"/>
      <c r="AI49" s="1571">
        <f>'Library Volume 1'!G$7</f>
        <v>69</v>
      </c>
      <c r="AJ49" s="1571">
        <f>'Library Volume 1'!H$7</f>
        <v>97</v>
      </c>
      <c r="AK49" s="1571">
        <f>'Library Volume 1'!I$7</f>
        <v>139</v>
      </c>
      <c r="AL49" s="1571">
        <f>'Library Volume 1'!J$7</f>
        <v>167</v>
      </c>
      <c r="AM49" s="1572"/>
      <c r="AN49" s="1573" t="e">
        <f>AN50/AN48</f>
        <v>#DIV/0!</v>
      </c>
      <c r="AO49" s="1574"/>
      <c r="AP49" s="1574"/>
      <c r="AQ49" s="1572"/>
      <c r="AR49" s="1572"/>
      <c r="AS49" s="1572"/>
      <c r="AT49" s="1572"/>
      <c r="AU49" s="1572"/>
      <c r="AW49" s="1527"/>
      <c r="AX49" s="508" t="str">
        <f>C49</f>
        <v>Agriculture</v>
      </c>
      <c r="AY49" s="1575"/>
      <c r="AZ49" s="1576"/>
      <c r="BA49" s="1576"/>
      <c r="BB49" s="1576"/>
      <c r="BC49" s="1577"/>
      <c r="BD49" s="604"/>
      <c r="BE49" s="1575"/>
      <c r="BF49" s="1578"/>
      <c r="BG49" s="1579"/>
      <c r="BH49" s="1580"/>
      <c r="BI49" s="1580"/>
      <c r="BJ49" s="1580"/>
      <c r="BK49" s="1581"/>
      <c r="BL49" s="1582"/>
      <c r="BM49" s="1575"/>
      <c r="BN49" s="1576"/>
      <c r="BO49" s="1576"/>
      <c r="BP49" s="1576"/>
      <c r="BQ49" s="1577"/>
      <c r="BR49" s="1582"/>
      <c r="BS49" s="1583"/>
      <c r="BT49" s="1584"/>
      <c r="BU49" s="1584"/>
      <c r="BV49" s="1584"/>
      <c r="BW49" s="1585"/>
      <c r="BX49" s="1582"/>
      <c r="BY49" s="1575"/>
      <c r="BZ49" s="1576"/>
      <c r="CA49" s="1576"/>
      <c r="CB49" s="1576"/>
      <c r="CC49" s="1577"/>
      <c r="CD49" s="1574"/>
    </row>
    <row r="50" spans="2:82" ht="16.350000000000001" hidden="1" customHeight="1" outlineLevel="1">
      <c r="B50" s="483"/>
      <c r="C50" s="1527"/>
      <c r="D50" s="1527" t="s">
        <v>292</v>
      </c>
      <c r="E50" s="1527"/>
      <c r="F50" s="1586">
        <v>0</v>
      </c>
      <c r="G50" s="1586">
        <v>0</v>
      </c>
      <c r="H50" s="1586">
        <v>0</v>
      </c>
      <c r="I50" s="1587">
        <f t="shared" ref="I50:I53" si="146">IF(F50&gt;0,G50/H50,0)</f>
        <v>0</v>
      </c>
      <c r="J50" s="1588">
        <f t="shared" ref="J50" si="147">IF(F50&gt;0,F50/G50,0)</f>
        <v>0</v>
      </c>
      <c r="K50" s="1558"/>
      <c r="L50" s="1589">
        <f t="shared" ref="L50:L62" si="148">J50-M50-N50-O50-P50-Q50</f>
        <v>0</v>
      </c>
      <c r="M50" s="1590">
        <v>0</v>
      </c>
      <c r="N50" s="1590">
        <v>0</v>
      </c>
      <c r="O50" s="1590">
        <v>0</v>
      </c>
      <c r="P50" s="1590">
        <v>0</v>
      </c>
      <c r="Q50" s="1591">
        <v>0</v>
      </c>
      <c r="R50" s="1558"/>
      <c r="S50" s="1570">
        <f t="shared" ref="S50:S63" si="149">$I50*L50*$H50</f>
        <v>0</v>
      </c>
      <c r="T50" s="1572">
        <f t="shared" ref="T50:T63" si="150">$I50*M50*$H50</f>
        <v>0</v>
      </c>
      <c r="U50" s="1572">
        <f t="shared" ref="U50:U63" si="151">$I50*N50*$H50</f>
        <v>0</v>
      </c>
      <c r="V50" s="1572">
        <f t="shared" ref="V50:V63" si="152">$I50*O50*$H50</f>
        <v>0</v>
      </c>
      <c r="W50" s="1572">
        <f t="shared" ref="W50:W63" si="153">$I50*P50*$H50</f>
        <v>0</v>
      </c>
      <c r="X50" s="1572">
        <f t="shared" ref="X50:X63" si="154">$I50*Q50*$H50</f>
        <v>0</v>
      </c>
      <c r="Y50" s="1574">
        <f t="shared" ref="Y50:Y63" si="155">SUM(S50:X50)</f>
        <v>0</v>
      </c>
      <c r="Z50" s="993"/>
      <c r="AA50" s="1592"/>
      <c r="AB50" s="1570"/>
      <c r="AC50" s="18"/>
      <c r="AD50" s="1527"/>
      <c r="AE50" s="1550" t="s">
        <v>295</v>
      </c>
      <c r="AF50" s="1559"/>
      <c r="AG50" s="1559"/>
      <c r="AH50" s="1559"/>
      <c r="AI50" s="1559">
        <f>AI49*AI48</f>
        <v>0</v>
      </c>
      <c r="AJ50" s="1559">
        <f>AJ49*AJ48</f>
        <v>0</v>
      </c>
      <c r="AK50" s="1559">
        <f>AK49*AK48</f>
        <v>0</v>
      </c>
      <c r="AL50" s="1559">
        <f>AL49*AL48</f>
        <v>0</v>
      </c>
      <c r="AM50" s="1554"/>
      <c r="AN50" s="1553">
        <f>SUM(AF50:AL50)</f>
        <v>0</v>
      </c>
      <c r="AO50" s="1539"/>
      <c r="AP50" s="1539"/>
      <c r="AQ50" s="1554"/>
      <c r="AR50" s="1554"/>
      <c r="AS50" s="1554"/>
      <c r="AT50" s="1554"/>
      <c r="AU50" s="1554"/>
      <c r="AW50" s="1527"/>
      <c r="AX50" s="1550"/>
      <c r="AY50" s="1572">
        <f t="shared" ref="AY50:AY62" si="156">$H50*L50</f>
        <v>0</v>
      </c>
      <c r="AZ50" s="1574">
        <f t="shared" ref="AZ50:AZ62" si="157">$H50*M50</f>
        <v>0</v>
      </c>
      <c r="BA50" s="1574">
        <f t="shared" ref="BA50:BA62" si="158">$H50*N50</f>
        <v>0</v>
      </c>
      <c r="BB50" s="1574">
        <f t="shared" ref="BB50:BB62" si="159">$H50*O50</f>
        <v>0</v>
      </c>
      <c r="BC50" s="1573">
        <f t="shared" ref="BC50:BC62" si="160">$H50*P50</f>
        <v>0</v>
      </c>
      <c r="BD50" s="480">
        <f t="shared" ref="BD50:BD62" si="161">$H50*Q50</f>
        <v>0</v>
      </c>
      <c r="BE50" s="1572">
        <f t="shared" ref="BE50:BE62" si="162">SUM(AY50:BD50)</f>
        <v>0</v>
      </c>
      <c r="BF50" s="1539"/>
      <c r="BG50" s="1594">
        <f>'Library Volume 1'!E$9</f>
        <v>0.48</v>
      </c>
      <c r="BH50" s="1595">
        <f>'Library Volume 1'!G$9</f>
        <v>0.48</v>
      </c>
      <c r="BI50" s="1595">
        <f>'Library Volume 1'!H$9</f>
        <v>0.44</v>
      </c>
      <c r="BJ50" s="1595">
        <f>'Library Volume 1'!I$9</f>
        <v>0.4</v>
      </c>
      <c r="BK50" s="1596">
        <f>'Library Volume 1'!J$9</f>
        <v>0.36</v>
      </c>
      <c r="BL50" s="1527"/>
      <c r="BM50" s="1587">
        <f t="shared" ref="BM50:BM62" si="163">(S50)/(BG50*40)</f>
        <v>0</v>
      </c>
      <c r="BN50" s="1574">
        <f t="shared" ref="BN50:BN62" si="164">(T50)/(BH50*40)</f>
        <v>0</v>
      </c>
      <c r="BO50" s="1574">
        <f t="shared" ref="BO50:BO62" si="165">(U50)/(BI50*40)</f>
        <v>0</v>
      </c>
      <c r="BP50" s="1574">
        <f t="shared" ref="BP50:BP62" si="166">(V50)/(BJ50*40)</f>
        <v>0</v>
      </c>
      <c r="BQ50" s="1573">
        <f t="shared" ref="BQ50:BQ62" si="167">(W50)/(BK50*40)</f>
        <v>0</v>
      </c>
      <c r="BR50" s="1527"/>
      <c r="BS50" s="1597">
        <f>('Library Volume 1'!E$6)</f>
        <v>2.2000000000000002</v>
      </c>
      <c r="BT50" s="1598">
        <f>'Library Volume 1'!G$6</f>
        <v>3.2</v>
      </c>
      <c r="BU50" s="1598">
        <f>'Library Volume 1'!H$6</f>
        <v>4.9000000000000004</v>
      </c>
      <c r="BV50" s="1598">
        <f>'Library Volume 1'!I$6</f>
        <v>6.5</v>
      </c>
      <c r="BW50" s="1599">
        <f>'Library Volume 1'!J$6</f>
        <v>7.5</v>
      </c>
      <c r="BX50" s="1527"/>
      <c r="BY50" s="1572">
        <f t="shared" ref="BY50:BY62" si="168">BM50*BS50</f>
        <v>0</v>
      </c>
      <c r="BZ50" s="1574">
        <f t="shared" ref="BZ50:BZ62" si="169">BN50*BT50</f>
        <v>0</v>
      </c>
      <c r="CA50" s="1574">
        <f t="shared" ref="CA50:CA62" si="170">BO50*BU50</f>
        <v>0</v>
      </c>
      <c r="CB50" s="1574">
        <f t="shared" ref="CB50:CB62" si="171">BP50*BV50</f>
        <v>0</v>
      </c>
      <c r="CC50" s="1573">
        <f t="shared" ref="CC50:CC62" si="172">BQ50*BW50</f>
        <v>0</v>
      </c>
      <c r="CD50" s="1574"/>
    </row>
    <row r="51" spans="2:82" ht="16.350000000000001" hidden="1" customHeight="1" outlineLevel="1">
      <c r="B51" s="483"/>
      <c r="C51" s="1527"/>
      <c r="D51" s="1527" t="s">
        <v>294</v>
      </c>
      <c r="E51" s="1527"/>
      <c r="F51" s="1586">
        <v>0</v>
      </c>
      <c r="G51" s="1586">
        <v>0</v>
      </c>
      <c r="H51" s="1586">
        <v>0</v>
      </c>
      <c r="I51" s="1587">
        <f t="shared" si="146"/>
        <v>0</v>
      </c>
      <c r="J51" s="1588">
        <f>IF(F51&gt;0,F51/G51,0)</f>
        <v>0</v>
      </c>
      <c r="K51" s="1558"/>
      <c r="L51" s="1589">
        <f t="shared" si="148"/>
        <v>0</v>
      </c>
      <c r="M51" s="1590">
        <v>0</v>
      </c>
      <c r="N51" s="1590">
        <v>0</v>
      </c>
      <c r="O51" s="1590">
        <v>0</v>
      </c>
      <c r="P51" s="1590">
        <v>0</v>
      </c>
      <c r="Q51" s="1591">
        <v>0</v>
      </c>
      <c r="R51" s="1558"/>
      <c r="S51" s="1570">
        <f t="shared" si="149"/>
        <v>0</v>
      </c>
      <c r="T51" s="1572">
        <f t="shared" si="150"/>
        <v>0</v>
      </c>
      <c r="U51" s="1572">
        <f t="shared" si="151"/>
        <v>0</v>
      </c>
      <c r="V51" s="1572">
        <f t="shared" si="152"/>
        <v>0</v>
      </c>
      <c r="W51" s="1572">
        <f t="shared" si="153"/>
        <v>0</v>
      </c>
      <c r="X51" s="1572">
        <f t="shared" si="154"/>
        <v>0</v>
      </c>
      <c r="Y51" s="1574">
        <f t="shared" si="155"/>
        <v>0</v>
      </c>
      <c r="Z51" s="993"/>
      <c r="AA51" s="1592"/>
      <c r="AB51" s="1570"/>
      <c r="AC51" s="18"/>
      <c r="AD51" s="1527"/>
      <c r="AE51" s="1550" t="s">
        <v>297</v>
      </c>
      <c r="AF51" s="1571"/>
      <c r="AG51" s="1571"/>
      <c r="AH51" s="1571"/>
      <c r="AI51" s="1571" t="e">
        <f>T105/AZ105</f>
        <v>#DIV/0!</v>
      </c>
      <c r="AJ51" s="1571" t="e">
        <f>U105/BA105</f>
        <v>#DIV/0!</v>
      </c>
      <c r="AK51" s="1571" t="e">
        <f>V105/BB105</f>
        <v>#DIV/0!</v>
      </c>
      <c r="AL51" s="1571" t="e">
        <f>W105/BC105</f>
        <v>#DIV/0!</v>
      </c>
      <c r="AM51" s="1572"/>
      <c r="AN51" s="1573" t="e">
        <f>Y105/BE105</f>
        <v>#DIV/0!</v>
      </c>
      <c r="AO51" s="1574"/>
      <c r="AP51" s="1574"/>
      <c r="AQ51" s="1572"/>
      <c r="AR51" s="1572"/>
      <c r="AS51" s="1572"/>
      <c r="AT51" s="1572"/>
      <c r="AU51" s="1572"/>
      <c r="AW51" s="1527"/>
      <c r="AX51" s="1550"/>
      <c r="AY51" s="1572">
        <f t="shared" si="156"/>
        <v>0</v>
      </c>
      <c r="AZ51" s="1574">
        <f t="shared" si="157"/>
        <v>0</v>
      </c>
      <c r="BA51" s="1574">
        <f t="shared" si="158"/>
        <v>0</v>
      </c>
      <c r="BB51" s="1574">
        <f t="shared" si="159"/>
        <v>0</v>
      </c>
      <c r="BC51" s="1573">
        <f t="shared" si="160"/>
        <v>0</v>
      </c>
      <c r="BD51" s="480">
        <f t="shared" si="161"/>
        <v>0</v>
      </c>
      <c r="BE51" s="1572">
        <f t="shared" si="162"/>
        <v>0</v>
      </c>
      <c r="BF51" s="1539"/>
      <c r="BG51" s="1594">
        <f>'Library Volume 1'!E$9</f>
        <v>0.48</v>
      </c>
      <c r="BH51" s="1595">
        <f>'Library Volume 1'!G$9</f>
        <v>0.48</v>
      </c>
      <c r="BI51" s="1595">
        <f>'Library Volume 1'!H$9</f>
        <v>0.44</v>
      </c>
      <c r="BJ51" s="1595">
        <f>'Library Volume 1'!I$9</f>
        <v>0.4</v>
      </c>
      <c r="BK51" s="1596">
        <f>'Library Volume 1'!J$9</f>
        <v>0.36</v>
      </c>
      <c r="BL51" s="1527"/>
      <c r="BM51" s="1587">
        <f t="shared" si="163"/>
        <v>0</v>
      </c>
      <c r="BN51" s="1574">
        <f t="shared" si="164"/>
        <v>0</v>
      </c>
      <c r="BO51" s="1574">
        <f t="shared" si="165"/>
        <v>0</v>
      </c>
      <c r="BP51" s="1574">
        <f t="shared" si="166"/>
        <v>0</v>
      </c>
      <c r="BQ51" s="1573">
        <f t="shared" si="167"/>
        <v>0</v>
      </c>
      <c r="BR51" s="1527"/>
      <c r="BS51" s="1597">
        <f>('Library Volume 1'!E$6)</f>
        <v>2.2000000000000002</v>
      </c>
      <c r="BT51" s="1598">
        <f>'Library Volume 1'!G$6</f>
        <v>3.2</v>
      </c>
      <c r="BU51" s="1598">
        <f>'Library Volume 1'!H$6</f>
        <v>4.9000000000000004</v>
      </c>
      <c r="BV51" s="1598">
        <f>'Library Volume 1'!I$6</f>
        <v>6.5</v>
      </c>
      <c r="BW51" s="1599">
        <f>'Library Volume 1'!J$6</f>
        <v>7.5</v>
      </c>
      <c r="BX51" s="1527"/>
      <c r="BY51" s="1572">
        <f t="shared" si="168"/>
        <v>0</v>
      </c>
      <c r="BZ51" s="1574">
        <f t="shared" si="169"/>
        <v>0</v>
      </c>
      <c r="CA51" s="1574">
        <f t="shared" si="170"/>
        <v>0</v>
      </c>
      <c r="CB51" s="1574">
        <f t="shared" si="171"/>
        <v>0</v>
      </c>
      <c r="CC51" s="1573">
        <f t="shared" si="172"/>
        <v>0</v>
      </c>
      <c r="CD51" s="1574"/>
    </row>
    <row r="52" spans="2:82" ht="16.350000000000001" hidden="1" customHeight="1" outlineLevel="1">
      <c r="B52" s="483"/>
      <c r="C52" s="1527"/>
      <c r="D52" s="1527" t="s">
        <v>296</v>
      </c>
      <c r="E52" s="1527"/>
      <c r="F52" s="1586">
        <v>0</v>
      </c>
      <c r="G52" s="1586">
        <v>0</v>
      </c>
      <c r="H52" s="1586">
        <v>0</v>
      </c>
      <c r="I52" s="1587">
        <f t="shared" si="146"/>
        <v>0</v>
      </c>
      <c r="J52" s="1588">
        <f t="shared" ref="J52:J53" si="173">IF(F52&gt;0,F52/G52,0)</f>
        <v>0</v>
      </c>
      <c r="K52" s="1558"/>
      <c r="L52" s="1589">
        <f t="shared" si="148"/>
        <v>0</v>
      </c>
      <c r="M52" s="1590">
        <v>0</v>
      </c>
      <c r="N52" s="1590">
        <v>0</v>
      </c>
      <c r="O52" s="1590">
        <v>0</v>
      </c>
      <c r="P52" s="1590">
        <v>0</v>
      </c>
      <c r="Q52" s="1591">
        <v>0</v>
      </c>
      <c r="R52" s="1558"/>
      <c r="S52" s="1570">
        <f t="shared" si="149"/>
        <v>0</v>
      </c>
      <c r="T52" s="1572">
        <f t="shared" si="150"/>
        <v>0</v>
      </c>
      <c r="U52" s="1572">
        <f t="shared" si="151"/>
        <v>0</v>
      </c>
      <c r="V52" s="1572">
        <f t="shared" si="152"/>
        <v>0</v>
      </c>
      <c r="W52" s="1572">
        <f t="shared" si="153"/>
        <v>0</v>
      </c>
      <c r="X52" s="1572">
        <f t="shared" si="154"/>
        <v>0</v>
      </c>
      <c r="Y52" s="1574">
        <f t="shared" si="155"/>
        <v>0</v>
      </c>
      <c r="Z52" s="993"/>
      <c r="AA52" s="1592"/>
      <c r="AB52" s="1570"/>
      <c r="AC52" s="18"/>
      <c r="AD52" s="1527"/>
      <c r="AE52" s="1550" t="s">
        <v>299</v>
      </c>
      <c r="AF52" s="1571"/>
      <c r="AG52" s="1571"/>
      <c r="AH52" s="1571"/>
      <c r="AI52" s="1571">
        <f>ROUND(AI49/'Library Volume 1'!G$6,0)</f>
        <v>22</v>
      </c>
      <c r="AJ52" s="1571">
        <f>ROUND(AJ49/'Library Volume 1'!H$6,0)</f>
        <v>20</v>
      </c>
      <c r="AK52" s="1571">
        <f>ROUND(AK49/'Library Volume 1'!I$6,0)</f>
        <v>21</v>
      </c>
      <c r="AL52" s="1571">
        <f>ROUND(AL49/'Library Volume 1'!J$6,0)</f>
        <v>22</v>
      </c>
      <c r="AM52" s="1572"/>
      <c r="AN52" s="1573" t="e">
        <f>AN53/AN48</f>
        <v>#DIV/0!</v>
      </c>
      <c r="AO52" s="1574"/>
      <c r="AP52" s="1600" t="s">
        <v>300</v>
      </c>
      <c r="AQ52" s="1601"/>
      <c r="AR52" s="1601" t="e">
        <f>AR54/AR53</f>
        <v>#DIV/0!</v>
      </c>
      <c r="AS52" s="1601" t="e">
        <f>AS54/AS53</f>
        <v>#DIV/0!</v>
      </c>
      <c r="AT52" s="1601" t="e">
        <f>AT54/AT53</f>
        <v>#DIV/0!</v>
      </c>
      <c r="AU52" s="1601" t="e">
        <f>AU54/AU53</f>
        <v>#DIV/0!</v>
      </c>
      <c r="AW52" s="1527"/>
      <c r="AX52" s="1550"/>
      <c r="AY52" s="1572">
        <f t="shared" si="156"/>
        <v>0</v>
      </c>
      <c r="AZ52" s="1574">
        <f t="shared" si="157"/>
        <v>0</v>
      </c>
      <c r="BA52" s="1574">
        <f t="shared" si="158"/>
        <v>0</v>
      </c>
      <c r="BB52" s="1574">
        <f t="shared" si="159"/>
        <v>0</v>
      </c>
      <c r="BC52" s="1573">
        <f t="shared" si="160"/>
        <v>0</v>
      </c>
      <c r="BD52" s="480">
        <f t="shared" si="161"/>
        <v>0</v>
      </c>
      <c r="BE52" s="1572">
        <f t="shared" si="162"/>
        <v>0</v>
      </c>
      <c r="BF52" s="1539"/>
      <c r="BG52" s="1594">
        <f>'Library Volume 1'!E$9</f>
        <v>0.48</v>
      </c>
      <c r="BH52" s="1595">
        <f>'Library Volume 1'!G$9</f>
        <v>0.48</v>
      </c>
      <c r="BI52" s="1595">
        <f>'Library Volume 1'!H$9</f>
        <v>0.44</v>
      </c>
      <c r="BJ52" s="1595">
        <f>'Library Volume 1'!I$9</f>
        <v>0.4</v>
      </c>
      <c r="BK52" s="1596">
        <f>'Library Volume 1'!J$9</f>
        <v>0.36</v>
      </c>
      <c r="BL52" s="1527"/>
      <c r="BM52" s="1587">
        <f t="shared" si="163"/>
        <v>0</v>
      </c>
      <c r="BN52" s="1574">
        <f t="shared" si="164"/>
        <v>0</v>
      </c>
      <c r="BO52" s="1574">
        <f t="shared" si="165"/>
        <v>0</v>
      </c>
      <c r="BP52" s="1574">
        <f t="shared" si="166"/>
        <v>0</v>
      </c>
      <c r="BQ52" s="1573">
        <f t="shared" si="167"/>
        <v>0</v>
      </c>
      <c r="BR52" s="1527"/>
      <c r="BS52" s="1597">
        <f>('Library Volume 1'!E$6)</f>
        <v>2.2000000000000002</v>
      </c>
      <c r="BT52" s="1598">
        <f>'Library Volume 1'!G$6</f>
        <v>3.2</v>
      </c>
      <c r="BU52" s="1598">
        <f>'Library Volume 1'!H$6</f>
        <v>4.9000000000000004</v>
      </c>
      <c r="BV52" s="1598">
        <f>'Library Volume 1'!I$6</f>
        <v>6.5</v>
      </c>
      <c r="BW52" s="1599">
        <f>'Library Volume 1'!J$6</f>
        <v>7.5</v>
      </c>
      <c r="BX52" s="1527"/>
      <c r="BY52" s="1572">
        <f t="shared" si="168"/>
        <v>0</v>
      </c>
      <c r="BZ52" s="1574">
        <f t="shared" si="169"/>
        <v>0</v>
      </c>
      <c r="CA52" s="1574">
        <f t="shared" si="170"/>
        <v>0</v>
      </c>
      <c r="CB52" s="1574">
        <f t="shared" si="171"/>
        <v>0</v>
      </c>
      <c r="CC52" s="1573">
        <f t="shared" si="172"/>
        <v>0</v>
      </c>
      <c r="CD52" s="1574"/>
    </row>
    <row r="53" spans="2:82" ht="16.350000000000001" hidden="1" customHeight="1" outlineLevel="1">
      <c r="B53" s="483"/>
      <c r="C53" s="1527"/>
      <c r="D53" s="1527" t="s">
        <v>298</v>
      </c>
      <c r="E53" s="1527"/>
      <c r="F53" s="1586">
        <v>0</v>
      </c>
      <c r="G53" s="1586">
        <v>0</v>
      </c>
      <c r="H53" s="1586">
        <v>0</v>
      </c>
      <c r="I53" s="1587">
        <f t="shared" si="146"/>
        <v>0</v>
      </c>
      <c r="J53" s="1588">
        <f t="shared" si="173"/>
        <v>0</v>
      </c>
      <c r="K53" s="1558"/>
      <c r="L53" s="1589">
        <f t="shared" si="148"/>
        <v>0</v>
      </c>
      <c r="M53" s="1590">
        <v>0</v>
      </c>
      <c r="N53" s="1590">
        <v>0</v>
      </c>
      <c r="O53" s="1590">
        <v>0</v>
      </c>
      <c r="P53" s="1590">
        <v>0</v>
      </c>
      <c r="Q53" s="1591">
        <v>0</v>
      </c>
      <c r="R53" s="1558"/>
      <c r="S53" s="1570">
        <f t="shared" si="149"/>
        <v>0</v>
      </c>
      <c r="T53" s="1572">
        <f t="shared" si="150"/>
        <v>0</v>
      </c>
      <c r="U53" s="1572">
        <f t="shared" si="151"/>
        <v>0</v>
      </c>
      <c r="V53" s="1572">
        <f t="shared" si="152"/>
        <v>0</v>
      </c>
      <c r="W53" s="1572">
        <f t="shared" si="153"/>
        <v>0</v>
      </c>
      <c r="X53" s="1572">
        <f t="shared" si="154"/>
        <v>0</v>
      </c>
      <c r="Y53" s="1574">
        <f t="shared" si="155"/>
        <v>0</v>
      </c>
      <c r="Z53" s="993"/>
      <c r="AA53" s="1592"/>
      <c r="AB53" s="1570"/>
      <c r="AC53" s="18"/>
      <c r="AD53" s="1527"/>
      <c r="AE53" s="1550" t="s">
        <v>301</v>
      </c>
      <c r="AF53" s="1571"/>
      <c r="AG53" s="1571"/>
      <c r="AH53" s="1571"/>
      <c r="AI53" s="1571">
        <f>AI48*AI52</f>
        <v>0</v>
      </c>
      <c r="AJ53" s="1571">
        <f>AJ48*AJ52</f>
        <v>0</v>
      </c>
      <c r="AK53" s="1571">
        <f>AK48*AK52</f>
        <v>0</v>
      </c>
      <c r="AL53" s="1571">
        <f>AL48*AL52</f>
        <v>0</v>
      </c>
      <c r="AM53" s="1572"/>
      <c r="AN53" s="1573">
        <f>SUM(AF53:AL53)</f>
        <v>0</v>
      </c>
      <c r="AO53" s="1574"/>
      <c r="AP53" s="1600" t="s">
        <v>302</v>
      </c>
      <c r="AQ53" s="1601"/>
      <c r="AR53" s="1601" t="e">
        <f>AI51/AI52</f>
        <v>#DIV/0!</v>
      </c>
      <c r="AS53" s="1601" t="e">
        <f>AJ51/AJ52</f>
        <v>#DIV/0!</v>
      </c>
      <c r="AT53" s="1601" t="e">
        <f>AK51/AK52</f>
        <v>#DIV/0!</v>
      </c>
      <c r="AU53" s="1601" t="e">
        <f>AL51/AL52</f>
        <v>#DIV/0!</v>
      </c>
      <c r="AW53" s="1527"/>
      <c r="AX53" s="1550"/>
      <c r="AY53" s="1572">
        <f t="shared" si="156"/>
        <v>0</v>
      </c>
      <c r="AZ53" s="1574">
        <f t="shared" si="157"/>
        <v>0</v>
      </c>
      <c r="BA53" s="1574">
        <f t="shared" si="158"/>
        <v>0</v>
      </c>
      <c r="BB53" s="1574">
        <f t="shared" si="159"/>
        <v>0</v>
      </c>
      <c r="BC53" s="1573">
        <f t="shared" si="160"/>
        <v>0</v>
      </c>
      <c r="BD53" s="480">
        <f t="shared" si="161"/>
        <v>0</v>
      </c>
      <c r="BE53" s="1572">
        <f t="shared" si="162"/>
        <v>0</v>
      </c>
      <c r="BF53" s="1539"/>
      <c r="BG53" s="1594">
        <f>'Library Volume 1'!E$9</f>
        <v>0.48</v>
      </c>
      <c r="BH53" s="1595">
        <f>'Library Volume 1'!G$9</f>
        <v>0.48</v>
      </c>
      <c r="BI53" s="1595">
        <f>'Library Volume 1'!H$9</f>
        <v>0.44</v>
      </c>
      <c r="BJ53" s="1595">
        <f>'Library Volume 1'!I$9</f>
        <v>0.4</v>
      </c>
      <c r="BK53" s="1596">
        <f>'Library Volume 1'!J$9</f>
        <v>0.36</v>
      </c>
      <c r="BL53" s="1527"/>
      <c r="BM53" s="1587">
        <f t="shared" si="163"/>
        <v>0</v>
      </c>
      <c r="BN53" s="1574">
        <f t="shared" si="164"/>
        <v>0</v>
      </c>
      <c r="BO53" s="1574">
        <f t="shared" si="165"/>
        <v>0</v>
      </c>
      <c r="BP53" s="1574">
        <f t="shared" si="166"/>
        <v>0</v>
      </c>
      <c r="BQ53" s="1573">
        <f t="shared" si="167"/>
        <v>0</v>
      </c>
      <c r="BR53" s="1527"/>
      <c r="BS53" s="1597">
        <f>('Library Volume 1'!E$6)</f>
        <v>2.2000000000000002</v>
      </c>
      <c r="BT53" s="1598">
        <f>'Library Volume 1'!G$6</f>
        <v>3.2</v>
      </c>
      <c r="BU53" s="1598">
        <f>'Library Volume 1'!H$6</f>
        <v>4.9000000000000004</v>
      </c>
      <c r="BV53" s="1598">
        <f>'Library Volume 1'!I$6</f>
        <v>6.5</v>
      </c>
      <c r="BW53" s="1599">
        <f>'Library Volume 1'!J$6</f>
        <v>7.5</v>
      </c>
      <c r="BX53" s="1527"/>
      <c r="BY53" s="1572">
        <f t="shared" si="168"/>
        <v>0</v>
      </c>
      <c r="BZ53" s="1574">
        <f t="shared" si="169"/>
        <v>0</v>
      </c>
      <c r="CA53" s="1574">
        <f t="shared" si="170"/>
        <v>0</v>
      </c>
      <c r="CB53" s="1574">
        <f t="shared" si="171"/>
        <v>0</v>
      </c>
      <c r="CC53" s="1573">
        <f t="shared" si="172"/>
        <v>0</v>
      </c>
      <c r="CD53" s="1574"/>
    </row>
    <row r="54" spans="2:82" ht="17.100000000000001" hidden="1" customHeight="1" outlineLevel="1">
      <c r="B54" s="483"/>
      <c r="C54" s="1582" t="str">
        <f>'Library Volume 1'!C24</f>
        <v>Horticulture and Forestry</v>
      </c>
      <c r="D54" s="1582"/>
      <c r="E54" s="1568"/>
      <c r="F54" s="1569"/>
      <c r="G54" s="1569"/>
      <c r="H54" s="1569"/>
      <c r="I54" s="1602"/>
      <c r="J54" s="1603"/>
      <c r="K54" s="1558"/>
      <c r="L54" s="1568"/>
      <c r="M54" s="1569"/>
      <c r="N54" s="1569"/>
      <c r="O54" s="1569"/>
      <c r="P54" s="1569"/>
      <c r="Q54" s="1568"/>
      <c r="R54" s="1558"/>
      <c r="S54" s="1568"/>
      <c r="T54" s="1569"/>
      <c r="U54" s="1569"/>
      <c r="V54" s="1569"/>
      <c r="W54" s="1569"/>
      <c r="X54" s="1569"/>
      <c r="Y54" s="1568"/>
      <c r="Z54" s="993"/>
      <c r="AA54" s="649"/>
      <c r="AB54" s="1570"/>
      <c r="AC54" s="18"/>
      <c r="AD54" s="1565"/>
      <c r="AE54" s="569"/>
      <c r="AF54" s="1604"/>
      <c r="AG54" s="1604"/>
      <c r="AH54" s="570" t="s">
        <v>303</v>
      </c>
      <c r="AI54" s="571">
        <f>AI50-BZ105</f>
        <v>0</v>
      </c>
      <c r="AJ54" s="571">
        <f>AJ50-CA105</f>
        <v>0</v>
      </c>
      <c r="AK54" s="571">
        <f>AK50-CB105</f>
        <v>0</v>
      </c>
      <c r="AL54" s="583">
        <f>AL50-CC105</f>
        <v>0</v>
      </c>
      <c r="AM54" s="1605"/>
      <c r="AN54" s="583">
        <f>SUM(AI54:AM54)</f>
        <v>0</v>
      </c>
      <c r="AO54" s="573"/>
      <c r="AP54" s="1606" t="s">
        <v>304</v>
      </c>
      <c r="AQ54" s="574"/>
      <c r="AR54" s="574" t="e">
        <f>T105/(AI53*40)</f>
        <v>#DIV/0!</v>
      </c>
      <c r="AS54" s="574" t="e">
        <f>U105/(AJ53*40)</f>
        <v>#DIV/0!</v>
      </c>
      <c r="AT54" s="574" t="e">
        <f>V105/(AK53*40)</f>
        <v>#DIV/0!</v>
      </c>
      <c r="AU54" s="574" t="e">
        <f>W105/(AL53*40)</f>
        <v>#DIV/0!</v>
      </c>
      <c r="AW54" s="1527"/>
      <c r="AX54" s="508" t="str">
        <f>C54</f>
        <v>Horticulture and Forestry</v>
      </c>
      <c r="AY54" s="1575"/>
      <c r="AZ54" s="1576"/>
      <c r="BA54" s="1576"/>
      <c r="BB54" s="1576"/>
      <c r="BC54" s="1577"/>
      <c r="BD54" s="604"/>
      <c r="BE54" s="1575"/>
      <c r="BF54" s="1578"/>
      <c r="BG54" s="1579"/>
      <c r="BH54" s="1580"/>
      <c r="BI54" s="1580"/>
      <c r="BJ54" s="1580"/>
      <c r="BK54" s="1581"/>
      <c r="BL54" s="1582"/>
      <c r="BM54" s="1629"/>
      <c r="BN54" s="1576"/>
      <c r="BO54" s="1576"/>
      <c r="BP54" s="1576"/>
      <c r="BQ54" s="1577"/>
      <c r="BR54" s="1582"/>
      <c r="BS54" s="1583"/>
      <c r="BT54" s="1584"/>
      <c r="BU54" s="1584"/>
      <c r="BV54" s="1584"/>
      <c r="BW54" s="1585"/>
      <c r="BX54" s="1582"/>
      <c r="BY54" s="1575"/>
      <c r="BZ54" s="1576"/>
      <c r="CA54" s="1576"/>
      <c r="CB54" s="1576"/>
      <c r="CC54" s="1577"/>
      <c r="CD54" s="1574"/>
    </row>
    <row r="55" spans="2:82" ht="16.350000000000001" hidden="1" customHeight="1" outlineLevel="1">
      <c r="B55" s="483"/>
      <c r="C55" s="1527"/>
      <c r="D55" s="1527" t="s">
        <v>292</v>
      </c>
      <c r="E55" s="1527"/>
      <c r="F55" s="1586">
        <v>0</v>
      </c>
      <c r="G55" s="1586">
        <v>0</v>
      </c>
      <c r="H55" s="1586">
        <v>0</v>
      </c>
      <c r="I55" s="1587">
        <f t="shared" ref="I55:I58" si="174">IF(F55&gt;0,G55/H55,0)</f>
        <v>0</v>
      </c>
      <c r="J55" s="1588">
        <f t="shared" ref="J55" si="175">IF(F55&gt;0,F55/G55,0)</f>
        <v>0</v>
      </c>
      <c r="K55" s="1558"/>
      <c r="L55" s="1589">
        <f t="shared" si="148"/>
        <v>0</v>
      </c>
      <c r="M55" s="1590">
        <v>0</v>
      </c>
      <c r="N55" s="1590">
        <v>0</v>
      </c>
      <c r="O55" s="1590">
        <v>0</v>
      </c>
      <c r="P55" s="1590">
        <v>0</v>
      </c>
      <c r="Q55" s="1591">
        <v>0</v>
      </c>
      <c r="R55" s="1558"/>
      <c r="S55" s="1570">
        <f t="shared" si="149"/>
        <v>0</v>
      </c>
      <c r="T55" s="1572">
        <f t="shared" si="150"/>
        <v>0</v>
      </c>
      <c r="U55" s="1572">
        <f t="shared" si="151"/>
        <v>0</v>
      </c>
      <c r="V55" s="1572">
        <f t="shared" si="152"/>
        <v>0</v>
      </c>
      <c r="W55" s="1572">
        <f t="shared" si="153"/>
        <v>0</v>
      </c>
      <c r="X55" s="1572">
        <f t="shared" si="154"/>
        <v>0</v>
      </c>
      <c r="Y55" s="1574">
        <f t="shared" si="155"/>
        <v>0</v>
      </c>
      <c r="Z55" s="993"/>
      <c r="AA55" s="1592"/>
      <c r="AB55" s="1570"/>
      <c r="AC55" s="18"/>
      <c r="AD55" s="24"/>
      <c r="AE55" s="529"/>
      <c r="AF55" s="575"/>
      <c r="AG55" s="576"/>
      <c r="AH55" s="1607" t="s">
        <v>305</v>
      </c>
      <c r="AI55" s="1608">
        <f>IF(AI56&gt;AI48,1,0)</f>
        <v>0</v>
      </c>
      <c r="AJ55" s="1608">
        <f>IF(AJ56&gt;AJ48,1,0)</f>
        <v>0</v>
      </c>
      <c r="AK55" s="1608">
        <f>IF(AK56&gt;AK48,1,0)</f>
        <v>0</v>
      </c>
      <c r="AL55" s="1608">
        <f>IF(AL56&gt;AL48,1,0)</f>
        <v>0</v>
      </c>
      <c r="AM55" s="577"/>
      <c r="AN55" s="1609">
        <f>SUM(AI55:AL55)</f>
        <v>0</v>
      </c>
      <c r="AO55" s="24"/>
      <c r="AP55" s="24"/>
      <c r="AQ55" s="578"/>
      <c r="AR55" s="578"/>
      <c r="AS55" s="578"/>
      <c r="AT55" s="578"/>
      <c r="AU55" s="578"/>
      <c r="AV55" s="24"/>
      <c r="AW55" s="1527"/>
      <c r="AX55" s="1550"/>
      <c r="AY55" s="1572">
        <f t="shared" si="156"/>
        <v>0</v>
      </c>
      <c r="AZ55" s="1574">
        <f t="shared" si="157"/>
        <v>0</v>
      </c>
      <c r="BA55" s="1574">
        <f t="shared" si="158"/>
        <v>0</v>
      </c>
      <c r="BB55" s="1574">
        <f t="shared" si="159"/>
        <v>0</v>
      </c>
      <c r="BC55" s="1573">
        <f t="shared" si="160"/>
        <v>0</v>
      </c>
      <c r="BD55" s="480">
        <f t="shared" si="161"/>
        <v>0</v>
      </c>
      <c r="BE55" s="1572">
        <f t="shared" si="162"/>
        <v>0</v>
      </c>
      <c r="BF55" s="1539"/>
      <c r="BG55" s="1594">
        <f>'Library Volume 1'!E$9</f>
        <v>0.48</v>
      </c>
      <c r="BH55" s="1595">
        <f>'Library Volume 1'!G$9</f>
        <v>0.48</v>
      </c>
      <c r="BI55" s="1595">
        <f>'Library Volume 1'!H$9</f>
        <v>0.44</v>
      </c>
      <c r="BJ55" s="1595">
        <f>'Library Volume 1'!I$9</f>
        <v>0.4</v>
      </c>
      <c r="BK55" s="1596">
        <f>'Library Volume 1'!J$9</f>
        <v>0.36</v>
      </c>
      <c r="BL55" s="1527"/>
      <c r="BM55" s="1587">
        <f t="shared" si="163"/>
        <v>0</v>
      </c>
      <c r="BN55" s="1574">
        <f t="shared" si="164"/>
        <v>0</v>
      </c>
      <c r="BO55" s="1574">
        <f t="shared" si="165"/>
        <v>0</v>
      </c>
      <c r="BP55" s="1574">
        <f t="shared" si="166"/>
        <v>0</v>
      </c>
      <c r="BQ55" s="1573">
        <f t="shared" si="167"/>
        <v>0</v>
      </c>
      <c r="BR55" s="1527"/>
      <c r="BS55" s="1597">
        <f>('Library Volume 1'!E$6)</f>
        <v>2.2000000000000002</v>
      </c>
      <c r="BT55" s="1598">
        <f>'Library Volume 1'!G$6</f>
        <v>3.2</v>
      </c>
      <c r="BU55" s="1598">
        <f>'Library Volume 1'!H$6</f>
        <v>4.9000000000000004</v>
      </c>
      <c r="BV55" s="1598">
        <f>'Library Volume 1'!I$6</f>
        <v>6.5</v>
      </c>
      <c r="BW55" s="1599">
        <f>'Library Volume 1'!J$6</f>
        <v>7.5</v>
      </c>
      <c r="BX55" s="1527"/>
      <c r="BY55" s="1572">
        <f t="shared" si="168"/>
        <v>0</v>
      </c>
      <c r="BZ55" s="1574">
        <f t="shared" si="169"/>
        <v>0</v>
      </c>
      <c r="CA55" s="1574">
        <f t="shared" si="170"/>
        <v>0</v>
      </c>
      <c r="CB55" s="1574">
        <f t="shared" si="171"/>
        <v>0</v>
      </c>
      <c r="CC55" s="1573">
        <f t="shared" si="172"/>
        <v>0</v>
      </c>
      <c r="CD55" s="1574"/>
    </row>
    <row r="56" spans="2:82" ht="16.350000000000001" hidden="1" customHeight="1" outlineLevel="1">
      <c r="B56" s="483"/>
      <c r="C56" s="1527"/>
      <c r="D56" s="1527" t="s">
        <v>294</v>
      </c>
      <c r="E56" s="1527"/>
      <c r="F56" s="1586">
        <v>0</v>
      </c>
      <c r="G56" s="1586">
        <v>0</v>
      </c>
      <c r="H56" s="1586">
        <v>0</v>
      </c>
      <c r="I56" s="1587">
        <f t="shared" si="174"/>
        <v>0</v>
      </c>
      <c r="J56" s="1588">
        <f>IF(F56&gt;0,F56/G56,0)</f>
        <v>0</v>
      </c>
      <c r="K56" s="1558"/>
      <c r="L56" s="1589">
        <f t="shared" si="148"/>
        <v>0</v>
      </c>
      <c r="M56" s="1590">
        <v>0</v>
      </c>
      <c r="N56" s="1590">
        <v>0</v>
      </c>
      <c r="O56" s="1590">
        <v>0</v>
      </c>
      <c r="P56" s="1590">
        <v>0</v>
      </c>
      <c r="Q56" s="1591">
        <v>0</v>
      </c>
      <c r="R56" s="1558"/>
      <c r="S56" s="1570">
        <f t="shared" si="149"/>
        <v>0</v>
      </c>
      <c r="T56" s="1572">
        <f t="shared" si="150"/>
        <v>0</v>
      </c>
      <c r="U56" s="1572">
        <f t="shared" si="151"/>
        <v>0</v>
      </c>
      <c r="V56" s="1572">
        <f t="shared" si="152"/>
        <v>0</v>
      </c>
      <c r="W56" s="1572">
        <f t="shared" si="153"/>
        <v>0</v>
      </c>
      <c r="X56" s="1572">
        <f t="shared" si="154"/>
        <v>0</v>
      </c>
      <c r="Y56" s="1574">
        <f t="shared" si="155"/>
        <v>0</v>
      </c>
      <c r="Z56" s="993"/>
      <c r="AA56" s="1592"/>
      <c r="AB56" s="1570"/>
      <c r="AC56" s="18"/>
      <c r="AD56" s="31"/>
      <c r="AE56" s="492"/>
      <c r="AF56" s="579"/>
      <c r="AG56" s="580"/>
      <c r="AH56" s="1607" t="s">
        <v>306</v>
      </c>
      <c r="AI56" s="1608">
        <f>IF(T105&gt;0,1,0)</f>
        <v>0</v>
      </c>
      <c r="AJ56" s="1608">
        <f>IF(U105&gt;0,1,0)</f>
        <v>0</v>
      </c>
      <c r="AK56" s="1608">
        <f>IF(V105&gt;0,1,0)</f>
        <v>0</v>
      </c>
      <c r="AL56" s="1608">
        <f>IF(W105&gt;0,1,0)</f>
        <v>0</v>
      </c>
      <c r="AM56" s="496"/>
      <c r="AN56" s="497"/>
      <c r="AO56" s="39"/>
      <c r="AP56" s="31"/>
      <c r="AQ56" s="493"/>
      <c r="AR56" s="493"/>
      <c r="AS56" s="493"/>
      <c r="AT56" s="493"/>
      <c r="AU56" s="493"/>
      <c r="AV56" s="568"/>
      <c r="AW56" s="1527"/>
      <c r="AX56" s="1550"/>
      <c r="AY56" s="1572">
        <f t="shared" si="156"/>
        <v>0</v>
      </c>
      <c r="AZ56" s="1574">
        <f t="shared" si="157"/>
        <v>0</v>
      </c>
      <c r="BA56" s="1574">
        <f t="shared" si="158"/>
        <v>0</v>
      </c>
      <c r="BB56" s="1574">
        <f t="shared" si="159"/>
        <v>0</v>
      </c>
      <c r="BC56" s="1573">
        <f t="shared" si="160"/>
        <v>0</v>
      </c>
      <c r="BD56" s="480">
        <f t="shared" si="161"/>
        <v>0</v>
      </c>
      <c r="BE56" s="1572">
        <f t="shared" si="162"/>
        <v>0</v>
      </c>
      <c r="BF56" s="1539"/>
      <c r="BG56" s="1594">
        <f>'Library Volume 1'!E$9</f>
        <v>0.48</v>
      </c>
      <c r="BH56" s="1595">
        <f>'Library Volume 1'!G$9</f>
        <v>0.48</v>
      </c>
      <c r="BI56" s="1595">
        <f>'Library Volume 1'!H$9</f>
        <v>0.44</v>
      </c>
      <c r="BJ56" s="1595">
        <f>'Library Volume 1'!I$9</f>
        <v>0.4</v>
      </c>
      <c r="BK56" s="1596">
        <f>'Library Volume 1'!J$9</f>
        <v>0.36</v>
      </c>
      <c r="BL56" s="1527"/>
      <c r="BM56" s="1587">
        <f t="shared" si="163"/>
        <v>0</v>
      </c>
      <c r="BN56" s="1574">
        <f t="shared" si="164"/>
        <v>0</v>
      </c>
      <c r="BO56" s="1574">
        <f t="shared" si="165"/>
        <v>0</v>
      </c>
      <c r="BP56" s="1574">
        <f t="shared" si="166"/>
        <v>0</v>
      </c>
      <c r="BQ56" s="1573">
        <f t="shared" si="167"/>
        <v>0</v>
      </c>
      <c r="BR56" s="1527"/>
      <c r="BS56" s="1597">
        <f>('Library Volume 1'!E$6)</f>
        <v>2.2000000000000002</v>
      </c>
      <c r="BT56" s="1598">
        <f>'Library Volume 1'!G$6</f>
        <v>3.2</v>
      </c>
      <c r="BU56" s="1598">
        <f>'Library Volume 1'!H$6</f>
        <v>4.9000000000000004</v>
      </c>
      <c r="BV56" s="1598">
        <f>'Library Volume 1'!I$6</f>
        <v>6.5</v>
      </c>
      <c r="BW56" s="1599">
        <f>'Library Volume 1'!J$6</f>
        <v>7.5</v>
      </c>
      <c r="BX56" s="1527"/>
      <c r="BY56" s="1572">
        <f t="shared" si="168"/>
        <v>0</v>
      </c>
      <c r="BZ56" s="1574">
        <f t="shared" si="169"/>
        <v>0</v>
      </c>
      <c r="CA56" s="1574">
        <f t="shared" si="170"/>
        <v>0</v>
      </c>
      <c r="CB56" s="1574">
        <f t="shared" si="171"/>
        <v>0</v>
      </c>
      <c r="CC56" s="1573">
        <f t="shared" si="172"/>
        <v>0</v>
      </c>
      <c r="CD56" s="1574"/>
    </row>
    <row r="57" spans="2:82" ht="16.350000000000001" hidden="1" customHeight="1" outlineLevel="1">
      <c r="B57" s="483"/>
      <c r="C57" s="1527"/>
      <c r="D57" s="1527" t="s">
        <v>296</v>
      </c>
      <c r="E57" s="1527"/>
      <c r="F57" s="1586">
        <v>0</v>
      </c>
      <c r="G57" s="1586">
        <v>0</v>
      </c>
      <c r="H57" s="1586">
        <v>0</v>
      </c>
      <c r="I57" s="1587">
        <f t="shared" si="174"/>
        <v>0</v>
      </c>
      <c r="J57" s="1588">
        <f t="shared" ref="J57:J58" si="176">IF(F57&gt;0,F57/G57,0)</f>
        <v>0</v>
      </c>
      <c r="K57" s="1558"/>
      <c r="L57" s="1589">
        <f t="shared" si="148"/>
        <v>0</v>
      </c>
      <c r="M57" s="1590">
        <v>0</v>
      </c>
      <c r="N57" s="1590">
        <v>0</v>
      </c>
      <c r="O57" s="1590">
        <v>0</v>
      </c>
      <c r="P57" s="1590">
        <v>0</v>
      </c>
      <c r="Q57" s="1591">
        <v>0</v>
      </c>
      <c r="R57" s="1558"/>
      <c r="S57" s="1570">
        <f t="shared" si="149"/>
        <v>0</v>
      </c>
      <c r="T57" s="1572">
        <f t="shared" si="150"/>
        <v>0</v>
      </c>
      <c r="U57" s="1572">
        <f t="shared" si="151"/>
        <v>0</v>
      </c>
      <c r="V57" s="1572">
        <f t="shared" si="152"/>
        <v>0</v>
      </c>
      <c r="W57" s="1572">
        <f t="shared" si="153"/>
        <v>0</v>
      </c>
      <c r="X57" s="1572">
        <f t="shared" si="154"/>
        <v>0</v>
      </c>
      <c r="Y57" s="1574">
        <f t="shared" si="155"/>
        <v>0</v>
      </c>
      <c r="Z57" s="993"/>
      <c r="AA57" s="1592"/>
      <c r="AB57" s="1570"/>
      <c r="AC57" s="18"/>
      <c r="AD57" s="566" t="str">
        <f>B107</f>
        <v>06</v>
      </c>
      <c r="AE57" s="476" t="str">
        <f>C107</f>
        <v>Information and Communication Technology (ICT)</v>
      </c>
      <c r="AF57" s="567" t="s">
        <v>272</v>
      </c>
      <c r="AG57" s="567"/>
      <c r="AH57" s="567"/>
      <c r="AI57" s="581" t="s">
        <v>276</v>
      </c>
      <c r="AJ57" s="581" t="s">
        <v>277</v>
      </c>
      <c r="AK57" s="581" t="s">
        <v>278</v>
      </c>
      <c r="AL57" s="581" t="s">
        <v>279</v>
      </c>
      <c r="AM57" s="477" t="s">
        <v>288</v>
      </c>
      <c r="AN57" s="501" t="s">
        <v>275</v>
      </c>
      <c r="AO57" s="506"/>
      <c r="AP57" s="39"/>
      <c r="AQ57" s="477"/>
      <c r="AR57" s="477" t="s">
        <v>276</v>
      </c>
      <c r="AS57" s="477" t="s">
        <v>277</v>
      </c>
      <c r="AT57" s="477" t="s">
        <v>278</v>
      </c>
      <c r="AU57" s="477" t="s">
        <v>279</v>
      </c>
      <c r="AV57" s="582"/>
      <c r="AW57" s="1527"/>
      <c r="AX57" s="1550"/>
      <c r="AY57" s="1572">
        <f t="shared" si="156"/>
        <v>0</v>
      </c>
      <c r="AZ57" s="1574">
        <f t="shared" si="157"/>
        <v>0</v>
      </c>
      <c r="BA57" s="1574">
        <f t="shared" si="158"/>
        <v>0</v>
      </c>
      <c r="BB57" s="1574">
        <f t="shared" si="159"/>
        <v>0</v>
      </c>
      <c r="BC57" s="1573">
        <f t="shared" si="160"/>
        <v>0</v>
      </c>
      <c r="BD57" s="480">
        <f t="shared" si="161"/>
        <v>0</v>
      </c>
      <c r="BE57" s="1572">
        <f t="shared" si="162"/>
        <v>0</v>
      </c>
      <c r="BF57" s="1539"/>
      <c r="BG57" s="1594">
        <f>'Library Volume 1'!E$9</f>
        <v>0.48</v>
      </c>
      <c r="BH57" s="1595">
        <f>'Library Volume 1'!G$9</f>
        <v>0.48</v>
      </c>
      <c r="BI57" s="1595">
        <f>'Library Volume 1'!H$9</f>
        <v>0.44</v>
      </c>
      <c r="BJ57" s="1595">
        <f>'Library Volume 1'!I$9</f>
        <v>0.4</v>
      </c>
      <c r="BK57" s="1596">
        <f>'Library Volume 1'!J$9</f>
        <v>0.36</v>
      </c>
      <c r="BL57" s="1527"/>
      <c r="BM57" s="1587">
        <f t="shared" si="163"/>
        <v>0</v>
      </c>
      <c r="BN57" s="1574">
        <f t="shared" si="164"/>
        <v>0</v>
      </c>
      <c r="BO57" s="1574">
        <f t="shared" si="165"/>
        <v>0</v>
      </c>
      <c r="BP57" s="1574">
        <f t="shared" si="166"/>
        <v>0</v>
      </c>
      <c r="BQ57" s="1573">
        <f t="shared" si="167"/>
        <v>0</v>
      </c>
      <c r="BR57" s="1527"/>
      <c r="BS57" s="1597">
        <f>('Library Volume 1'!E$6)</f>
        <v>2.2000000000000002</v>
      </c>
      <c r="BT57" s="1598">
        <f>'Library Volume 1'!G$6</f>
        <v>3.2</v>
      </c>
      <c r="BU57" s="1598">
        <f>'Library Volume 1'!H$6</f>
        <v>4.9000000000000004</v>
      </c>
      <c r="BV57" s="1598">
        <f>'Library Volume 1'!I$6</f>
        <v>6.5</v>
      </c>
      <c r="BW57" s="1599">
        <f>'Library Volume 1'!J$6</f>
        <v>7.5</v>
      </c>
      <c r="BX57" s="1527"/>
      <c r="BY57" s="1572">
        <f t="shared" si="168"/>
        <v>0</v>
      </c>
      <c r="BZ57" s="1574">
        <f t="shared" si="169"/>
        <v>0</v>
      </c>
      <c r="CA57" s="1574">
        <f t="shared" si="170"/>
        <v>0</v>
      </c>
      <c r="CB57" s="1574">
        <f t="shared" si="171"/>
        <v>0</v>
      </c>
      <c r="CC57" s="1573">
        <f t="shared" si="172"/>
        <v>0</v>
      </c>
      <c r="CD57" s="1574"/>
    </row>
    <row r="58" spans="2:82" ht="16.350000000000001" hidden="1" customHeight="1" outlineLevel="1">
      <c r="B58" s="483"/>
      <c r="C58" s="1527"/>
      <c r="D58" s="1527" t="s">
        <v>298</v>
      </c>
      <c r="E58" s="1527"/>
      <c r="F58" s="1586">
        <v>0</v>
      </c>
      <c r="G58" s="1586">
        <v>0</v>
      </c>
      <c r="H58" s="1586">
        <v>0</v>
      </c>
      <c r="I58" s="1587">
        <f t="shared" si="174"/>
        <v>0</v>
      </c>
      <c r="J58" s="1588">
        <f t="shared" si="176"/>
        <v>0</v>
      </c>
      <c r="K58" s="1558"/>
      <c r="L58" s="1589">
        <f t="shared" si="148"/>
        <v>0</v>
      </c>
      <c r="M58" s="1590">
        <v>0</v>
      </c>
      <c r="N58" s="1590">
        <v>0</v>
      </c>
      <c r="O58" s="1590">
        <v>0</v>
      </c>
      <c r="P58" s="1590">
        <v>0</v>
      </c>
      <c r="Q58" s="1591">
        <v>0</v>
      </c>
      <c r="R58" s="1558"/>
      <c r="S58" s="1570">
        <f t="shared" si="149"/>
        <v>0</v>
      </c>
      <c r="T58" s="1572">
        <f t="shared" si="150"/>
        <v>0</v>
      </c>
      <c r="U58" s="1572">
        <f t="shared" si="151"/>
        <v>0</v>
      </c>
      <c r="V58" s="1572">
        <f t="shared" si="152"/>
        <v>0</v>
      </c>
      <c r="W58" s="1572">
        <f t="shared" si="153"/>
        <v>0</v>
      </c>
      <c r="X58" s="1572">
        <f t="shared" si="154"/>
        <v>0</v>
      </c>
      <c r="Y58" s="1574">
        <f t="shared" si="155"/>
        <v>0</v>
      </c>
      <c r="Z58" s="993"/>
      <c r="AA58" s="1592"/>
      <c r="AB58" s="1570"/>
      <c r="AC58" s="18"/>
      <c r="AD58" s="1527"/>
      <c r="AE58" s="1550" t="s">
        <v>290</v>
      </c>
      <c r="AF58" s="1571" t="s">
        <v>291</v>
      </c>
      <c r="AG58" s="1571"/>
      <c r="AH58" s="1571"/>
      <c r="AI58" s="1571">
        <f>ROUND(BZ118/AI59,0)</f>
        <v>0</v>
      </c>
      <c r="AJ58" s="1571">
        <f>ROUND(CA118/AJ59,0)</f>
        <v>0</v>
      </c>
      <c r="AK58" s="1571">
        <f>ROUND(CB118/AK59,0)</f>
        <v>0</v>
      </c>
      <c r="AL58" s="1571">
        <f>ROUND(CC118/AL59,0)</f>
        <v>0</v>
      </c>
      <c r="AM58" s="1572"/>
      <c r="AN58" s="1573">
        <f>SUM(AF58:AL58)</f>
        <v>0</v>
      </c>
      <c r="AO58" s="1574"/>
      <c r="AQ58" s="1572"/>
      <c r="AR58" s="1572"/>
      <c r="AS58" s="1572"/>
      <c r="AT58" s="1572"/>
      <c r="AU58" s="1572"/>
      <c r="AW58" s="1527"/>
      <c r="AX58" s="1550"/>
      <c r="AY58" s="1572">
        <f t="shared" si="156"/>
        <v>0</v>
      </c>
      <c r="AZ58" s="1574">
        <f t="shared" si="157"/>
        <v>0</v>
      </c>
      <c r="BA58" s="1574">
        <f t="shared" si="158"/>
        <v>0</v>
      </c>
      <c r="BB58" s="1574">
        <f t="shared" si="159"/>
        <v>0</v>
      </c>
      <c r="BC58" s="1573">
        <f t="shared" si="160"/>
        <v>0</v>
      </c>
      <c r="BD58" s="480">
        <f t="shared" si="161"/>
        <v>0</v>
      </c>
      <c r="BE58" s="1572">
        <f t="shared" si="162"/>
        <v>0</v>
      </c>
      <c r="BF58" s="1539"/>
      <c r="BG58" s="1594">
        <f>'Library Volume 1'!E$9</f>
        <v>0.48</v>
      </c>
      <c r="BH58" s="1595">
        <f>'Library Volume 1'!G$9</f>
        <v>0.48</v>
      </c>
      <c r="BI58" s="1595">
        <f>'Library Volume 1'!H$9</f>
        <v>0.44</v>
      </c>
      <c r="BJ58" s="1595">
        <f>'Library Volume 1'!I$9</f>
        <v>0.4</v>
      </c>
      <c r="BK58" s="1596">
        <f>'Library Volume 1'!J$9</f>
        <v>0.36</v>
      </c>
      <c r="BL58" s="1527"/>
      <c r="BM58" s="1587">
        <f t="shared" si="163"/>
        <v>0</v>
      </c>
      <c r="BN58" s="1574">
        <f t="shared" si="164"/>
        <v>0</v>
      </c>
      <c r="BO58" s="1574">
        <f t="shared" si="165"/>
        <v>0</v>
      </c>
      <c r="BP58" s="1574">
        <f t="shared" si="166"/>
        <v>0</v>
      </c>
      <c r="BQ58" s="1573">
        <f t="shared" si="167"/>
        <v>0</v>
      </c>
      <c r="BR58" s="1527"/>
      <c r="BS58" s="1597">
        <f>('Library Volume 1'!E$6)</f>
        <v>2.2000000000000002</v>
      </c>
      <c r="BT58" s="1598">
        <f>'Library Volume 1'!G$6</f>
        <v>3.2</v>
      </c>
      <c r="BU58" s="1598">
        <f>'Library Volume 1'!H$6</f>
        <v>4.9000000000000004</v>
      </c>
      <c r="BV58" s="1598">
        <f>'Library Volume 1'!I$6</f>
        <v>6.5</v>
      </c>
      <c r="BW58" s="1599">
        <f>'Library Volume 1'!J$6</f>
        <v>7.5</v>
      </c>
      <c r="BX58" s="1527"/>
      <c r="BY58" s="1572">
        <f t="shared" si="168"/>
        <v>0</v>
      </c>
      <c r="BZ58" s="1574">
        <f t="shared" si="169"/>
        <v>0</v>
      </c>
      <c r="CA58" s="1574">
        <f t="shared" si="170"/>
        <v>0</v>
      </c>
      <c r="CB58" s="1574">
        <f t="shared" si="171"/>
        <v>0</v>
      </c>
      <c r="CC58" s="1573">
        <f t="shared" si="172"/>
        <v>0</v>
      </c>
      <c r="CD58" s="1574"/>
    </row>
    <row r="59" spans="2:82" ht="17.100000000000001" hidden="1" customHeight="1" outlineLevel="1">
      <c r="B59" s="483"/>
      <c r="C59" s="1582" t="str">
        <f>'Library Volume 1'!C25</f>
        <v>Animal Care and Veterinary Science</v>
      </c>
      <c r="D59" s="1582"/>
      <c r="E59" s="1568"/>
      <c r="F59" s="1569"/>
      <c r="G59" s="1569"/>
      <c r="H59" s="1569"/>
      <c r="I59" s="1602"/>
      <c r="J59" s="1603"/>
      <c r="K59" s="1558"/>
      <c r="L59" s="1568"/>
      <c r="M59" s="1569"/>
      <c r="N59" s="1569"/>
      <c r="O59" s="1569"/>
      <c r="P59" s="1569"/>
      <c r="Q59" s="1568"/>
      <c r="R59" s="1558"/>
      <c r="S59" s="1568"/>
      <c r="T59" s="1569"/>
      <c r="U59" s="1569"/>
      <c r="V59" s="1569"/>
      <c r="W59" s="1569"/>
      <c r="X59" s="1569"/>
      <c r="Y59" s="1568"/>
      <c r="Z59" s="993"/>
      <c r="AA59" s="649"/>
      <c r="AB59" s="1570"/>
      <c r="AC59" s="18"/>
      <c r="AD59" s="1527"/>
      <c r="AE59" s="1550" t="s">
        <v>293</v>
      </c>
      <c r="AF59" s="1571"/>
      <c r="AG59" s="1571"/>
      <c r="AH59" s="1571"/>
      <c r="AI59" s="1571">
        <f>'Library Volume 1'!G$7</f>
        <v>69</v>
      </c>
      <c r="AJ59" s="1571">
        <f>'Library Volume 1'!H$7</f>
        <v>97</v>
      </c>
      <c r="AK59" s="1571">
        <f>'Library Volume 1'!I$7</f>
        <v>139</v>
      </c>
      <c r="AL59" s="1571">
        <f>'Library Volume 1'!J$7</f>
        <v>167</v>
      </c>
      <c r="AM59" s="1572"/>
      <c r="AN59" s="1573" t="e">
        <f>AN60/AN58</f>
        <v>#DIV/0!</v>
      </c>
      <c r="AO59" s="1574"/>
      <c r="AP59" s="1574"/>
      <c r="AQ59" s="1572"/>
      <c r="AR59" s="1572"/>
      <c r="AS59" s="1572"/>
      <c r="AT59" s="1572"/>
      <c r="AU59" s="1572"/>
      <c r="AW59" s="1527"/>
      <c r="AX59" s="508" t="str">
        <f>C59</f>
        <v>Animal Care and Veterinary Science</v>
      </c>
      <c r="AY59" s="1575"/>
      <c r="AZ59" s="1576"/>
      <c r="BA59" s="1576"/>
      <c r="BB59" s="1576"/>
      <c r="BC59" s="1577"/>
      <c r="BD59" s="604"/>
      <c r="BE59" s="1575"/>
      <c r="BF59" s="1578"/>
      <c r="BG59" s="1579"/>
      <c r="BH59" s="1580"/>
      <c r="BI59" s="1580"/>
      <c r="BJ59" s="1580"/>
      <c r="BK59" s="1581"/>
      <c r="BL59" s="1582"/>
      <c r="BM59" s="1629"/>
      <c r="BN59" s="1576"/>
      <c r="BO59" s="1576"/>
      <c r="BP59" s="1576"/>
      <c r="BQ59" s="1577"/>
      <c r="BR59" s="1582"/>
      <c r="BS59" s="1583"/>
      <c r="BT59" s="1584"/>
      <c r="BU59" s="1584"/>
      <c r="BV59" s="1584"/>
      <c r="BW59" s="1585"/>
      <c r="BX59" s="1582"/>
      <c r="BY59" s="1575"/>
      <c r="BZ59" s="1576"/>
      <c r="CA59" s="1576"/>
      <c r="CB59" s="1576"/>
      <c r="CC59" s="1577"/>
      <c r="CD59" s="1574"/>
    </row>
    <row r="60" spans="2:82" ht="16.350000000000001" hidden="1" customHeight="1" outlineLevel="1">
      <c r="B60" s="483"/>
      <c r="C60" s="1527"/>
      <c r="D60" s="1527" t="s">
        <v>292</v>
      </c>
      <c r="E60" s="1527"/>
      <c r="F60" s="1586">
        <v>0</v>
      </c>
      <c r="G60" s="1586">
        <v>0</v>
      </c>
      <c r="H60" s="1586">
        <v>0</v>
      </c>
      <c r="I60" s="1587">
        <f t="shared" ref="I60:I63" si="177">IF(F60&gt;0,G60/H60,0)</f>
        <v>0</v>
      </c>
      <c r="J60" s="1588">
        <f t="shared" ref="J60" si="178">IF(F60&gt;0,F60/G60,0)</f>
        <v>0</v>
      </c>
      <c r="K60" s="1558"/>
      <c r="L60" s="1589">
        <f t="shared" si="148"/>
        <v>0</v>
      </c>
      <c r="M60" s="1590">
        <v>0</v>
      </c>
      <c r="N60" s="1590">
        <v>0</v>
      </c>
      <c r="O60" s="1590">
        <v>0</v>
      </c>
      <c r="P60" s="1590">
        <v>0</v>
      </c>
      <c r="Q60" s="1591">
        <v>0</v>
      </c>
      <c r="R60" s="1558"/>
      <c r="S60" s="1570">
        <f t="shared" si="149"/>
        <v>0</v>
      </c>
      <c r="T60" s="1572">
        <f t="shared" si="150"/>
        <v>0</v>
      </c>
      <c r="U60" s="1572">
        <f t="shared" si="151"/>
        <v>0</v>
      </c>
      <c r="V60" s="1572">
        <f t="shared" si="152"/>
        <v>0</v>
      </c>
      <c r="W60" s="1572">
        <f t="shared" si="153"/>
        <v>0</v>
      </c>
      <c r="X60" s="1572">
        <f t="shared" si="154"/>
        <v>0</v>
      </c>
      <c r="Y60" s="1574">
        <f t="shared" si="155"/>
        <v>0</v>
      </c>
      <c r="Z60" s="993"/>
      <c r="AA60" s="1592"/>
      <c r="AB60" s="1570"/>
      <c r="AC60" s="18"/>
      <c r="AD60" s="1527"/>
      <c r="AE60" s="1550" t="s">
        <v>295</v>
      </c>
      <c r="AF60" s="1559"/>
      <c r="AG60" s="1559"/>
      <c r="AH60" s="1559"/>
      <c r="AI60" s="1559">
        <f>AI59*AI58</f>
        <v>0</v>
      </c>
      <c r="AJ60" s="1559">
        <f>AJ59*AJ58</f>
        <v>0</v>
      </c>
      <c r="AK60" s="1559">
        <f>AK59*AK58</f>
        <v>0</v>
      </c>
      <c r="AL60" s="1559">
        <f>AL59*AL58</f>
        <v>0</v>
      </c>
      <c r="AM60" s="1554"/>
      <c r="AN60" s="1553">
        <f>SUM(AF60:AL60)</f>
        <v>0</v>
      </c>
      <c r="AO60" s="1539"/>
      <c r="AP60" s="1539"/>
      <c r="AQ60" s="1554"/>
      <c r="AR60" s="1554"/>
      <c r="AS60" s="1554"/>
      <c r="AT60" s="1554"/>
      <c r="AU60" s="1554"/>
      <c r="AW60" s="1527"/>
      <c r="AX60" s="1550"/>
      <c r="AY60" s="1572">
        <f t="shared" si="156"/>
        <v>0</v>
      </c>
      <c r="AZ60" s="1574">
        <f t="shared" si="157"/>
        <v>0</v>
      </c>
      <c r="BA60" s="1574">
        <f t="shared" si="158"/>
        <v>0</v>
      </c>
      <c r="BB60" s="1574">
        <f t="shared" si="159"/>
        <v>0</v>
      </c>
      <c r="BC60" s="1573">
        <f t="shared" si="160"/>
        <v>0</v>
      </c>
      <c r="BD60" s="480">
        <f t="shared" si="161"/>
        <v>0</v>
      </c>
      <c r="BE60" s="1572">
        <f t="shared" si="162"/>
        <v>0</v>
      </c>
      <c r="BF60" s="1539"/>
      <c r="BG60" s="1594">
        <f>'Library Volume 1'!E$9</f>
        <v>0.48</v>
      </c>
      <c r="BH60" s="1595">
        <f>'Library Volume 1'!G$9</f>
        <v>0.48</v>
      </c>
      <c r="BI60" s="1595">
        <f>'Library Volume 1'!H$9</f>
        <v>0.44</v>
      </c>
      <c r="BJ60" s="1595">
        <f>'Library Volume 1'!I$9</f>
        <v>0.4</v>
      </c>
      <c r="BK60" s="1596">
        <f>'Library Volume 1'!J$9</f>
        <v>0.36</v>
      </c>
      <c r="BL60" s="1527"/>
      <c r="BM60" s="1587">
        <f t="shared" si="163"/>
        <v>0</v>
      </c>
      <c r="BN60" s="1574">
        <f t="shared" si="164"/>
        <v>0</v>
      </c>
      <c r="BO60" s="1574">
        <f t="shared" si="165"/>
        <v>0</v>
      </c>
      <c r="BP60" s="1574">
        <f t="shared" si="166"/>
        <v>0</v>
      </c>
      <c r="BQ60" s="1573">
        <f t="shared" si="167"/>
        <v>0</v>
      </c>
      <c r="BR60" s="1527"/>
      <c r="BS60" s="1597">
        <f>('Library Volume 1'!E$6)</f>
        <v>2.2000000000000002</v>
      </c>
      <c r="BT60" s="1598">
        <f>'Library Volume 1'!G$6</f>
        <v>3.2</v>
      </c>
      <c r="BU60" s="1598">
        <f>'Library Volume 1'!H$6</f>
        <v>4.9000000000000004</v>
      </c>
      <c r="BV60" s="1598">
        <f>'Library Volume 1'!I$6</f>
        <v>6.5</v>
      </c>
      <c r="BW60" s="1599">
        <f>'Library Volume 1'!J$6</f>
        <v>7.5</v>
      </c>
      <c r="BX60" s="1527"/>
      <c r="BY60" s="1572">
        <f t="shared" si="168"/>
        <v>0</v>
      </c>
      <c r="BZ60" s="1574">
        <f t="shared" si="169"/>
        <v>0</v>
      </c>
      <c r="CA60" s="1574">
        <f t="shared" si="170"/>
        <v>0</v>
      </c>
      <c r="CB60" s="1574">
        <f t="shared" si="171"/>
        <v>0</v>
      </c>
      <c r="CC60" s="1573">
        <f t="shared" si="172"/>
        <v>0</v>
      </c>
      <c r="CD60" s="1574"/>
    </row>
    <row r="61" spans="2:82" ht="16.350000000000001" hidden="1" customHeight="1" outlineLevel="1">
      <c r="B61" s="483"/>
      <c r="C61" s="1527"/>
      <c r="D61" s="1527" t="s">
        <v>294</v>
      </c>
      <c r="E61" s="1527"/>
      <c r="F61" s="1586">
        <v>0</v>
      </c>
      <c r="G61" s="1586">
        <v>0</v>
      </c>
      <c r="H61" s="1586">
        <v>0</v>
      </c>
      <c r="I61" s="1587">
        <f t="shared" si="177"/>
        <v>0</v>
      </c>
      <c r="J61" s="1588">
        <f>IF(F61&gt;0,F61/G61,0)</f>
        <v>0</v>
      </c>
      <c r="K61" s="1558"/>
      <c r="L61" s="1589">
        <f t="shared" si="148"/>
        <v>0</v>
      </c>
      <c r="M61" s="1590">
        <v>0</v>
      </c>
      <c r="N61" s="1590">
        <v>0</v>
      </c>
      <c r="O61" s="1590">
        <v>0</v>
      </c>
      <c r="P61" s="1590">
        <v>0</v>
      </c>
      <c r="Q61" s="1591">
        <v>0</v>
      </c>
      <c r="R61" s="1558"/>
      <c r="S61" s="1570">
        <f t="shared" si="149"/>
        <v>0</v>
      </c>
      <c r="T61" s="1572">
        <f t="shared" si="150"/>
        <v>0</v>
      </c>
      <c r="U61" s="1572">
        <f t="shared" si="151"/>
        <v>0</v>
      </c>
      <c r="V61" s="1572">
        <f t="shared" si="152"/>
        <v>0</v>
      </c>
      <c r="W61" s="1572">
        <f t="shared" si="153"/>
        <v>0</v>
      </c>
      <c r="X61" s="1572">
        <f t="shared" si="154"/>
        <v>0</v>
      </c>
      <c r="Y61" s="1574">
        <f t="shared" si="155"/>
        <v>0</v>
      </c>
      <c r="Z61" s="993"/>
      <c r="AA61" s="1592"/>
      <c r="AB61" s="1570"/>
      <c r="AC61" s="18"/>
      <c r="AD61" s="1527"/>
      <c r="AE61" s="1550" t="s">
        <v>297</v>
      </c>
      <c r="AF61" s="1571"/>
      <c r="AG61" s="1571"/>
      <c r="AH61" s="1571"/>
      <c r="AI61" s="1571" t="e">
        <f>T118/AZ118</f>
        <v>#DIV/0!</v>
      </c>
      <c r="AJ61" s="1571" t="e">
        <f>U118/BA118</f>
        <v>#DIV/0!</v>
      </c>
      <c r="AK61" s="1571" t="e">
        <f>V118/BB118</f>
        <v>#DIV/0!</v>
      </c>
      <c r="AL61" s="1571" t="e">
        <f>W118/BC118</f>
        <v>#DIV/0!</v>
      </c>
      <c r="AM61" s="1572"/>
      <c r="AN61" s="1573" t="e">
        <f>Y118/BE118</f>
        <v>#DIV/0!</v>
      </c>
      <c r="AO61" s="1574"/>
      <c r="AP61" s="1574"/>
      <c r="AQ61" s="1572"/>
      <c r="AR61" s="1572"/>
      <c r="AS61" s="1572"/>
      <c r="AT61" s="1572"/>
      <c r="AU61" s="1572"/>
      <c r="AW61" s="1527"/>
      <c r="AX61" s="1550"/>
      <c r="AY61" s="1572">
        <f t="shared" si="156"/>
        <v>0</v>
      </c>
      <c r="AZ61" s="1574">
        <f t="shared" si="157"/>
        <v>0</v>
      </c>
      <c r="BA61" s="1574">
        <f t="shared" si="158"/>
        <v>0</v>
      </c>
      <c r="BB61" s="1574">
        <f t="shared" si="159"/>
        <v>0</v>
      </c>
      <c r="BC61" s="1573">
        <f t="shared" si="160"/>
        <v>0</v>
      </c>
      <c r="BD61" s="480">
        <f t="shared" si="161"/>
        <v>0</v>
      </c>
      <c r="BE61" s="1572">
        <f t="shared" si="162"/>
        <v>0</v>
      </c>
      <c r="BF61" s="1539"/>
      <c r="BG61" s="1594">
        <f>'Library Volume 1'!E$9</f>
        <v>0.48</v>
      </c>
      <c r="BH61" s="1595">
        <f>'Library Volume 1'!G$9</f>
        <v>0.48</v>
      </c>
      <c r="BI61" s="1595">
        <f>'Library Volume 1'!H$9</f>
        <v>0.44</v>
      </c>
      <c r="BJ61" s="1595">
        <f>'Library Volume 1'!I$9</f>
        <v>0.4</v>
      </c>
      <c r="BK61" s="1596">
        <f>'Library Volume 1'!J$9</f>
        <v>0.36</v>
      </c>
      <c r="BL61" s="1527"/>
      <c r="BM61" s="1587">
        <f t="shared" si="163"/>
        <v>0</v>
      </c>
      <c r="BN61" s="1574">
        <f t="shared" si="164"/>
        <v>0</v>
      </c>
      <c r="BO61" s="1574">
        <f t="shared" si="165"/>
        <v>0</v>
      </c>
      <c r="BP61" s="1574">
        <f t="shared" si="166"/>
        <v>0</v>
      </c>
      <c r="BQ61" s="1573">
        <f t="shared" si="167"/>
        <v>0</v>
      </c>
      <c r="BR61" s="1527"/>
      <c r="BS61" s="1597">
        <f>('Library Volume 1'!E$6)</f>
        <v>2.2000000000000002</v>
      </c>
      <c r="BT61" s="1598">
        <f>'Library Volume 1'!G$6</f>
        <v>3.2</v>
      </c>
      <c r="BU61" s="1598">
        <f>'Library Volume 1'!H$6</f>
        <v>4.9000000000000004</v>
      </c>
      <c r="BV61" s="1598">
        <f>'Library Volume 1'!I$6</f>
        <v>6.5</v>
      </c>
      <c r="BW61" s="1599">
        <f>'Library Volume 1'!J$6</f>
        <v>7.5</v>
      </c>
      <c r="BX61" s="1527"/>
      <c r="BY61" s="1572">
        <f t="shared" si="168"/>
        <v>0</v>
      </c>
      <c r="BZ61" s="1574">
        <f t="shared" si="169"/>
        <v>0</v>
      </c>
      <c r="CA61" s="1574">
        <f t="shared" si="170"/>
        <v>0</v>
      </c>
      <c r="CB61" s="1574">
        <f t="shared" si="171"/>
        <v>0</v>
      </c>
      <c r="CC61" s="1573">
        <f t="shared" si="172"/>
        <v>0</v>
      </c>
      <c r="CD61" s="1574"/>
    </row>
    <row r="62" spans="2:82" ht="16.350000000000001" hidden="1" customHeight="1" outlineLevel="1">
      <c r="B62" s="483"/>
      <c r="C62" s="1527"/>
      <c r="D62" s="1527" t="s">
        <v>296</v>
      </c>
      <c r="E62" s="1527"/>
      <c r="F62" s="1586">
        <v>0</v>
      </c>
      <c r="G62" s="1586">
        <v>0</v>
      </c>
      <c r="H62" s="1586">
        <v>0</v>
      </c>
      <c r="I62" s="1587">
        <f t="shared" si="177"/>
        <v>0</v>
      </c>
      <c r="J62" s="1588">
        <f t="shared" ref="J62:J63" si="179">IF(F62&gt;0,F62/G62,0)</f>
        <v>0</v>
      </c>
      <c r="K62" s="1558"/>
      <c r="L62" s="1589">
        <f t="shared" si="148"/>
        <v>0</v>
      </c>
      <c r="M62" s="1590">
        <v>0</v>
      </c>
      <c r="N62" s="1590">
        <v>0</v>
      </c>
      <c r="O62" s="1590">
        <v>0</v>
      </c>
      <c r="P62" s="1590">
        <v>0</v>
      </c>
      <c r="Q62" s="1591">
        <v>0</v>
      </c>
      <c r="R62" s="1558"/>
      <c r="S62" s="1570">
        <f t="shared" si="149"/>
        <v>0</v>
      </c>
      <c r="T62" s="1572">
        <f t="shared" si="150"/>
        <v>0</v>
      </c>
      <c r="U62" s="1572">
        <f t="shared" si="151"/>
        <v>0</v>
      </c>
      <c r="V62" s="1572">
        <f t="shared" si="152"/>
        <v>0</v>
      </c>
      <c r="W62" s="1572">
        <f t="shared" si="153"/>
        <v>0</v>
      </c>
      <c r="X62" s="1572">
        <f t="shared" si="154"/>
        <v>0</v>
      </c>
      <c r="Y62" s="1574">
        <f t="shared" si="155"/>
        <v>0</v>
      </c>
      <c r="Z62" s="993"/>
      <c r="AA62" s="1592"/>
      <c r="AB62" s="1570"/>
      <c r="AC62" s="18"/>
      <c r="AD62" s="1527"/>
      <c r="AE62" s="1550" t="s">
        <v>299</v>
      </c>
      <c r="AF62" s="1571"/>
      <c r="AG62" s="1571"/>
      <c r="AH62" s="1571"/>
      <c r="AI62" s="1571">
        <f>ROUND(AI59/'Library Volume 1'!G$6,0)</f>
        <v>22</v>
      </c>
      <c r="AJ62" s="1571">
        <f>ROUND(AJ59/'Library Volume 1'!H$6,0)</f>
        <v>20</v>
      </c>
      <c r="AK62" s="1571">
        <f>ROUND(AK59/'Library Volume 1'!I$6,0)</f>
        <v>21</v>
      </c>
      <c r="AL62" s="1571">
        <f>ROUND(AL59/'Library Volume 1'!J$6,0)</f>
        <v>22</v>
      </c>
      <c r="AM62" s="1572"/>
      <c r="AN62" s="1573" t="e">
        <f>AN63/AN58</f>
        <v>#DIV/0!</v>
      </c>
      <c r="AO62" s="1574"/>
      <c r="AP62" s="1600" t="s">
        <v>300</v>
      </c>
      <c r="AQ62" s="1601"/>
      <c r="AR62" s="1601" t="e">
        <f>AR64/AR63</f>
        <v>#DIV/0!</v>
      </c>
      <c r="AS62" s="1601" t="e">
        <f>AS64/AS63</f>
        <v>#DIV/0!</v>
      </c>
      <c r="AT62" s="1601" t="e">
        <f>AT64/AT63</f>
        <v>#DIV/0!</v>
      </c>
      <c r="AU62" s="1601" t="e">
        <f>AU64/AU63</f>
        <v>#DIV/0!</v>
      </c>
      <c r="AW62" s="1527"/>
      <c r="AX62" s="1550"/>
      <c r="AY62" s="1572">
        <f t="shared" si="156"/>
        <v>0</v>
      </c>
      <c r="AZ62" s="1574">
        <f t="shared" si="157"/>
        <v>0</v>
      </c>
      <c r="BA62" s="1574">
        <f t="shared" si="158"/>
        <v>0</v>
      </c>
      <c r="BB62" s="1574">
        <f t="shared" si="159"/>
        <v>0</v>
      </c>
      <c r="BC62" s="1573">
        <f t="shared" si="160"/>
        <v>0</v>
      </c>
      <c r="BD62" s="480">
        <f t="shared" si="161"/>
        <v>0</v>
      </c>
      <c r="BE62" s="1572">
        <f t="shared" si="162"/>
        <v>0</v>
      </c>
      <c r="BF62" s="1539"/>
      <c r="BG62" s="1594">
        <f>'Library Volume 1'!E$9</f>
        <v>0.48</v>
      </c>
      <c r="BH62" s="1595">
        <f>'Library Volume 1'!G$9</f>
        <v>0.48</v>
      </c>
      <c r="BI62" s="1595">
        <f>'Library Volume 1'!H$9</f>
        <v>0.44</v>
      </c>
      <c r="BJ62" s="1595">
        <f>'Library Volume 1'!I$9</f>
        <v>0.4</v>
      </c>
      <c r="BK62" s="1596">
        <f>'Library Volume 1'!J$9</f>
        <v>0.36</v>
      </c>
      <c r="BL62" s="1527"/>
      <c r="BM62" s="1587">
        <f t="shared" si="163"/>
        <v>0</v>
      </c>
      <c r="BN62" s="1574">
        <f t="shared" si="164"/>
        <v>0</v>
      </c>
      <c r="BO62" s="1574">
        <f t="shared" si="165"/>
        <v>0</v>
      </c>
      <c r="BP62" s="1574">
        <f t="shared" si="166"/>
        <v>0</v>
      </c>
      <c r="BQ62" s="1573">
        <f t="shared" si="167"/>
        <v>0</v>
      </c>
      <c r="BR62" s="1527"/>
      <c r="BS62" s="1597">
        <f>('Library Volume 1'!E$6)</f>
        <v>2.2000000000000002</v>
      </c>
      <c r="BT62" s="1598">
        <f>'Library Volume 1'!G$6</f>
        <v>3.2</v>
      </c>
      <c r="BU62" s="1598">
        <f>'Library Volume 1'!H$6</f>
        <v>4.9000000000000004</v>
      </c>
      <c r="BV62" s="1598">
        <f>'Library Volume 1'!I$6</f>
        <v>6.5</v>
      </c>
      <c r="BW62" s="1599">
        <f>'Library Volume 1'!J$6</f>
        <v>7.5</v>
      </c>
      <c r="BX62" s="1527"/>
      <c r="BY62" s="1572">
        <f t="shared" si="168"/>
        <v>0</v>
      </c>
      <c r="BZ62" s="1574">
        <f t="shared" si="169"/>
        <v>0</v>
      </c>
      <c r="CA62" s="1574">
        <f t="shared" si="170"/>
        <v>0</v>
      </c>
      <c r="CB62" s="1574">
        <f t="shared" si="171"/>
        <v>0</v>
      </c>
      <c r="CC62" s="1573">
        <f t="shared" si="172"/>
        <v>0</v>
      </c>
      <c r="CD62" s="1574"/>
    </row>
    <row r="63" spans="2:82" ht="16.350000000000001" hidden="1" customHeight="1" outlineLevel="1">
      <c r="B63" s="483"/>
      <c r="C63" s="1527"/>
      <c r="D63" s="1527" t="s">
        <v>298</v>
      </c>
      <c r="E63" s="1527"/>
      <c r="F63" s="1586">
        <v>0</v>
      </c>
      <c r="G63" s="1586">
        <v>0</v>
      </c>
      <c r="H63" s="1586">
        <v>0</v>
      </c>
      <c r="I63" s="1587">
        <f t="shared" si="177"/>
        <v>0</v>
      </c>
      <c r="J63" s="1588">
        <f t="shared" si="179"/>
        <v>0</v>
      </c>
      <c r="K63" s="1558"/>
      <c r="L63" s="1589">
        <f t="shared" ref="L63:L67" si="180">J63-M63-N63-O63-P63-Q63</f>
        <v>0</v>
      </c>
      <c r="M63" s="1590">
        <v>0</v>
      </c>
      <c r="N63" s="1590">
        <v>0</v>
      </c>
      <c r="O63" s="1590">
        <v>0</v>
      </c>
      <c r="P63" s="1590">
        <v>0</v>
      </c>
      <c r="Q63" s="1591">
        <v>0</v>
      </c>
      <c r="R63" s="1558"/>
      <c r="S63" s="1570">
        <f t="shared" si="149"/>
        <v>0</v>
      </c>
      <c r="T63" s="1572">
        <f t="shared" si="150"/>
        <v>0</v>
      </c>
      <c r="U63" s="1572">
        <f t="shared" si="151"/>
        <v>0</v>
      </c>
      <c r="V63" s="1572">
        <f t="shared" si="152"/>
        <v>0</v>
      </c>
      <c r="W63" s="1572">
        <f t="shared" si="153"/>
        <v>0</v>
      </c>
      <c r="X63" s="1572">
        <f t="shared" si="154"/>
        <v>0</v>
      </c>
      <c r="Y63" s="1574">
        <f t="shared" si="155"/>
        <v>0</v>
      </c>
      <c r="Z63" s="993"/>
      <c r="AA63" s="1592"/>
      <c r="AB63" s="1570"/>
      <c r="AC63" s="18"/>
      <c r="AD63" s="1527"/>
      <c r="AE63" s="1550" t="s">
        <v>301</v>
      </c>
      <c r="AF63" s="1571"/>
      <c r="AG63" s="1571"/>
      <c r="AH63" s="1571"/>
      <c r="AI63" s="1571">
        <f>AI58*AI62</f>
        <v>0</v>
      </c>
      <c r="AJ63" s="1571">
        <f>AJ58*AJ62</f>
        <v>0</v>
      </c>
      <c r="AK63" s="1571">
        <f>AK58*AK62</f>
        <v>0</v>
      </c>
      <c r="AL63" s="1571">
        <f>AL58*AL62</f>
        <v>0</v>
      </c>
      <c r="AM63" s="1572"/>
      <c r="AN63" s="1573">
        <f>SUM(AF63:AL63)</f>
        <v>0</v>
      </c>
      <c r="AO63" s="1574"/>
      <c r="AP63" s="1600" t="s">
        <v>302</v>
      </c>
      <c r="AQ63" s="1601"/>
      <c r="AR63" s="1601" t="e">
        <f>AI61/AI62</f>
        <v>#DIV/0!</v>
      </c>
      <c r="AS63" s="1601" t="e">
        <f>AJ61/AJ62</f>
        <v>#DIV/0!</v>
      </c>
      <c r="AT63" s="1601" t="e">
        <f>AK61/AK62</f>
        <v>#DIV/0!</v>
      </c>
      <c r="AU63" s="1601" t="e">
        <f>AL61/AL62</f>
        <v>#DIV/0!</v>
      </c>
      <c r="AW63" s="1527"/>
      <c r="AX63" s="1550"/>
      <c r="AY63" s="1572">
        <f t="shared" ref="AY63:BD68" si="181">$H63*L63</f>
        <v>0</v>
      </c>
      <c r="AZ63" s="1574">
        <f t="shared" si="181"/>
        <v>0</v>
      </c>
      <c r="BA63" s="1574">
        <f t="shared" si="181"/>
        <v>0</v>
      </c>
      <c r="BB63" s="1574">
        <f t="shared" si="181"/>
        <v>0</v>
      </c>
      <c r="BC63" s="1573">
        <f t="shared" si="181"/>
        <v>0</v>
      </c>
      <c r="BD63" s="480">
        <f t="shared" si="181"/>
        <v>0</v>
      </c>
      <c r="BE63" s="1572">
        <f t="shared" ref="BE63:BE68" si="182">SUM(AY63:BD63)</f>
        <v>0</v>
      </c>
      <c r="BF63" s="1539"/>
      <c r="BG63" s="1594">
        <f>'Library Volume 1'!E$9</f>
        <v>0.48</v>
      </c>
      <c r="BH63" s="1595">
        <f>'Library Volume 1'!G$9</f>
        <v>0.48</v>
      </c>
      <c r="BI63" s="1595">
        <f>'Library Volume 1'!H$9</f>
        <v>0.44</v>
      </c>
      <c r="BJ63" s="1595">
        <f>'Library Volume 1'!I$9</f>
        <v>0.4</v>
      </c>
      <c r="BK63" s="1596">
        <f>'Library Volume 1'!J$9</f>
        <v>0.36</v>
      </c>
      <c r="BL63" s="1527"/>
      <c r="BM63" s="1587">
        <f t="shared" ref="BM63:BQ68" si="183">(S63)/(BG63*40)</f>
        <v>0</v>
      </c>
      <c r="BN63" s="1574">
        <f t="shared" si="183"/>
        <v>0</v>
      </c>
      <c r="BO63" s="1574">
        <f t="shared" si="183"/>
        <v>0</v>
      </c>
      <c r="BP63" s="1574">
        <f t="shared" si="183"/>
        <v>0</v>
      </c>
      <c r="BQ63" s="1573">
        <f t="shared" si="183"/>
        <v>0</v>
      </c>
      <c r="BR63" s="1527"/>
      <c r="BS63" s="1597">
        <f>('Library Volume 1'!E$6)</f>
        <v>2.2000000000000002</v>
      </c>
      <c r="BT63" s="1598">
        <f>'Library Volume 1'!G$6</f>
        <v>3.2</v>
      </c>
      <c r="BU63" s="1598">
        <f>'Library Volume 1'!H$6</f>
        <v>4.9000000000000004</v>
      </c>
      <c r="BV63" s="1598">
        <f>'Library Volume 1'!I$6</f>
        <v>6.5</v>
      </c>
      <c r="BW63" s="1599">
        <f>'Library Volume 1'!J$6</f>
        <v>7.5</v>
      </c>
      <c r="BX63" s="1527"/>
      <c r="BY63" s="1572">
        <f t="shared" ref="BY63:BY68" si="184">BM63*BS63</f>
        <v>0</v>
      </c>
      <c r="BZ63" s="1574">
        <f t="shared" ref="BZ63:BZ67" si="185">BN63*BT63</f>
        <v>0</v>
      </c>
      <c r="CA63" s="1574">
        <f t="shared" ref="CA63:CA68" si="186">BO63*BU63</f>
        <v>0</v>
      </c>
      <c r="CB63" s="1574">
        <f t="shared" ref="CB63:CB68" si="187">BP63*BV63</f>
        <v>0</v>
      </c>
      <c r="CC63" s="1573">
        <f t="shared" ref="CC63:CC68" si="188">BQ63*BW63</f>
        <v>0</v>
      </c>
      <c r="CD63" s="1574"/>
    </row>
    <row r="64" spans="2:82" ht="17.100000000000001" hidden="1" customHeight="1" outlineLevel="1">
      <c r="B64" s="483"/>
      <c r="C64" s="1582" t="str">
        <f>'Library Volume 1'!C26</f>
        <v>Environmental Conservation</v>
      </c>
      <c r="D64" s="1582"/>
      <c r="E64" s="1568"/>
      <c r="F64" s="1569"/>
      <c r="G64" s="1569"/>
      <c r="H64" s="1569"/>
      <c r="I64" s="1602"/>
      <c r="J64" s="1603"/>
      <c r="K64" s="1558"/>
      <c r="L64" s="1568"/>
      <c r="M64" s="1569"/>
      <c r="N64" s="1569"/>
      <c r="O64" s="1569"/>
      <c r="P64" s="1569"/>
      <c r="Q64" s="1568"/>
      <c r="R64" s="1558"/>
      <c r="S64" s="1568"/>
      <c r="T64" s="1569"/>
      <c r="U64" s="1569"/>
      <c r="V64" s="1569"/>
      <c r="W64" s="1569"/>
      <c r="X64" s="1569"/>
      <c r="Y64" s="1568"/>
      <c r="Z64" s="993"/>
      <c r="AA64" s="649"/>
      <c r="AB64" s="1570"/>
      <c r="AC64" s="18"/>
      <c r="AD64" s="1565"/>
      <c r="AE64" s="569"/>
      <c r="AF64" s="1604"/>
      <c r="AG64" s="1604"/>
      <c r="AH64" s="570" t="s">
        <v>303</v>
      </c>
      <c r="AI64" s="571">
        <f>AI60-BZ118</f>
        <v>0</v>
      </c>
      <c r="AJ64" s="571">
        <f>AJ60-CA118</f>
        <v>0</v>
      </c>
      <c r="AK64" s="571">
        <f>AK60-CB118</f>
        <v>0</v>
      </c>
      <c r="AL64" s="583">
        <f>AL60-CC118</f>
        <v>0</v>
      </c>
      <c r="AM64" s="1605"/>
      <c r="AN64" s="583">
        <f>SUM(AI64:AM64)</f>
        <v>0</v>
      </c>
      <c r="AO64" s="573"/>
      <c r="AP64" s="1606" t="s">
        <v>304</v>
      </c>
      <c r="AQ64" s="574"/>
      <c r="AR64" s="574" t="e">
        <f>T118/(AI63*40)</f>
        <v>#DIV/0!</v>
      </c>
      <c r="AS64" s="574" t="e">
        <f>U118/(AJ63*40)</f>
        <v>#DIV/0!</v>
      </c>
      <c r="AT64" s="574" t="e">
        <f>V118/(AK63*40)</f>
        <v>#DIV/0!</v>
      </c>
      <c r="AU64" s="574" t="e">
        <f>W118/(AL63*40)</f>
        <v>#DIV/0!</v>
      </c>
      <c r="AW64" s="1527"/>
      <c r="AX64" s="508" t="str">
        <f>C64</f>
        <v>Environmental Conservation</v>
      </c>
      <c r="AY64" s="1575"/>
      <c r="AZ64" s="1576"/>
      <c r="BA64" s="1576"/>
      <c r="BB64" s="1576"/>
      <c r="BC64" s="1577"/>
      <c r="BD64" s="604"/>
      <c r="BE64" s="1575"/>
      <c r="BF64" s="1578"/>
      <c r="BG64" s="1579"/>
      <c r="BH64" s="1580"/>
      <c r="BI64" s="1580"/>
      <c r="BJ64" s="1580"/>
      <c r="BK64" s="1581"/>
      <c r="BL64" s="1582"/>
      <c r="BM64" s="1575"/>
      <c r="BN64" s="1576"/>
      <c r="BO64" s="1576"/>
      <c r="BP64" s="1576"/>
      <c r="BQ64" s="1577"/>
      <c r="BR64" s="1582"/>
      <c r="BS64" s="1583"/>
      <c r="BT64" s="1584"/>
      <c r="BU64" s="1584"/>
      <c r="BV64" s="1584"/>
      <c r="BW64" s="1585"/>
      <c r="BX64" s="1582"/>
      <c r="BY64" s="1575"/>
      <c r="BZ64" s="1576"/>
      <c r="CA64" s="1576"/>
      <c r="CB64" s="1576"/>
      <c r="CC64" s="1577"/>
      <c r="CD64" s="1574"/>
    </row>
    <row r="65" spans="2:89" ht="16.350000000000001" hidden="1" customHeight="1" outlineLevel="1">
      <c r="B65" s="483"/>
      <c r="D65" s="1527" t="s">
        <v>292</v>
      </c>
      <c r="E65" s="1527"/>
      <c r="F65" s="1586">
        <v>0</v>
      </c>
      <c r="G65" s="1586">
        <v>0</v>
      </c>
      <c r="H65" s="1586">
        <v>0</v>
      </c>
      <c r="I65" s="1587">
        <f t="shared" ref="I65:I68" si="189">IF(F65&gt;0,G65/H65,0)</f>
        <v>0</v>
      </c>
      <c r="J65" s="1588">
        <f t="shared" ref="J65" si="190">IF(F65&gt;0,F65/G65,0)</f>
        <v>0</v>
      </c>
      <c r="K65" s="1558"/>
      <c r="L65" s="1589">
        <f t="shared" ref="L65" si="191">J65-M65-N65-O65-P65-Q65</f>
        <v>0</v>
      </c>
      <c r="M65" s="1590">
        <v>0</v>
      </c>
      <c r="N65" s="1590">
        <v>0</v>
      </c>
      <c r="O65" s="1590">
        <v>0</v>
      </c>
      <c r="P65" s="1590">
        <v>0</v>
      </c>
      <c r="Q65" s="1591">
        <v>0</v>
      </c>
      <c r="R65" s="1558"/>
      <c r="S65" s="1570">
        <f t="shared" ref="S65:S67" si="192">$I65*L65*$H65</f>
        <v>0</v>
      </c>
      <c r="T65" s="1572">
        <f t="shared" ref="T65:T68" si="193">$I65*M65*$H65</f>
        <v>0</v>
      </c>
      <c r="U65" s="1572">
        <f t="shared" ref="U65:U68" si="194">$I65*N65*$H65</f>
        <v>0</v>
      </c>
      <c r="V65" s="1572">
        <f t="shared" ref="V65:V68" si="195">$I65*O65*$H65</f>
        <v>0</v>
      </c>
      <c r="W65" s="1572">
        <f t="shared" ref="W65:W68" si="196">$I65*P65*$H65</f>
        <v>0</v>
      </c>
      <c r="X65" s="1572">
        <f t="shared" ref="X65:X67" si="197">$I65*Q65*$H65</f>
        <v>0</v>
      </c>
      <c r="Y65" s="1574">
        <f t="shared" ref="Y65:Y68" si="198">SUM(S65:X65)</f>
        <v>0</v>
      </c>
      <c r="Z65" s="993"/>
      <c r="AA65" s="1592"/>
      <c r="AB65" s="1570"/>
      <c r="AC65" s="18"/>
      <c r="AD65" s="24"/>
      <c r="AE65" s="529"/>
      <c r="AF65" s="575"/>
      <c r="AG65" s="576"/>
      <c r="AH65" s="1607" t="s">
        <v>305</v>
      </c>
      <c r="AI65" s="1608">
        <f>IF(AI66&gt;AI58,1,0)</f>
        <v>0</v>
      </c>
      <c r="AJ65" s="1608">
        <f>IF(AJ66&gt;AJ58,1,0)</f>
        <v>0</v>
      </c>
      <c r="AK65" s="1608">
        <f>IF(AK66&gt;AK58,1,0)</f>
        <v>0</v>
      </c>
      <c r="AL65" s="1608">
        <f>IF(AL66&gt;AL58,1,0)</f>
        <v>0</v>
      </c>
      <c r="AM65" s="577"/>
      <c r="AN65" s="1609">
        <f>SUM(AI65:AL65)</f>
        <v>0</v>
      </c>
      <c r="AO65" s="24"/>
      <c r="AP65" s="24"/>
      <c r="AQ65" s="578"/>
      <c r="AR65" s="578"/>
      <c r="AS65" s="578"/>
      <c r="AT65" s="578"/>
      <c r="AU65" s="578"/>
      <c r="AV65" s="24"/>
      <c r="AW65" s="1527"/>
      <c r="AX65" s="1550"/>
      <c r="AY65" s="1572">
        <f t="shared" si="181"/>
        <v>0</v>
      </c>
      <c r="AZ65" s="1574">
        <f t="shared" si="181"/>
        <v>0</v>
      </c>
      <c r="BA65" s="1574">
        <f t="shared" si="181"/>
        <v>0</v>
      </c>
      <c r="BB65" s="1574">
        <f t="shared" si="181"/>
        <v>0</v>
      </c>
      <c r="BC65" s="1573">
        <f t="shared" si="181"/>
        <v>0</v>
      </c>
      <c r="BD65" s="480">
        <f t="shared" si="181"/>
        <v>0</v>
      </c>
      <c r="BE65" s="1572">
        <f t="shared" si="182"/>
        <v>0</v>
      </c>
      <c r="BF65" s="1539"/>
      <c r="BG65" s="1594">
        <f>'Library Volume 1'!E$9</f>
        <v>0.48</v>
      </c>
      <c r="BH65" s="1595">
        <f>'Library Volume 1'!G$9</f>
        <v>0.48</v>
      </c>
      <c r="BI65" s="1595">
        <f>'Library Volume 1'!H$9</f>
        <v>0.44</v>
      </c>
      <c r="BJ65" s="1595">
        <f>'Library Volume 1'!I$9</f>
        <v>0.4</v>
      </c>
      <c r="BK65" s="1596">
        <f>'Library Volume 1'!J$9</f>
        <v>0.36</v>
      </c>
      <c r="BL65" s="1527"/>
      <c r="BM65" s="1572">
        <f t="shared" si="183"/>
        <v>0</v>
      </c>
      <c r="BN65" s="1574">
        <f t="shared" si="183"/>
        <v>0</v>
      </c>
      <c r="BO65" s="1574">
        <f t="shared" si="183"/>
        <v>0</v>
      </c>
      <c r="BP65" s="1574">
        <f t="shared" si="183"/>
        <v>0</v>
      </c>
      <c r="BQ65" s="1573">
        <f t="shared" si="183"/>
        <v>0</v>
      </c>
      <c r="BR65" s="1527"/>
      <c r="BS65" s="1597">
        <f>('Library Volume 1'!E$6)</f>
        <v>2.2000000000000002</v>
      </c>
      <c r="BT65" s="1598">
        <f>'Library Volume 1'!G$6</f>
        <v>3.2</v>
      </c>
      <c r="BU65" s="1598">
        <f>'Library Volume 1'!H$6</f>
        <v>4.9000000000000004</v>
      </c>
      <c r="BV65" s="1598">
        <f>'Library Volume 1'!I$6</f>
        <v>6.5</v>
      </c>
      <c r="BW65" s="1599">
        <f>'Library Volume 1'!J$6</f>
        <v>7.5</v>
      </c>
      <c r="BX65" s="1527"/>
      <c r="BY65" s="1572">
        <f t="shared" si="184"/>
        <v>0</v>
      </c>
      <c r="BZ65" s="1574">
        <f t="shared" si="185"/>
        <v>0</v>
      </c>
      <c r="CA65" s="1574">
        <f t="shared" si="186"/>
        <v>0</v>
      </c>
      <c r="CB65" s="1574">
        <f t="shared" si="187"/>
        <v>0</v>
      </c>
      <c r="CC65" s="1573">
        <f>BQ65*BW65</f>
        <v>0</v>
      </c>
      <c r="CD65" s="1574"/>
      <c r="CE65" s="1539"/>
      <c r="CF65" s="1539"/>
      <c r="CG65" s="1539"/>
      <c r="CH65" s="1539"/>
      <c r="CI65" s="1539"/>
      <c r="CJ65" s="1539"/>
      <c r="CK65" s="1539"/>
    </row>
    <row r="66" spans="2:89" ht="16.350000000000001" hidden="1" customHeight="1" outlineLevel="1">
      <c r="B66" s="483"/>
      <c r="D66" s="1527" t="s">
        <v>294</v>
      </c>
      <c r="E66" s="1527"/>
      <c r="F66" s="1586">
        <v>0</v>
      </c>
      <c r="G66" s="1586">
        <v>0</v>
      </c>
      <c r="H66" s="1586">
        <v>0</v>
      </c>
      <c r="I66" s="1587">
        <f t="shared" si="189"/>
        <v>0</v>
      </c>
      <c r="J66" s="1588">
        <f>IF(F66&gt;0,F66/G66,0)</f>
        <v>0</v>
      </c>
      <c r="K66" s="1558"/>
      <c r="L66" s="1589">
        <f t="shared" si="180"/>
        <v>0</v>
      </c>
      <c r="M66" s="1590">
        <v>0</v>
      </c>
      <c r="N66" s="1590">
        <v>0</v>
      </c>
      <c r="O66" s="1590">
        <v>0</v>
      </c>
      <c r="P66" s="1590">
        <v>0</v>
      </c>
      <c r="Q66" s="1591">
        <v>0</v>
      </c>
      <c r="R66" s="1558"/>
      <c r="S66" s="1570">
        <f t="shared" si="192"/>
        <v>0</v>
      </c>
      <c r="T66" s="1572">
        <f t="shared" si="193"/>
        <v>0</v>
      </c>
      <c r="U66" s="1572">
        <f t="shared" si="194"/>
        <v>0</v>
      </c>
      <c r="V66" s="1572">
        <f t="shared" si="195"/>
        <v>0</v>
      </c>
      <c r="W66" s="1572">
        <f t="shared" si="196"/>
        <v>0</v>
      </c>
      <c r="X66" s="1572">
        <f t="shared" si="197"/>
        <v>0</v>
      </c>
      <c r="Y66" s="1574">
        <f t="shared" si="198"/>
        <v>0</v>
      </c>
      <c r="Z66" s="993"/>
      <c r="AA66" s="1592"/>
      <c r="AB66" s="1570"/>
      <c r="AC66" s="18"/>
      <c r="AD66" s="31"/>
      <c r="AE66" s="584"/>
      <c r="AF66" s="579"/>
      <c r="AG66" s="580"/>
      <c r="AH66" s="1607" t="s">
        <v>306</v>
      </c>
      <c r="AI66" s="1608">
        <f>IF(T118&gt;0,1,0)</f>
        <v>0</v>
      </c>
      <c r="AJ66" s="1608">
        <f>IF(U118&gt;0,1,0)</f>
        <v>0</v>
      </c>
      <c r="AK66" s="1608">
        <f>IF(V118&gt;0,1,0)</f>
        <v>0</v>
      </c>
      <c r="AL66" s="1608">
        <f>IF(W118&gt;0,1,0)</f>
        <v>0</v>
      </c>
      <c r="AM66" s="585"/>
      <c r="AN66" s="586"/>
      <c r="AO66" s="498"/>
      <c r="AP66" s="31"/>
      <c r="AQ66" s="493"/>
      <c r="AR66" s="493"/>
      <c r="AS66" s="493"/>
      <c r="AT66" s="493"/>
      <c r="AU66" s="493"/>
      <c r="AV66" s="568"/>
      <c r="AW66" s="1527"/>
      <c r="AX66" s="1550"/>
      <c r="AY66" s="1572">
        <f t="shared" si="181"/>
        <v>0</v>
      </c>
      <c r="AZ66" s="1574">
        <f t="shared" si="181"/>
        <v>0</v>
      </c>
      <c r="BA66" s="1574">
        <f t="shared" si="181"/>
        <v>0</v>
      </c>
      <c r="BB66" s="1574">
        <f t="shared" si="181"/>
        <v>0</v>
      </c>
      <c r="BC66" s="1573">
        <f t="shared" si="181"/>
        <v>0</v>
      </c>
      <c r="BD66" s="480">
        <f t="shared" si="181"/>
        <v>0</v>
      </c>
      <c r="BE66" s="1572">
        <f t="shared" si="182"/>
        <v>0</v>
      </c>
      <c r="BF66" s="1539"/>
      <c r="BG66" s="1594">
        <f>'Library Volume 1'!E$9</f>
        <v>0.48</v>
      </c>
      <c r="BH66" s="1595">
        <f>'Library Volume 1'!G$9</f>
        <v>0.48</v>
      </c>
      <c r="BI66" s="1595">
        <f>'Library Volume 1'!H$9</f>
        <v>0.44</v>
      </c>
      <c r="BJ66" s="1595">
        <f>'Library Volume 1'!I$9</f>
        <v>0.4</v>
      </c>
      <c r="BK66" s="1596">
        <f>'Library Volume 1'!J$9</f>
        <v>0.36</v>
      </c>
      <c r="BL66" s="1527"/>
      <c r="BM66" s="1572">
        <f t="shared" si="183"/>
        <v>0</v>
      </c>
      <c r="BN66" s="1574">
        <f t="shared" si="183"/>
        <v>0</v>
      </c>
      <c r="BO66" s="1574">
        <f t="shared" si="183"/>
        <v>0</v>
      </c>
      <c r="BP66" s="1574">
        <f t="shared" si="183"/>
        <v>0</v>
      </c>
      <c r="BQ66" s="1573">
        <f t="shared" si="183"/>
        <v>0</v>
      </c>
      <c r="BR66" s="1527"/>
      <c r="BS66" s="1597">
        <f>('Library Volume 1'!E$6)</f>
        <v>2.2000000000000002</v>
      </c>
      <c r="BT66" s="1598">
        <f>'Library Volume 1'!G$6</f>
        <v>3.2</v>
      </c>
      <c r="BU66" s="1598">
        <f>'Library Volume 1'!H$6</f>
        <v>4.9000000000000004</v>
      </c>
      <c r="BV66" s="1598">
        <f>'Library Volume 1'!I$6</f>
        <v>6.5</v>
      </c>
      <c r="BW66" s="1599">
        <f>'Library Volume 1'!J$6</f>
        <v>7.5</v>
      </c>
      <c r="BX66" s="1527"/>
      <c r="BY66" s="1572">
        <f t="shared" si="184"/>
        <v>0</v>
      </c>
      <c r="BZ66" s="1574">
        <f t="shared" si="185"/>
        <v>0</v>
      </c>
      <c r="CA66" s="1574">
        <f t="shared" si="186"/>
        <v>0</v>
      </c>
      <c r="CB66" s="1574">
        <f t="shared" si="187"/>
        <v>0</v>
      </c>
      <c r="CC66" s="1573">
        <f t="shared" si="188"/>
        <v>0</v>
      </c>
      <c r="CD66" s="1574"/>
      <c r="CE66" s="1539"/>
      <c r="CF66" s="1539"/>
      <c r="CG66" s="1539"/>
      <c r="CH66" s="1539"/>
      <c r="CI66" s="1539"/>
      <c r="CJ66" s="1539"/>
      <c r="CK66" s="1539"/>
    </row>
    <row r="67" spans="2:89" ht="16.350000000000001" hidden="1" customHeight="1" outlineLevel="1">
      <c r="B67" s="483"/>
      <c r="D67" s="1527" t="s">
        <v>296</v>
      </c>
      <c r="E67" s="1527"/>
      <c r="F67" s="1586">
        <v>0</v>
      </c>
      <c r="G67" s="1586">
        <v>0</v>
      </c>
      <c r="H67" s="1586">
        <v>0</v>
      </c>
      <c r="I67" s="1587">
        <f t="shared" si="189"/>
        <v>0</v>
      </c>
      <c r="J67" s="1588">
        <f t="shared" ref="J67:J68" si="199">IF(F67&gt;0,F67/G67,0)</f>
        <v>0</v>
      </c>
      <c r="K67" s="1558"/>
      <c r="L67" s="1589">
        <f t="shared" si="180"/>
        <v>0</v>
      </c>
      <c r="M67" s="1590">
        <v>0</v>
      </c>
      <c r="N67" s="1590">
        <v>0</v>
      </c>
      <c r="O67" s="1590">
        <v>0</v>
      </c>
      <c r="P67" s="1590">
        <v>0</v>
      </c>
      <c r="Q67" s="1591">
        <v>0</v>
      </c>
      <c r="R67" s="1558"/>
      <c r="S67" s="1570">
        <f t="shared" si="192"/>
        <v>0</v>
      </c>
      <c r="T67" s="1572">
        <f t="shared" si="193"/>
        <v>0</v>
      </c>
      <c r="U67" s="1572">
        <f t="shared" si="194"/>
        <v>0</v>
      </c>
      <c r="V67" s="1572">
        <f t="shared" si="195"/>
        <v>0</v>
      </c>
      <c r="W67" s="1572">
        <f t="shared" si="196"/>
        <v>0</v>
      </c>
      <c r="X67" s="1572">
        <f t="shared" si="197"/>
        <v>0</v>
      </c>
      <c r="Y67" s="1574">
        <f t="shared" si="198"/>
        <v>0</v>
      </c>
      <c r="Z67" s="993"/>
      <c r="AA67" s="1592"/>
      <c r="AB67" s="1570"/>
      <c r="AC67" s="18"/>
      <c r="AD67" s="566" t="str">
        <f>B120</f>
        <v>07</v>
      </c>
      <c r="AE67" s="476" t="str">
        <f>C120</f>
        <v>Retail and Commercial Enterprise</v>
      </c>
      <c r="AF67" s="567" t="s">
        <v>272</v>
      </c>
      <c r="AG67" s="567"/>
      <c r="AH67" s="567"/>
      <c r="AI67" s="581" t="s">
        <v>276</v>
      </c>
      <c r="AJ67" s="581" t="s">
        <v>277</v>
      </c>
      <c r="AK67" s="581" t="s">
        <v>278</v>
      </c>
      <c r="AL67" s="581" t="s">
        <v>279</v>
      </c>
      <c r="AM67" s="477" t="s">
        <v>288</v>
      </c>
      <c r="AN67" s="501" t="s">
        <v>275</v>
      </c>
      <c r="AO67" s="506"/>
      <c r="AP67" s="39"/>
      <c r="AQ67" s="477"/>
      <c r="AR67" s="477" t="s">
        <v>276</v>
      </c>
      <c r="AS67" s="477" t="s">
        <v>277</v>
      </c>
      <c r="AT67" s="477" t="s">
        <v>278</v>
      </c>
      <c r="AU67" s="477" t="s">
        <v>279</v>
      </c>
      <c r="AV67" s="582"/>
      <c r="AW67" s="1527"/>
      <c r="AX67" s="1550"/>
      <c r="AY67" s="1572">
        <f t="shared" si="181"/>
        <v>0</v>
      </c>
      <c r="AZ67" s="1574">
        <f t="shared" si="181"/>
        <v>0</v>
      </c>
      <c r="BA67" s="1574">
        <f t="shared" si="181"/>
        <v>0</v>
      </c>
      <c r="BB67" s="1574">
        <f t="shared" si="181"/>
        <v>0</v>
      </c>
      <c r="BC67" s="1573">
        <f t="shared" si="181"/>
        <v>0</v>
      </c>
      <c r="BD67" s="480">
        <f t="shared" si="181"/>
        <v>0</v>
      </c>
      <c r="BE67" s="1572">
        <f t="shared" si="182"/>
        <v>0</v>
      </c>
      <c r="BF67" s="1539"/>
      <c r="BG67" s="1594">
        <f>'Library Volume 1'!E$9</f>
        <v>0.48</v>
      </c>
      <c r="BH67" s="1595">
        <f>'Library Volume 1'!G$9</f>
        <v>0.48</v>
      </c>
      <c r="BI67" s="1595">
        <f>'Library Volume 1'!H$9</f>
        <v>0.44</v>
      </c>
      <c r="BJ67" s="1595">
        <f>'Library Volume 1'!I$9</f>
        <v>0.4</v>
      </c>
      <c r="BK67" s="1596">
        <f>'Library Volume 1'!J$9</f>
        <v>0.36</v>
      </c>
      <c r="BL67" s="1527"/>
      <c r="BM67" s="1572">
        <f t="shared" si="183"/>
        <v>0</v>
      </c>
      <c r="BN67" s="1574">
        <f t="shared" si="183"/>
        <v>0</v>
      </c>
      <c r="BO67" s="1574">
        <f t="shared" si="183"/>
        <v>0</v>
      </c>
      <c r="BP67" s="1574">
        <f t="shared" si="183"/>
        <v>0</v>
      </c>
      <c r="BQ67" s="1573">
        <f t="shared" si="183"/>
        <v>0</v>
      </c>
      <c r="BR67" s="1527"/>
      <c r="BS67" s="1597">
        <f>('Library Volume 1'!E$6)</f>
        <v>2.2000000000000002</v>
      </c>
      <c r="BT67" s="1598">
        <f>'Library Volume 1'!G$6</f>
        <v>3.2</v>
      </c>
      <c r="BU67" s="1598">
        <f>'Library Volume 1'!H$6</f>
        <v>4.9000000000000004</v>
      </c>
      <c r="BV67" s="1598">
        <f>'Library Volume 1'!I$6</f>
        <v>6.5</v>
      </c>
      <c r="BW67" s="1599">
        <f>'Library Volume 1'!J$6</f>
        <v>7.5</v>
      </c>
      <c r="BX67" s="1527"/>
      <c r="BY67" s="1572">
        <f t="shared" si="184"/>
        <v>0</v>
      </c>
      <c r="BZ67" s="1574">
        <f t="shared" si="185"/>
        <v>0</v>
      </c>
      <c r="CA67" s="1574">
        <f t="shared" si="186"/>
        <v>0</v>
      </c>
      <c r="CB67" s="1574">
        <f t="shared" si="187"/>
        <v>0</v>
      </c>
      <c r="CC67" s="1573">
        <f t="shared" si="188"/>
        <v>0</v>
      </c>
      <c r="CD67" s="1574"/>
      <c r="CE67" s="1539"/>
      <c r="CF67" s="1539"/>
      <c r="CG67" s="1539"/>
      <c r="CH67" s="1539"/>
      <c r="CI67" s="1539"/>
      <c r="CJ67" s="1539"/>
      <c r="CK67" s="1539"/>
    </row>
    <row r="68" spans="2:89" ht="16.350000000000001" hidden="1" customHeight="1" outlineLevel="1">
      <c r="B68" s="483"/>
      <c r="D68" s="1527" t="s">
        <v>298</v>
      </c>
      <c r="E68" s="1527"/>
      <c r="F68" s="1586">
        <v>0</v>
      </c>
      <c r="G68" s="1586">
        <v>0</v>
      </c>
      <c r="H68" s="1586">
        <v>0</v>
      </c>
      <c r="I68" s="1587">
        <f t="shared" si="189"/>
        <v>0</v>
      </c>
      <c r="J68" s="1588">
        <f t="shared" si="199"/>
        <v>0</v>
      </c>
      <c r="K68" s="1558"/>
      <c r="L68" s="1589">
        <f>J68-M68-N68-O68-P68-Q68</f>
        <v>0</v>
      </c>
      <c r="M68" s="1590">
        <v>0</v>
      </c>
      <c r="N68" s="1590">
        <v>0</v>
      </c>
      <c r="O68" s="1590">
        <v>0</v>
      </c>
      <c r="P68" s="1590">
        <v>0</v>
      </c>
      <c r="Q68" s="1591">
        <v>0</v>
      </c>
      <c r="R68" s="1558"/>
      <c r="S68" s="1570">
        <f>$I68*L68*$H68</f>
        <v>0</v>
      </c>
      <c r="T68" s="1572">
        <f t="shared" si="193"/>
        <v>0</v>
      </c>
      <c r="U68" s="1572">
        <f t="shared" si="194"/>
        <v>0</v>
      </c>
      <c r="V68" s="1572">
        <f t="shared" si="195"/>
        <v>0</v>
      </c>
      <c r="W68" s="1572">
        <f t="shared" si="196"/>
        <v>0</v>
      </c>
      <c r="X68" s="1572">
        <f>$I68*Q68*$H68</f>
        <v>0</v>
      </c>
      <c r="Y68" s="1564">
        <f t="shared" si="198"/>
        <v>0</v>
      </c>
      <c r="Z68" s="993"/>
      <c r="AA68" s="1592"/>
      <c r="AB68" s="1570"/>
      <c r="AC68" s="18"/>
      <c r="AD68" s="1527"/>
      <c r="AE68" s="1550" t="s">
        <v>290</v>
      </c>
      <c r="AF68" s="1571" t="s">
        <v>291</v>
      </c>
      <c r="AG68" s="1571"/>
      <c r="AH68" s="1571"/>
      <c r="AI68" s="1571">
        <f>ROUND(BZ141/AI69,0)</f>
        <v>0</v>
      </c>
      <c r="AJ68" s="1571">
        <f>ROUND(CA141/AJ69,0)</f>
        <v>0</v>
      </c>
      <c r="AK68" s="1571">
        <f>ROUND(CB141/AK69,0)</f>
        <v>0</v>
      </c>
      <c r="AL68" s="1571">
        <f>ROUND(CC141/AL69,0)</f>
        <v>0</v>
      </c>
      <c r="AM68" s="1572"/>
      <c r="AN68" s="1573">
        <f>SUM(AF68:AL68)</f>
        <v>0</v>
      </c>
      <c r="AO68" s="1574"/>
      <c r="AQ68" s="1572"/>
      <c r="AR68" s="1572"/>
      <c r="AS68" s="1572"/>
      <c r="AT68" s="1572"/>
      <c r="AU68" s="1572"/>
      <c r="AW68" s="1565"/>
      <c r="AX68" s="1610"/>
      <c r="AY68" s="1561">
        <f t="shared" si="181"/>
        <v>0</v>
      </c>
      <c r="AZ68" s="1564">
        <f t="shared" si="181"/>
        <v>0</v>
      </c>
      <c r="BA68" s="1564">
        <f t="shared" si="181"/>
        <v>0</v>
      </c>
      <c r="BB68" s="1564">
        <f t="shared" si="181"/>
        <v>0</v>
      </c>
      <c r="BC68" s="1611">
        <f t="shared" si="181"/>
        <v>0</v>
      </c>
      <c r="BD68" s="482">
        <f t="shared" si="181"/>
        <v>0</v>
      </c>
      <c r="BE68" s="1561">
        <f t="shared" si="182"/>
        <v>0</v>
      </c>
      <c r="BF68" s="1630"/>
      <c r="BG68" s="1613">
        <f>'Library Volume 1'!E$9</f>
        <v>0.48</v>
      </c>
      <c r="BH68" s="1614">
        <f>'Library Volume 1'!G$9</f>
        <v>0.48</v>
      </c>
      <c r="BI68" s="1614">
        <f>'Library Volume 1'!H$9</f>
        <v>0.44</v>
      </c>
      <c r="BJ68" s="1614">
        <f>'Library Volume 1'!I$9</f>
        <v>0.4</v>
      </c>
      <c r="BK68" s="1615">
        <f>'Library Volume 1'!J$9</f>
        <v>0.36</v>
      </c>
      <c r="BL68" s="1565"/>
      <c r="BM68" s="1561">
        <f t="shared" si="183"/>
        <v>0</v>
      </c>
      <c r="BN68" s="1564">
        <f t="shared" si="183"/>
        <v>0</v>
      </c>
      <c r="BO68" s="1564">
        <f t="shared" si="183"/>
        <v>0</v>
      </c>
      <c r="BP68" s="1564">
        <f t="shared" si="183"/>
        <v>0</v>
      </c>
      <c r="BQ68" s="1611">
        <f t="shared" si="183"/>
        <v>0</v>
      </c>
      <c r="BR68" s="1565"/>
      <c r="BS68" s="1616">
        <f>('Library Volume 1'!E$6)</f>
        <v>2.2000000000000002</v>
      </c>
      <c r="BT68" s="1617">
        <f>'Library Volume 1'!G$6</f>
        <v>3.2</v>
      </c>
      <c r="BU68" s="1617">
        <f>'Library Volume 1'!H$6</f>
        <v>4.9000000000000004</v>
      </c>
      <c r="BV68" s="1617">
        <f>'Library Volume 1'!I$6</f>
        <v>6.5</v>
      </c>
      <c r="BW68" s="1618">
        <f>'Library Volume 1'!J$6</f>
        <v>7.5</v>
      </c>
      <c r="BX68" s="1565"/>
      <c r="BY68" s="1561">
        <f t="shared" si="184"/>
        <v>0</v>
      </c>
      <c r="BZ68" s="1564">
        <f>BN68*BT68</f>
        <v>0</v>
      </c>
      <c r="CA68" s="1564">
        <f t="shared" si="186"/>
        <v>0</v>
      </c>
      <c r="CB68" s="1564">
        <f t="shared" si="187"/>
        <v>0</v>
      </c>
      <c r="CC68" s="1611">
        <f t="shared" si="188"/>
        <v>0</v>
      </c>
      <c r="CD68" s="1564"/>
      <c r="CE68" s="1539"/>
      <c r="CF68" s="1539"/>
      <c r="CG68" s="1539"/>
      <c r="CH68" s="1539"/>
      <c r="CI68" s="1539"/>
      <c r="CJ68" s="1539"/>
      <c r="CK68" s="1539"/>
    </row>
    <row r="69" spans="2:89" s="24" customFormat="1" ht="16.350000000000001" hidden="1" customHeight="1" outlineLevel="1">
      <c r="B69" s="483"/>
      <c r="D69" s="484"/>
      <c r="E69" s="484"/>
      <c r="F69" s="531">
        <f>SUM(F49:F68)</f>
        <v>0</v>
      </c>
      <c r="G69" s="531">
        <f>SUM(G49:G68)</f>
        <v>0</v>
      </c>
      <c r="H69" s="531">
        <f>SUM(H49:H68)</f>
        <v>0</v>
      </c>
      <c r="I69" s="738" t="e">
        <f>AN31</f>
        <v>#DIV/0!</v>
      </c>
      <c r="J69" s="626">
        <f>IF(F69&gt;0,F69/G69,0)</f>
        <v>0</v>
      </c>
      <c r="K69" s="1558"/>
      <c r="L69" s="485"/>
      <c r="M69" s="531"/>
      <c r="N69" s="531"/>
      <c r="O69" s="531"/>
      <c r="P69" s="531"/>
      <c r="Q69" s="626"/>
      <c r="R69" s="1558"/>
      <c r="S69" s="1477">
        <f t="shared" ref="S69" si="200">SUM(S49:S68)</f>
        <v>0</v>
      </c>
      <c r="T69" s="531">
        <f>SUM(T49:T68)</f>
        <v>0</v>
      </c>
      <c r="U69" s="531">
        <f>SUM(U49:U68)</f>
        <v>0</v>
      </c>
      <c r="V69" s="531">
        <f>SUM(V49:V68)</f>
        <v>0</v>
      </c>
      <c r="W69" s="531">
        <f>SUM(W49:W68)</f>
        <v>0</v>
      </c>
      <c r="X69" s="531">
        <f>SUM(X49:X68)</f>
        <v>0</v>
      </c>
      <c r="Y69" s="516">
        <f t="shared" ref="Y69" si="201">SUM(Y49:Y68)</f>
        <v>0</v>
      </c>
      <c r="Z69" s="993"/>
      <c r="AA69" s="645" t="str">
        <f>IF(AN35&gt;0,"NB: no space allocated due to insufficient demand","")</f>
        <v/>
      </c>
      <c r="AB69" s="1570"/>
      <c r="AC69" s="18"/>
      <c r="AD69" s="1527"/>
      <c r="AE69" s="1550" t="s">
        <v>293</v>
      </c>
      <c r="AF69" s="1571"/>
      <c r="AG69" s="1571"/>
      <c r="AH69" s="1571"/>
      <c r="AI69" s="1571">
        <f>'Library Volume 1'!G$7</f>
        <v>69</v>
      </c>
      <c r="AJ69" s="1571">
        <f>'Library Volume 1'!H$7</f>
        <v>97</v>
      </c>
      <c r="AK69" s="1571">
        <f>'Library Volume 1'!I$7</f>
        <v>139</v>
      </c>
      <c r="AL69" s="1571">
        <f>'Library Volume 1'!J$7</f>
        <v>167</v>
      </c>
      <c r="AM69" s="1572"/>
      <c r="AN69" s="1573" t="e">
        <f>AN70/AN68</f>
        <v>#DIV/0!</v>
      </c>
      <c r="AO69" s="1574"/>
      <c r="AP69" s="1574"/>
      <c r="AQ69" s="1572"/>
      <c r="AR69" s="1572"/>
      <c r="AS69" s="1572"/>
      <c r="AT69" s="1572"/>
      <c r="AU69" s="1572"/>
      <c r="AV69" s="467"/>
      <c r="AW69" s="481"/>
      <c r="AX69" s="508"/>
      <c r="AY69" s="509">
        <f t="shared" ref="AY69:BE69" si="202">SUM(AY49:AY68)</f>
        <v>0</v>
      </c>
      <c r="AZ69" s="510">
        <f t="shared" si="202"/>
        <v>0</v>
      </c>
      <c r="BA69" s="510">
        <f t="shared" si="202"/>
        <v>0</v>
      </c>
      <c r="BB69" s="510">
        <f t="shared" si="202"/>
        <v>0</v>
      </c>
      <c r="BC69" s="511">
        <f t="shared" si="202"/>
        <v>0</v>
      </c>
      <c r="BD69" s="512">
        <f>SUM(BD49:BD68)</f>
        <v>0</v>
      </c>
      <c r="BE69" s="511">
        <f t="shared" si="202"/>
        <v>0</v>
      </c>
      <c r="BF69" s="481"/>
      <c r="BG69" s="1579">
        <f>'Library Volume 1'!E$9</f>
        <v>0.48</v>
      </c>
      <c r="BH69" s="1619" t="e">
        <f>(T69+U69+V69+W69)/((BN69+BO69+BP69+BQ69)*40)</f>
        <v>#DIV/0!</v>
      </c>
      <c r="BI69" s="1620"/>
      <c r="BJ69" s="1620"/>
      <c r="BK69" s="1621"/>
      <c r="BL69" s="481"/>
      <c r="BM69" s="509">
        <f>SUM(BM49:BM68)</f>
        <v>0</v>
      </c>
      <c r="BN69" s="510">
        <f>SUM(BN49:BN68)</f>
        <v>0</v>
      </c>
      <c r="BO69" s="510">
        <f>SUM(BO49:BO68)</f>
        <v>0</v>
      </c>
      <c r="BP69" s="510">
        <f>SUM(BP49:BP68)</f>
        <v>0</v>
      </c>
      <c r="BQ69" s="511">
        <f>SUM(BQ49:BQ68)</f>
        <v>0</v>
      </c>
      <c r="BR69" s="481"/>
      <c r="BS69" s="1583">
        <f>('Library Volume 1'!E$6)</f>
        <v>2.2000000000000002</v>
      </c>
      <c r="BT69" s="1455" t="e">
        <f>(CC69+CB69+CA69+BZ69)/(BN69+BO69+BP69+BQ69)</f>
        <v>#DIV/0!</v>
      </c>
      <c r="BU69" s="1456"/>
      <c r="BV69" s="1456"/>
      <c r="BW69" s="1457"/>
      <c r="BX69" s="481"/>
      <c r="BY69" s="509">
        <f>SUM(BY49:BY68)</f>
        <v>0</v>
      </c>
      <c r="BZ69" s="510">
        <f>SUM(BZ49:BZ68)</f>
        <v>0</v>
      </c>
      <c r="CA69" s="510">
        <f>SUM(CA49:CA68)</f>
        <v>0</v>
      </c>
      <c r="CB69" s="510">
        <f>SUM(CB49:CB68)</f>
        <v>0</v>
      </c>
      <c r="CC69" s="511">
        <f>SUM(CC49:CC68)</f>
        <v>0</v>
      </c>
      <c r="CD69" s="510"/>
      <c r="CE69" s="28"/>
      <c r="CF69" s="28"/>
      <c r="CG69" s="28"/>
      <c r="CH69" s="28"/>
      <c r="CI69" s="28"/>
      <c r="CJ69" s="28"/>
      <c r="CK69" s="28"/>
    </row>
    <row r="70" spans="2:89" s="31" customFormat="1" ht="20.25" collapsed="1">
      <c r="B70" s="621"/>
      <c r="C70" s="498"/>
      <c r="F70" s="43"/>
      <c r="G70" s="43"/>
      <c r="H70" s="43"/>
      <c r="I70" s="560"/>
      <c r="J70" s="561"/>
      <c r="K70" s="1558"/>
      <c r="L70" s="1622"/>
      <c r="M70" s="43"/>
      <c r="N70" s="43"/>
      <c r="O70" s="43"/>
      <c r="P70" s="43"/>
      <c r="Q70" s="491"/>
      <c r="R70" s="1558"/>
      <c r="S70" s="1622"/>
      <c r="T70" s="43"/>
      <c r="U70" s="43"/>
      <c r="V70" s="43"/>
      <c r="W70" s="43"/>
      <c r="X70" s="43"/>
      <c r="Y70" s="491"/>
      <c r="Z70" s="993"/>
      <c r="AA70" s="648"/>
      <c r="AB70" s="1570"/>
      <c r="AC70" s="18"/>
      <c r="AD70" s="1527"/>
      <c r="AE70" s="1550" t="s">
        <v>295</v>
      </c>
      <c r="AF70" s="1559"/>
      <c r="AG70" s="1559"/>
      <c r="AH70" s="1559"/>
      <c r="AI70" s="1559">
        <f>AI69*AI68</f>
        <v>0</v>
      </c>
      <c r="AJ70" s="1559">
        <f>AJ69*AJ68</f>
        <v>0</v>
      </c>
      <c r="AK70" s="1559">
        <f>AK69*AK68</f>
        <v>0</v>
      </c>
      <c r="AL70" s="1559">
        <f>AL69*AL68</f>
        <v>0</v>
      </c>
      <c r="AM70" s="1554"/>
      <c r="AN70" s="1553">
        <f>SUM(AF70:AL70)</f>
        <v>0</v>
      </c>
      <c r="AO70" s="1539"/>
      <c r="AP70" s="1539"/>
      <c r="AQ70" s="1554"/>
      <c r="AR70" s="1554"/>
      <c r="AS70" s="1554"/>
      <c r="AT70" s="1554"/>
      <c r="AU70" s="1554"/>
      <c r="AV70" s="467"/>
      <c r="AX70" s="492"/>
      <c r="AY70" s="496"/>
      <c r="AZ70" s="39"/>
      <c r="BA70" s="39"/>
      <c r="BB70" s="39"/>
      <c r="BC70" s="497"/>
      <c r="BD70" s="495"/>
      <c r="BE70" s="497"/>
      <c r="BF70" s="39"/>
      <c r="BG70" s="496"/>
      <c r="BH70" s="39"/>
      <c r="BI70" s="39"/>
      <c r="BJ70" s="39"/>
      <c r="BK70" s="497"/>
      <c r="BM70" s="496"/>
      <c r="BN70" s="39"/>
      <c r="BO70" s="39"/>
      <c r="BP70" s="39"/>
      <c r="BQ70" s="497"/>
      <c r="BS70" s="496"/>
      <c r="BT70" s="39"/>
      <c r="BU70" s="39"/>
      <c r="BV70" s="39"/>
      <c r="BW70" s="497"/>
      <c r="BY70" s="496"/>
      <c r="BZ70" s="39"/>
      <c r="CA70" s="39"/>
      <c r="CB70" s="39"/>
      <c r="CC70" s="497"/>
      <c r="CD70" s="39"/>
      <c r="CE70" s="39"/>
      <c r="CF70" s="39"/>
      <c r="CG70" s="39"/>
      <c r="CH70" s="39"/>
      <c r="CI70" s="39"/>
      <c r="CJ70" s="39"/>
      <c r="CK70" s="39"/>
    </row>
    <row r="71" spans="2:89" s="498" customFormat="1" ht="23.1" customHeight="1">
      <c r="B71" s="620" t="str">
        <f>"04"</f>
        <v>04</v>
      </c>
      <c r="C71" s="610" t="str">
        <f>'Library Volume 1'!C27</f>
        <v>Engineering and Manufacturing Technologies</v>
      </c>
      <c r="D71" s="41"/>
      <c r="E71" s="41"/>
      <c r="F71" s="736"/>
      <c r="G71" s="737"/>
      <c r="H71" s="737"/>
      <c r="I71" s="739"/>
      <c r="J71" s="740"/>
      <c r="K71" s="1558"/>
      <c r="L71" s="1560" t="s">
        <v>282</v>
      </c>
      <c r="M71" s="1561" t="s">
        <v>283</v>
      </c>
      <c r="N71" s="1561" t="s">
        <v>284</v>
      </c>
      <c r="O71" s="1561" t="s">
        <v>285</v>
      </c>
      <c r="P71" s="1561" t="s">
        <v>286</v>
      </c>
      <c r="Q71" s="1562" t="s">
        <v>280</v>
      </c>
      <c r="R71" s="1558"/>
      <c r="S71" s="1560" t="s">
        <v>282</v>
      </c>
      <c r="T71" s="1561" t="s">
        <v>283</v>
      </c>
      <c r="U71" s="1561" t="s">
        <v>284</v>
      </c>
      <c r="V71" s="1561" t="s">
        <v>285</v>
      </c>
      <c r="W71" s="1561" t="s">
        <v>286</v>
      </c>
      <c r="X71" s="1563" t="s">
        <v>280</v>
      </c>
      <c r="Y71" s="1564" t="s">
        <v>275</v>
      </c>
      <c r="Z71" s="993"/>
      <c r="AA71" s="653" t="s">
        <v>287</v>
      </c>
      <c r="AB71" s="1570"/>
      <c r="AC71" s="18"/>
      <c r="AD71" s="1527"/>
      <c r="AE71" s="1550" t="s">
        <v>297</v>
      </c>
      <c r="AF71" s="1571"/>
      <c r="AG71" s="1571"/>
      <c r="AH71" s="1571"/>
      <c r="AI71" s="1571" t="e">
        <f>T141/AZ141</f>
        <v>#DIV/0!</v>
      </c>
      <c r="AJ71" s="1571" t="e">
        <f>U141/BA141</f>
        <v>#DIV/0!</v>
      </c>
      <c r="AK71" s="1571" t="e">
        <f>V141/BB141</f>
        <v>#DIV/0!</v>
      </c>
      <c r="AL71" s="1571" t="e">
        <f>W141/BC141</f>
        <v>#DIV/0!</v>
      </c>
      <c r="AM71" s="1572"/>
      <c r="AN71" s="1573" t="e">
        <f>Y141/BE141</f>
        <v>#DIV/0!</v>
      </c>
      <c r="AO71" s="1574"/>
      <c r="AP71" s="1574"/>
      <c r="AQ71" s="1572"/>
      <c r="AR71" s="1572"/>
      <c r="AS71" s="1572"/>
      <c r="AT71" s="1572"/>
      <c r="AU71" s="1572"/>
      <c r="AV71" s="467"/>
      <c r="AW71" s="475" t="str">
        <f>B71</f>
        <v>04</v>
      </c>
      <c r="AX71" s="476" t="str">
        <f>$C71</f>
        <v>Engineering and Manufacturing Technologies</v>
      </c>
      <c r="AY71" s="499"/>
      <c r="AZ71" s="500"/>
      <c r="BA71" s="500"/>
      <c r="BB71" s="500"/>
      <c r="BC71" s="501"/>
      <c r="BD71" s="502"/>
      <c r="BE71" s="501"/>
      <c r="BF71" s="500"/>
      <c r="BG71" s="499"/>
      <c r="BH71" s="500"/>
      <c r="BI71" s="500"/>
      <c r="BJ71" s="500"/>
      <c r="BK71" s="501"/>
      <c r="BL71" s="503"/>
      <c r="BM71" s="499"/>
      <c r="BN71" s="500"/>
      <c r="BO71" s="500"/>
      <c r="BP71" s="500"/>
      <c r="BQ71" s="501"/>
      <c r="BR71" s="503"/>
      <c r="BS71" s="499"/>
      <c r="BT71" s="500"/>
      <c r="BU71" s="500"/>
      <c r="BV71" s="500"/>
      <c r="BW71" s="501"/>
      <c r="BX71" s="503"/>
      <c r="BY71" s="499"/>
      <c r="BZ71" s="500"/>
      <c r="CA71" s="500"/>
      <c r="CB71" s="500"/>
      <c r="CC71" s="501"/>
      <c r="CD71" s="500"/>
      <c r="CE71" s="506"/>
      <c r="CF71" s="506"/>
      <c r="CG71" s="506"/>
      <c r="CH71" s="506"/>
      <c r="CI71" s="506"/>
      <c r="CJ71" s="506"/>
      <c r="CK71" s="506"/>
    </row>
    <row r="72" spans="2:89" ht="17.100000000000001" hidden="1" customHeight="1" outlineLevel="1">
      <c r="B72" s="483"/>
      <c r="C72" s="1565" t="str">
        <f>'Library Volume 1'!C28</f>
        <v>Engineering</v>
      </c>
      <c r="D72" s="1565"/>
      <c r="E72" s="1566"/>
      <c r="F72" s="1567"/>
      <c r="G72" s="1567"/>
      <c r="H72" s="1567"/>
      <c r="I72" s="1623"/>
      <c r="J72" s="1624"/>
      <c r="K72" s="1558"/>
      <c r="L72" s="1566"/>
      <c r="M72" s="1567"/>
      <c r="N72" s="1567"/>
      <c r="O72" s="1567"/>
      <c r="P72" s="1567"/>
      <c r="Q72" s="1566"/>
      <c r="R72" s="1558"/>
      <c r="S72" s="1566"/>
      <c r="T72" s="1567"/>
      <c r="U72" s="1567"/>
      <c r="V72" s="1567"/>
      <c r="W72" s="1567"/>
      <c r="X72" s="1567"/>
      <c r="Y72" s="1566"/>
      <c r="Z72" s="993"/>
      <c r="AA72" s="649"/>
      <c r="AB72" s="1570"/>
      <c r="AC72" s="18"/>
      <c r="AD72" s="1527"/>
      <c r="AE72" s="1550" t="s">
        <v>299</v>
      </c>
      <c r="AF72" s="1571"/>
      <c r="AG72" s="1571"/>
      <c r="AH72" s="1571"/>
      <c r="AI72" s="1571">
        <f>ROUND(AI69/'Library Volume 1'!G$6,0)</f>
        <v>22</v>
      </c>
      <c r="AJ72" s="1571">
        <f>ROUND(AJ69/'Library Volume 1'!H$6,0)</f>
        <v>20</v>
      </c>
      <c r="AK72" s="1571">
        <f>ROUND(AK69/'Library Volume 1'!I$6,0)</f>
        <v>21</v>
      </c>
      <c r="AL72" s="1571">
        <f>ROUND(AL69/'Library Volume 1'!J$6,0)</f>
        <v>22</v>
      </c>
      <c r="AM72" s="1572"/>
      <c r="AN72" s="1573" t="e">
        <f>AN73/AN68</f>
        <v>#DIV/0!</v>
      </c>
      <c r="AO72" s="1574"/>
      <c r="AP72" s="1600" t="s">
        <v>300</v>
      </c>
      <c r="AQ72" s="1601"/>
      <c r="AR72" s="1601" t="e">
        <f>AR74/AR73</f>
        <v>#DIV/0!</v>
      </c>
      <c r="AS72" s="1601" t="e">
        <f>AS74/AS73</f>
        <v>#DIV/0!</v>
      </c>
      <c r="AT72" s="1601" t="e">
        <f>AT74/AT73</f>
        <v>#DIV/0!</v>
      </c>
      <c r="AU72" s="1601" t="e">
        <f>AU74/AU73</f>
        <v>#DIV/0!</v>
      </c>
      <c r="AW72" s="1527"/>
      <c r="AX72" s="508" t="str">
        <f>C72</f>
        <v>Engineering</v>
      </c>
      <c r="AY72" s="1575"/>
      <c r="AZ72" s="1576"/>
      <c r="BA72" s="1576"/>
      <c r="BB72" s="1576"/>
      <c r="BC72" s="1577"/>
      <c r="BD72" s="604"/>
      <c r="BE72" s="1575"/>
      <c r="BF72" s="1578"/>
      <c r="BG72" s="1579"/>
      <c r="BH72" s="1580"/>
      <c r="BI72" s="1580"/>
      <c r="BJ72" s="1580"/>
      <c r="BK72" s="1581"/>
      <c r="BL72" s="1582"/>
      <c r="BM72" s="1575"/>
      <c r="BN72" s="1576"/>
      <c r="BO72" s="1576"/>
      <c r="BP72" s="1576"/>
      <c r="BQ72" s="1577"/>
      <c r="BR72" s="1582"/>
      <c r="BS72" s="1583"/>
      <c r="BT72" s="1584"/>
      <c r="BU72" s="1584"/>
      <c r="BV72" s="1584"/>
      <c r="BW72" s="1585"/>
      <c r="BX72" s="1582"/>
      <c r="BY72" s="1575"/>
      <c r="BZ72" s="1576"/>
      <c r="CA72" s="1576"/>
      <c r="CB72" s="1576"/>
      <c r="CC72" s="1577"/>
      <c r="CD72" s="1574"/>
      <c r="CE72" s="1539"/>
      <c r="CF72" s="1539"/>
      <c r="CG72" s="1539"/>
      <c r="CH72" s="1539"/>
      <c r="CI72" s="1539"/>
      <c r="CJ72" s="1539"/>
      <c r="CK72" s="1539"/>
    </row>
    <row r="73" spans="2:89" ht="16.350000000000001" hidden="1" customHeight="1" outlineLevel="1">
      <c r="B73" s="483"/>
      <c r="C73" s="1527"/>
      <c r="D73" s="1527" t="s">
        <v>292</v>
      </c>
      <c r="E73" s="1527"/>
      <c r="F73" s="1586">
        <v>0</v>
      </c>
      <c r="G73" s="1586">
        <v>0</v>
      </c>
      <c r="H73" s="1586">
        <v>0</v>
      </c>
      <c r="I73" s="1587">
        <f t="shared" ref="I73:I76" si="203">IF(F73&gt;0,G73/H73,0)</f>
        <v>0</v>
      </c>
      <c r="J73" s="1588">
        <f t="shared" ref="J73:J76" si="204">IF(F73&gt;0,F73/G73,0)</f>
        <v>0</v>
      </c>
      <c r="K73" s="1558"/>
      <c r="L73" s="1589">
        <f t="shared" ref="L73:L86" si="205">J73-M73-N73-O73-P73-Q73</f>
        <v>0</v>
      </c>
      <c r="M73" s="1590">
        <v>0</v>
      </c>
      <c r="N73" s="1590">
        <v>0</v>
      </c>
      <c r="O73" s="1590">
        <v>0</v>
      </c>
      <c r="P73" s="1590">
        <v>0</v>
      </c>
      <c r="Q73" s="1591">
        <v>0</v>
      </c>
      <c r="R73" s="1558"/>
      <c r="S73" s="1631">
        <f t="shared" ref="S73:S84" si="206">$I73*L73*$H73</f>
        <v>0</v>
      </c>
      <c r="T73" s="1632">
        <f t="shared" ref="T73:T84" si="207">$I73*M73*$H73</f>
        <v>0</v>
      </c>
      <c r="U73" s="1632">
        <f t="shared" ref="U73:U84" si="208">$I73*N73*$H73</f>
        <v>0</v>
      </c>
      <c r="V73" s="1632">
        <f t="shared" ref="V73:V84" si="209">$I73*O73*$H73</f>
        <v>0</v>
      </c>
      <c r="W73" s="1632">
        <f t="shared" ref="W73:W84" si="210">$I73*P73*$H73</f>
        <v>0</v>
      </c>
      <c r="X73" s="1632">
        <f t="shared" ref="X73:X84" si="211">$I73*Q73*$H73</f>
        <v>0</v>
      </c>
      <c r="Y73" s="1633">
        <f t="shared" ref="Y73:Y84" si="212">SUM(S73:X73)</f>
        <v>0</v>
      </c>
      <c r="Z73" s="993"/>
      <c r="AA73" s="1592"/>
      <c r="AB73" s="1570"/>
      <c r="AC73" s="18"/>
      <c r="AD73" s="1527"/>
      <c r="AE73" s="1550" t="s">
        <v>301</v>
      </c>
      <c r="AF73" s="1571"/>
      <c r="AG73" s="1571"/>
      <c r="AH73" s="1571"/>
      <c r="AI73" s="1571">
        <f>AI68*AI72</f>
        <v>0</v>
      </c>
      <c r="AJ73" s="1571">
        <f>AJ68*AJ72</f>
        <v>0</v>
      </c>
      <c r="AK73" s="1571">
        <f>AK68*AK72</f>
        <v>0</v>
      </c>
      <c r="AL73" s="1571">
        <f>AL68*AL72</f>
        <v>0</v>
      </c>
      <c r="AM73" s="1572"/>
      <c r="AN73" s="1573">
        <f>SUM(AF73:AL73)</f>
        <v>0</v>
      </c>
      <c r="AO73" s="1574"/>
      <c r="AP73" s="1600" t="s">
        <v>302</v>
      </c>
      <c r="AQ73" s="1601"/>
      <c r="AR73" s="1601" t="e">
        <f>AI71/AI72</f>
        <v>#DIV/0!</v>
      </c>
      <c r="AS73" s="1601" t="e">
        <f>AJ71/AJ72</f>
        <v>#DIV/0!</v>
      </c>
      <c r="AT73" s="1601" t="e">
        <f>AK71/AK72</f>
        <v>#DIV/0!</v>
      </c>
      <c r="AU73" s="1601" t="e">
        <f>AL71/AL72</f>
        <v>#DIV/0!</v>
      </c>
      <c r="AW73" s="1527"/>
      <c r="AX73" s="1550"/>
      <c r="AY73" s="1572">
        <f t="shared" ref="AY73:AY83" si="213">$H73*L73</f>
        <v>0</v>
      </c>
      <c r="AZ73" s="1574">
        <f t="shared" ref="AZ73:AZ83" si="214">$H73*M73</f>
        <v>0</v>
      </c>
      <c r="BA73" s="1574">
        <f t="shared" ref="BA73:BA83" si="215">$H73*N73</f>
        <v>0</v>
      </c>
      <c r="BB73" s="1574">
        <f t="shared" ref="BB73:BB83" si="216">$H73*O73</f>
        <v>0</v>
      </c>
      <c r="BC73" s="1573">
        <f t="shared" ref="BC73:BC83" si="217">$H73*P73</f>
        <v>0</v>
      </c>
      <c r="BD73" s="480">
        <f t="shared" ref="BD73:BD83" si="218">$H73*Q73</f>
        <v>0</v>
      </c>
      <c r="BE73" s="1572">
        <f t="shared" ref="BE73:BE83" si="219">SUM(AY73:BD73)</f>
        <v>0</v>
      </c>
      <c r="BF73" s="1539"/>
      <c r="BG73" s="1594">
        <f>'Library Volume 1'!E$9</f>
        <v>0.48</v>
      </c>
      <c r="BH73" s="1595">
        <f>'Library Volume 1'!G$9</f>
        <v>0.48</v>
      </c>
      <c r="BI73" s="1595">
        <f>'Library Volume 1'!H$9</f>
        <v>0.44</v>
      </c>
      <c r="BJ73" s="1595">
        <f>'Library Volume 1'!I$9</f>
        <v>0.4</v>
      </c>
      <c r="BK73" s="1596">
        <f>'Library Volume 1'!J$9</f>
        <v>0.36</v>
      </c>
      <c r="BL73" s="1527"/>
      <c r="BM73" s="1572">
        <f t="shared" ref="BM73:BM83" si="220">(S73)/(BG73*40)</f>
        <v>0</v>
      </c>
      <c r="BN73" s="1574">
        <f t="shared" ref="BN73:BN83" si="221">(T73)/(BH73*40)</f>
        <v>0</v>
      </c>
      <c r="BO73" s="1574">
        <f t="shared" ref="BO73:BO83" si="222">(U73)/(BI73*40)</f>
        <v>0</v>
      </c>
      <c r="BP73" s="1574">
        <f t="shared" ref="BP73:BP83" si="223">(V73)/(BJ73*40)</f>
        <v>0</v>
      </c>
      <c r="BQ73" s="1573">
        <f t="shared" ref="BQ73:BQ83" si="224">(W73)/(BK73*40)</f>
        <v>0</v>
      </c>
      <c r="BR73" s="1527"/>
      <c r="BS73" s="1597">
        <f>('Library Volume 1'!E$6)</f>
        <v>2.2000000000000002</v>
      </c>
      <c r="BT73" s="1598">
        <f>'Library Volume 1'!G$6</f>
        <v>3.2</v>
      </c>
      <c r="BU73" s="1598">
        <f>'Library Volume 1'!H$6</f>
        <v>4.9000000000000004</v>
      </c>
      <c r="BV73" s="1598">
        <f>'Library Volume 1'!I$6</f>
        <v>6.5</v>
      </c>
      <c r="BW73" s="1599">
        <f>'Library Volume 1'!J$6</f>
        <v>7.5</v>
      </c>
      <c r="BX73" s="1527"/>
      <c r="BY73" s="1572">
        <f t="shared" ref="BY73:BY83" si="225">BM73*BS73</f>
        <v>0</v>
      </c>
      <c r="BZ73" s="1574">
        <f t="shared" ref="BZ73:BZ83" si="226">BN73*BT73</f>
        <v>0</v>
      </c>
      <c r="CA73" s="1574">
        <f t="shared" ref="CA73:CA83" si="227">BO73*BU73</f>
        <v>0</v>
      </c>
      <c r="CB73" s="1574">
        <f t="shared" ref="CB73:CB83" si="228">BP73*BV73</f>
        <v>0</v>
      </c>
      <c r="CC73" s="1573">
        <f t="shared" ref="CC73:CC83" si="229">BQ73*BW73</f>
        <v>0</v>
      </c>
      <c r="CD73" s="1574"/>
      <c r="CE73" s="1539"/>
      <c r="CF73" s="1539"/>
      <c r="CG73" s="1539"/>
      <c r="CH73" s="1539"/>
      <c r="CI73" s="1539"/>
      <c r="CJ73" s="1539"/>
      <c r="CK73" s="1539"/>
    </row>
    <row r="74" spans="2:89" ht="16.350000000000001" hidden="1" customHeight="1" outlineLevel="1">
      <c r="B74" s="483"/>
      <c r="C74" s="1527"/>
      <c r="D74" s="1527" t="s">
        <v>294</v>
      </c>
      <c r="E74" s="1527"/>
      <c r="F74" s="1586">
        <v>0</v>
      </c>
      <c r="G74" s="1586">
        <v>0</v>
      </c>
      <c r="H74" s="1586">
        <v>0</v>
      </c>
      <c r="I74" s="1587">
        <f t="shared" si="203"/>
        <v>0</v>
      </c>
      <c r="J74" s="1588">
        <f t="shared" si="204"/>
        <v>0</v>
      </c>
      <c r="K74" s="1558"/>
      <c r="L74" s="1589">
        <f t="shared" si="205"/>
        <v>0</v>
      </c>
      <c r="M74" s="1590">
        <v>0</v>
      </c>
      <c r="N74" s="1590">
        <v>0</v>
      </c>
      <c r="O74" s="1590">
        <v>0</v>
      </c>
      <c r="P74" s="1590">
        <v>0</v>
      </c>
      <c r="Q74" s="1591">
        <v>0</v>
      </c>
      <c r="R74" s="1558"/>
      <c r="S74" s="1631">
        <f t="shared" si="206"/>
        <v>0</v>
      </c>
      <c r="T74" s="1632">
        <f t="shared" si="207"/>
        <v>0</v>
      </c>
      <c r="U74" s="1632">
        <f t="shared" si="208"/>
        <v>0</v>
      </c>
      <c r="V74" s="1632">
        <f t="shared" si="209"/>
        <v>0</v>
      </c>
      <c r="W74" s="1632">
        <f t="shared" si="210"/>
        <v>0</v>
      </c>
      <c r="X74" s="1632">
        <f t="shared" si="211"/>
        <v>0</v>
      </c>
      <c r="Y74" s="1633">
        <f t="shared" si="212"/>
        <v>0</v>
      </c>
      <c r="Z74" s="993"/>
      <c r="AA74" s="1592"/>
      <c r="AB74" s="1570"/>
      <c r="AC74" s="18"/>
      <c r="AD74" s="1565"/>
      <c r="AE74" s="569"/>
      <c r="AF74" s="1604"/>
      <c r="AG74" s="1604"/>
      <c r="AH74" s="570" t="s">
        <v>303</v>
      </c>
      <c r="AI74" s="571">
        <f>AI70-BZ141</f>
        <v>0</v>
      </c>
      <c r="AJ74" s="571">
        <f>AJ70-CA141</f>
        <v>0</v>
      </c>
      <c r="AK74" s="571">
        <f>AK70-CB141</f>
        <v>0</v>
      </c>
      <c r="AL74" s="583">
        <f>AL70-CC141</f>
        <v>0</v>
      </c>
      <c r="AM74" s="1605"/>
      <c r="AN74" s="583">
        <f>SUM(AI74:AM74)</f>
        <v>0</v>
      </c>
      <c r="AO74" s="573"/>
      <c r="AP74" s="1606" t="s">
        <v>304</v>
      </c>
      <c r="AQ74" s="574"/>
      <c r="AR74" s="574" t="e">
        <f>T141/(AI73*40)</f>
        <v>#DIV/0!</v>
      </c>
      <c r="AS74" s="574" t="e">
        <f>U141/(AJ73*40)</f>
        <v>#DIV/0!</v>
      </c>
      <c r="AT74" s="574" t="e">
        <f>V141/(AK73*40)</f>
        <v>#DIV/0!</v>
      </c>
      <c r="AU74" s="574" t="e">
        <f>W141/(AL73*40)</f>
        <v>#DIV/0!</v>
      </c>
      <c r="AW74" s="1527"/>
      <c r="AX74" s="1550"/>
      <c r="AY74" s="1572">
        <f t="shared" si="213"/>
        <v>0</v>
      </c>
      <c r="AZ74" s="1574">
        <f t="shared" si="214"/>
        <v>0</v>
      </c>
      <c r="BA74" s="1574">
        <f t="shared" si="215"/>
        <v>0</v>
      </c>
      <c r="BB74" s="1574">
        <f t="shared" si="216"/>
        <v>0</v>
      </c>
      <c r="BC74" s="1573">
        <f t="shared" si="217"/>
        <v>0</v>
      </c>
      <c r="BD74" s="480">
        <f t="shared" si="218"/>
        <v>0</v>
      </c>
      <c r="BE74" s="1572">
        <f t="shared" si="219"/>
        <v>0</v>
      </c>
      <c r="BF74" s="1539"/>
      <c r="BG74" s="1594">
        <f>'Library Volume 1'!E$9</f>
        <v>0.48</v>
      </c>
      <c r="BH74" s="1595">
        <f>'Library Volume 1'!G$9</f>
        <v>0.48</v>
      </c>
      <c r="BI74" s="1595">
        <f>'Library Volume 1'!H$9</f>
        <v>0.44</v>
      </c>
      <c r="BJ74" s="1595">
        <f>'Library Volume 1'!I$9</f>
        <v>0.4</v>
      </c>
      <c r="BK74" s="1596">
        <f>'Library Volume 1'!J$9</f>
        <v>0.36</v>
      </c>
      <c r="BL74" s="1527"/>
      <c r="BM74" s="1572">
        <f t="shared" si="220"/>
        <v>0</v>
      </c>
      <c r="BN74" s="1574">
        <f t="shared" si="221"/>
        <v>0</v>
      </c>
      <c r="BO74" s="1574">
        <f t="shared" si="222"/>
        <v>0</v>
      </c>
      <c r="BP74" s="1574">
        <f t="shared" si="223"/>
        <v>0</v>
      </c>
      <c r="BQ74" s="1573">
        <f t="shared" si="224"/>
        <v>0</v>
      </c>
      <c r="BR74" s="1527"/>
      <c r="BS74" s="1597">
        <f>('Library Volume 1'!E$6)</f>
        <v>2.2000000000000002</v>
      </c>
      <c r="BT74" s="1598">
        <f>'Library Volume 1'!G$6</f>
        <v>3.2</v>
      </c>
      <c r="BU74" s="1598">
        <f>'Library Volume 1'!H$6</f>
        <v>4.9000000000000004</v>
      </c>
      <c r="BV74" s="1598">
        <f>'Library Volume 1'!I$6</f>
        <v>6.5</v>
      </c>
      <c r="BW74" s="1599">
        <f>'Library Volume 1'!J$6</f>
        <v>7.5</v>
      </c>
      <c r="BX74" s="1527"/>
      <c r="BY74" s="1572">
        <f t="shared" si="225"/>
        <v>0</v>
      </c>
      <c r="BZ74" s="1574">
        <f t="shared" si="226"/>
        <v>0</v>
      </c>
      <c r="CA74" s="1574">
        <f t="shared" si="227"/>
        <v>0</v>
      </c>
      <c r="CB74" s="1574">
        <f t="shared" si="228"/>
        <v>0</v>
      </c>
      <c r="CC74" s="1573">
        <f t="shared" si="229"/>
        <v>0</v>
      </c>
      <c r="CD74" s="1574"/>
      <c r="CE74" s="1539"/>
      <c r="CF74" s="1539"/>
      <c r="CG74" s="1539"/>
      <c r="CH74" s="1539"/>
      <c r="CI74" s="1539"/>
      <c r="CJ74" s="1539"/>
      <c r="CK74" s="1539"/>
    </row>
    <row r="75" spans="2:89" ht="16.350000000000001" hidden="1" customHeight="1" outlineLevel="1">
      <c r="B75" s="483"/>
      <c r="C75" s="1527"/>
      <c r="D75" s="1527" t="s">
        <v>296</v>
      </c>
      <c r="E75" s="1527"/>
      <c r="F75" s="1586">
        <v>0</v>
      </c>
      <c r="G75" s="1586">
        <v>0</v>
      </c>
      <c r="H75" s="1586">
        <v>0</v>
      </c>
      <c r="I75" s="1587">
        <f t="shared" si="203"/>
        <v>0</v>
      </c>
      <c r="J75" s="1588">
        <f t="shared" si="204"/>
        <v>0</v>
      </c>
      <c r="K75" s="1558"/>
      <c r="L75" s="1589">
        <f t="shared" si="205"/>
        <v>0</v>
      </c>
      <c r="M75" s="1590">
        <v>0</v>
      </c>
      <c r="N75" s="1590">
        <v>0</v>
      </c>
      <c r="O75" s="1590">
        <v>0</v>
      </c>
      <c r="P75" s="1590">
        <v>0</v>
      </c>
      <c r="Q75" s="1591">
        <v>0</v>
      </c>
      <c r="R75" s="1558"/>
      <c r="S75" s="1631">
        <f t="shared" si="206"/>
        <v>0</v>
      </c>
      <c r="T75" s="1632">
        <f t="shared" si="207"/>
        <v>0</v>
      </c>
      <c r="U75" s="1632">
        <f t="shared" si="208"/>
        <v>0</v>
      </c>
      <c r="V75" s="1632">
        <f t="shared" si="209"/>
        <v>0</v>
      </c>
      <c r="W75" s="1632">
        <f t="shared" si="210"/>
        <v>0</v>
      </c>
      <c r="X75" s="1632">
        <f t="shared" si="211"/>
        <v>0</v>
      </c>
      <c r="Y75" s="1633">
        <f t="shared" si="212"/>
        <v>0</v>
      </c>
      <c r="Z75" s="993"/>
      <c r="AA75" s="1592"/>
      <c r="AB75" s="1570"/>
      <c r="AC75" s="18"/>
      <c r="AD75" s="24"/>
      <c r="AE75" s="529"/>
      <c r="AF75" s="575"/>
      <c r="AG75" s="576"/>
      <c r="AH75" s="1607" t="s">
        <v>305</v>
      </c>
      <c r="AI75" s="1608">
        <f>IF(AI76&gt;AI68,1,0)</f>
        <v>0</v>
      </c>
      <c r="AJ75" s="1608">
        <f>IF(AJ76&gt;AJ68,1,0)</f>
        <v>0</v>
      </c>
      <c r="AK75" s="1608">
        <f>IF(AK76&gt;AK68,1,0)</f>
        <v>0</v>
      </c>
      <c r="AL75" s="1608">
        <f>IF(AL76&gt;AL68,1,0)</f>
        <v>0</v>
      </c>
      <c r="AM75" s="577"/>
      <c r="AN75" s="1609">
        <f>SUM(AI75:AL75)</f>
        <v>0</v>
      </c>
      <c r="AO75" s="24"/>
      <c r="AP75" s="24"/>
      <c r="AQ75" s="578"/>
      <c r="AR75" s="578"/>
      <c r="AS75" s="578"/>
      <c r="AT75" s="578"/>
      <c r="AU75" s="578"/>
      <c r="AV75" s="24"/>
      <c r="AW75" s="1527"/>
      <c r="AX75" s="1550"/>
      <c r="AY75" s="1572">
        <f t="shared" si="213"/>
        <v>0</v>
      </c>
      <c r="AZ75" s="1574">
        <f t="shared" si="214"/>
        <v>0</v>
      </c>
      <c r="BA75" s="1574">
        <f t="shared" si="215"/>
        <v>0</v>
      </c>
      <c r="BB75" s="1574">
        <f t="shared" si="216"/>
        <v>0</v>
      </c>
      <c r="BC75" s="1573">
        <f t="shared" si="217"/>
        <v>0</v>
      </c>
      <c r="BD75" s="480">
        <f t="shared" si="218"/>
        <v>0</v>
      </c>
      <c r="BE75" s="1572">
        <f t="shared" si="219"/>
        <v>0</v>
      </c>
      <c r="BF75" s="1539"/>
      <c r="BG75" s="1594">
        <f>'Library Volume 1'!E$9</f>
        <v>0.48</v>
      </c>
      <c r="BH75" s="1595">
        <f>'Library Volume 1'!G$9</f>
        <v>0.48</v>
      </c>
      <c r="BI75" s="1595">
        <f>'Library Volume 1'!H$9</f>
        <v>0.44</v>
      </c>
      <c r="BJ75" s="1595">
        <f>'Library Volume 1'!I$9</f>
        <v>0.4</v>
      </c>
      <c r="BK75" s="1596">
        <f>'Library Volume 1'!J$9</f>
        <v>0.36</v>
      </c>
      <c r="BL75" s="1527"/>
      <c r="BM75" s="1572">
        <f t="shared" si="220"/>
        <v>0</v>
      </c>
      <c r="BN75" s="1574">
        <f t="shared" si="221"/>
        <v>0</v>
      </c>
      <c r="BO75" s="1574">
        <f t="shared" si="222"/>
        <v>0</v>
      </c>
      <c r="BP75" s="1574">
        <f t="shared" si="223"/>
        <v>0</v>
      </c>
      <c r="BQ75" s="1573">
        <f t="shared" si="224"/>
        <v>0</v>
      </c>
      <c r="BR75" s="1527"/>
      <c r="BS75" s="1597">
        <f>('Library Volume 1'!E$6)</f>
        <v>2.2000000000000002</v>
      </c>
      <c r="BT75" s="1598">
        <f>'Library Volume 1'!G$6</f>
        <v>3.2</v>
      </c>
      <c r="BU75" s="1598">
        <f>'Library Volume 1'!H$6</f>
        <v>4.9000000000000004</v>
      </c>
      <c r="BV75" s="1598">
        <f>'Library Volume 1'!I$6</f>
        <v>6.5</v>
      </c>
      <c r="BW75" s="1599">
        <f>'Library Volume 1'!J$6</f>
        <v>7.5</v>
      </c>
      <c r="BX75" s="1527"/>
      <c r="BY75" s="1572">
        <f t="shared" si="225"/>
        <v>0</v>
      </c>
      <c r="BZ75" s="1574">
        <f t="shared" si="226"/>
        <v>0</v>
      </c>
      <c r="CA75" s="1574">
        <f t="shared" si="227"/>
        <v>0</v>
      </c>
      <c r="CB75" s="1574">
        <f t="shared" si="228"/>
        <v>0</v>
      </c>
      <c r="CC75" s="1573">
        <f t="shared" si="229"/>
        <v>0</v>
      </c>
      <c r="CD75" s="1574"/>
      <c r="CE75" s="1539"/>
      <c r="CF75" s="1539"/>
      <c r="CG75" s="1539"/>
      <c r="CH75" s="1539"/>
      <c r="CI75" s="1539"/>
      <c r="CJ75" s="1539"/>
      <c r="CK75" s="1539"/>
    </row>
    <row r="76" spans="2:89" ht="16.350000000000001" hidden="1" customHeight="1" outlineLevel="1">
      <c r="B76" s="483"/>
      <c r="C76" s="1527"/>
      <c r="D76" s="1527" t="s">
        <v>298</v>
      </c>
      <c r="E76" s="1527"/>
      <c r="F76" s="1586">
        <v>0</v>
      </c>
      <c r="G76" s="1586">
        <v>0</v>
      </c>
      <c r="H76" s="1586">
        <v>0</v>
      </c>
      <c r="I76" s="1587">
        <f t="shared" si="203"/>
        <v>0</v>
      </c>
      <c r="J76" s="1588">
        <f t="shared" si="204"/>
        <v>0</v>
      </c>
      <c r="K76" s="1558"/>
      <c r="L76" s="1589">
        <f t="shared" si="205"/>
        <v>0</v>
      </c>
      <c r="M76" s="1590">
        <v>0</v>
      </c>
      <c r="N76" s="1590">
        <v>0</v>
      </c>
      <c r="O76" s="1590">
        <v>0</v>
      </c>
      <c r="P76" s="1590">
        <v>0</v>
      </c>
      <c r="Q76" s="1591">
        <v>0</v>
      </c>
      <c r="R76" s="1558"/>
      <c r="S76" s="1631">
        <f t="shared" si="206"/>
        <v>0</v>
      </c>
      <c r="T76" s="1632">
        <f t="shared" si="207"/>
        <v>0</v>
      </c>
      <c r="U76" s="1632">
        <f t="shared" si="208"/>
        <v>0</v>
      </c>
      <c r="V76" s="1632">
        <f t="shared" si="209"/>
        <v>0</v>
      </c>
      <c r="W76" s="1632">
        <f t="shared" si="210"/>
        <v>0</v>
      </c>
      <c r="X76" s="1632">
        <f t="shared" si="211"/>
        <v>0</v>
      </c>
      <c r="Y76" s="1633">
        <f t="shared" si="212"/>
        <v>0</v>
      </c>
      <c r="Z76" s="993"/>
      <c r="AA76" s="1592"/>
      <c r="AB76" s="1570"/>
      <c r="AC76" s="18"/>
      <c r="AD76" s="31"/>
      <c r="AE76" s="492"/>
      <c r="AF76" s="579"/>
      <c r="AG76" s="580"/>
      <c r="AH76" s="1607" t="s">
        <v>306</v>
      </c>
      <c r="AI76" s="1608">
        <f>IF(T141&gt;0,1,0)</f>
        <v>0</v>
      </c>
      <c r="AJ76" s="1608">
        <f>IF(U141&gt;0,1,0)</f>
        <v>0</v>
      </c>
      <c r="AK76" s="1608">
        <f>IF(V141&gt;0,1,0)</f>
        <v>0</v>
      </c>
      <c r="AL76" s="1608">
        <f>IF(W141&gt;0,1,0)</f>
        <v>0</v>
      </c>
      <c r="AM76" s="496"/>
      <c r="AN76" s="494"/>
      <c r="AO76" s="31"/>
      <c r="AP76" s="31"/>
      <c r="AQ76" s="493"/>
      <c r="AR76" s="493"/>
      <c r="AS76" s="493"/>
      <c r="AT76" s="493"/>
      <c r="AU76" s="493"/>
      <c r="AV76" s="31"/>
      <c r="AW76" s="1527"/>
      <c r="AX76" s="1550"/>
      <c r="AY76" s="1572">
        <f t="shared" si="213"/>
        <v>0</v>
      </c>
      <c r="AZ76" s="1574">
        <f t="shared" si="214"/>
        <v>0</v>
      </c>
      <c r="BA76" s="1574">
        <f t="shared" si="215"/>
        <v>0</v>
      </c>
      <c r="BB76" s="1574">
        <f t="shared" si="216"/>
        <v>0</v>
      </c>
      <c r="BC76" s="1573">
        <f t="shared" si="217"/>
        <v>0</v>
      </c>
      <c r="BD76" s="480">
        <f t="shared" si="218"/>
        <v>0</v>
      </c>
      <c r="BE76" s="1572">
        <f t="shared" si="219"/>
        <v>0</v>
      </c>
      <c r="BF76" s="1539"/>
      <c r="BG76" s="1594">
        <f>'Library Volume 1'!E$9</f>
        <v>0.48</v>
      </c>
      <c r="BH76" s="1595">
        <f>'Library Volume 1'!G$9</f>
        <v>0.48</v>
      </c>
      <c r="BI76" s="1595">
        <f>'Library Volume 1'!H$9</f>
        <v>0.44</v>
      </c>
      <c r="BJ76" s="1595">
        <f>'Library Volume 1'!I$9</f>
        <v>0.4</v>
      </c>
      <c r="BK76" s="1596">
        <f>'Library Volume 1'!J$9</f>
        <v>0.36</v>
      </c>
      <c r="BL76" s="1527"/>
      <c r="BM76" s="1572">
        <f t="shared" si="220"/>
        <v>0</v>
      </c>
      <c r="BN76" s="1574">
        <f t="shared" si="221"/>
        <v>0</v>
      </c>
      <c r="BO76" s="1574">
        <f t="shared" si="222"/>
        <v>0</v>
      </c>
      <c r="BP76" s="1574">
        <f t="shared" si="223"/>
        <v>0</v>
      </c>
      <c r="BQ76" s="1573">
        <f t="shared" si="224"/>
        <v>0</v>
      </c>
      <c r="BR76" s="1527"/>
      <c r="BS76" s="1597">
        <f>('Library Volume 1'!E$6)</f>
        <v>2.2000000000000002</v>
      </c>
      <c r="BT76" s="1598">
        <f>'Library Volume 1'!G$6</f>
        <v>3.2</v>
      </c>
      <c r="BU76" s="1598">
        <f>'Library Volume 1'!H$6</f>
        <v>4.9000000000000004</v>
      </c>
      <c r="BV76" s="1598">
        <f>'Library Volume 1'!I$6</f>
        <v>6.5</v>
      </c>
      <c r="BW76" s="1599">
        <f>'Library Volume 1'!J$6</f>
        <v>7.5</v>
      </c>
      <c r="BX76" s="1527"/>
      <c r="BY76" s="1572">
        <f t="shared" si="225"/>
        <v>0</v>
      </c>
      <c r="BZ76" s="1574">
        <f t="shared" si="226"/>
        <v>0</v>
      </c>
      <c r="CA76" s="1574">
        <f t="shared" si="227"/>
        <v>0</v>
      </c>
      <c r="CB76" s="1574">
        <f t="shared" si="228"/>
        <v>0</v>
      </c>
      <c r="CC76" s="1573">
        <f t="shared" si="229"/>
        <v>0</v>
      </c>
      <c r="CD76" s="1574"/>
      <c r="CE76" s="1539"/>
      <c r="CF76" s="1539"/>
      <c r="CG76" s="1539"/>
      <c r="CH76" s="1539"/>
      <c r="CI76" s="1539"/>
      <c r="CJ76" s="1539"/>
      <c r="CK76" s="1539"/>
    </row>
    <row r="77" spans="2:89" ht="17.100000000000001" hidden="1" customHeight="1" outlineLevel="1">
      <c r="B77" s="483"/>
      <c r="C77" s="1582" t="str">
        <f>'Library Volume 1'!C29</f>
        <v>Manufacturing Technologies</v>
      </c>
      <c r="D77" s="1582"/>
      <c r="E77" s="1568"/>
      <c r="F77" s="1569"/>
      <c r="G77" s="1569"/>
      <c r="H77" s="1569"/>
      <c r="I77" s="1602"/>
      <c r="J77" s="1603"/>
      <c r="K77" s="1558"/>
      <c r="L77" s="1568"/>
      <c r="M77" s="1569"/>
      <c r="N77" s="1569"/>
      <c r="O77" s="1569"/>
      <c r="P77" s="1569"/>
      <c r="Q77" s="1568"/>
      <c r="R77" s="1558"/>
      <c r="S77" s="1568"/>
      <c r="T77" s="1569"/>
      <c r="U77" s="1569"/>
      <c r="V77" s="1569"/>
      <c r="W77" s="1569"/>
      <c r="X77" s="1569"/>
      <c r="Y77" s="1568"/>
      <c r="Z77" s="993"/>
      <c r="AA77" s="649"/>
      <c r="AB77" s="1570"/>
      <c r="AC77" s="18"/>
      <c r="AD77" s="566" t="str">
        <f>B143</f>
        <v>08</v>
      </c>
      <c r="AE77" s="476" t="str">
        <f>C143</f>
        <v>Leisure, Travel and Tourism</v>
      </c>
      <c r="AF77" s="567" t="s">
        <v>272</v>
      </c>
      <c r="AG77" s="567"/>
      <c r="AH77" s="567"/>
      <c r="AI77" s="581" t="s">
        <v>276</v>
      </c>
      <c r="AJ77" s="581" t="s">
        <v>277</v>
      </c>
      <c r="AK77" s="581" t="s">
        <v>278</v>
      </c>
      <c r="AL77" s="581" t="s">
        <v>279</v>
      </c>
      <c r="AM77" s="477" t="s">
        <v>288</v>
      </c>
      <c r="AN77" s="501" t="s">
        <v>275</v>
      </c>
      <c r="AO77" s="506"/>
      <c r="AP77" s="39"/>
      <c r="AQ77" s="477"/>
      <c r="AR77" s="477" t="s">
        <v>276</v>
      </c>
      <c r="AS77" s="477" t="s">
        <v>277</v>
      </c>
      <c r="AT77" s="477" t="s">
        <v>278</v>
      </c>
      <c r="AU77" s="477" t="s">
        <v>279</v>
      </c>
      <c r="AV77" s="582"/>
      <c r="AW77" s="1527"/>
      <c r="AX77" s="508" t="str">
        <f>C77</f>
        <v>Manufacturing Technologies</v>
      </c>
      <c r="AY77" s="1575"/>
      <c r="AZ77" s="1576"/>
      <c r="BA77" s="1576"/>
      <c r="BB77" s="1576"/>
      <c r="BC77" s="1577"/>
      <c r="BD77" s="604"/>
      <c r="BE77" s="1575"/>
      <c r="BF77" s="1578"/>
      <c r="BG77" s="1579"/>
      <c r="BH77" s="1580"/>
      <c r="BI77" s="1580"/>
      <c r="BJ77" s="1580"/>
      <c r="BK77" s="1581"/>
      <c r="BL77" s="1582"/>
      <c r="BM77" s="1575"/>
      <c r="BN77" s="1576"/>
      <c r="BO77" s="1576"/>
      <c r="BP77" s="1576"/>
      <c r="BQ77" s="1577"/>
      <c r="BR77" s="1582"/>
      <c r="BS77" s="1583"/>
      <c r="BT77" s="1584"/>
      <c r="BU77" s="1584"/>
      <c r="BV77" s="1584"/>
      <c r="BW77" s="1585"/>
      <c r="BX77" s="1582"/>
      <c r="BY77" s="1575"/>
      <c r="BZ77" s="1576"/>
      <c r="CA77" s="1576"/>
      <c r="CB77" s="1576"/>
      <c r="CC77" s="1577"/>
      <c r="CD77" s="1574"/>
      <c r="CE77" s="1539"/>
      <c r="CF77" s="1539"/>
      <c r="CG77" s="1539"/>
      <c r="CH77" s="1539"/>
      <c r="CI77" s="1539"/>
      <c r="CJ77" s="1539"/>
      <c r="CK77" s="1539"/>
    </row>
    <row r="78" spans="2:89" ht="16.350000000000001" hidden="1" customHeight="1" outlineLevel="1">
      <c r="B78" s="483"/>
      <c r="C78" s="1527"/>
      <c r="D78" s="1527" t="s">
        <v>292</v>
      </c>
      <c r="E78" s="1527"/>
      <c r="F78" s="1586">
        <v>0</v>
      </c>
      <c r="G78" s="1586">
        <v>0</v>
      </c>
      <c r="H78" s="1586">
        <v>0</v>
      </c>
      <c r="I78" s="1587">
        <f t="shared" ref="I78:I81" si="230">IF(F78&gt;0,G78/H78,0)</f>
        <v>0</v>
      </c>
      <c r="J78" s="1588">
        <f t="shared" ref="J78:J81" si="231">IF(F78&gt;0,F78/G78,0)</f>
        <v>0</v>
      </c>
      <c r="K78" s="1558"/>
      <c r="L78" s="1589">
        <f t="shared" si="205"/>
        <v>0</v>
      </c>
      <c r="M78" s="1590">
        <v>0</v>
      </c>
      <c r="N78" s="1590">
        <v>0</v>
      </c>
      <c r="O78" s="1590">
        <v>0</v>
      </c>
      <c r="P78" s="1590">
        <v>0</v>
      </c>
      <c r="Q78" s="1591">
        <v>0</v>
      </c>
      <c r="R78" s="1558"/>
      <c r="S78" s="1631">
        <f t="shared" si="206"/>
        <v>0</v>
      </c>
      <c r="T78" s="1632">
        <f t="shared" si="207"/>
        <v>0</v>
      </c>
      <c r="U78" s="1632">
        <f t="shared" si="208"/>
        <v>0</v>
      </c>
      <c r="V78" s="1632">
        <f t="shared" si="209"/>
        <v>0</v>
      </c>
      <c r="W78" s="1632">
        <f t="shared" si="210"/>
        <v>0</v>
      </c>
      <c r="X78" s="1632">
        <f t="shared" si="211"/>
        <v>0</v>
      </c>
      <c r="Y78" s="1633">
        <f t="shared" si="212"/>
        <v>0</v>
      </c>
      <c r="Z78" s="993"/>
      <c r="AA78" s="1592"/>
      <c r="AB78" s="1570"/>
      <c r="AC78" s="18"/>
      <c r="AD78" s="1527"/>
      <c r="AE78" s="1550" t="s">
        <v>290</v>
      </c>
      <c r="AF78" s="1571" t="s">
        <v>291</v>
      </c>
      <c r="AG78" s="1571"/>
      <c r="AH78" s="1571"/>
      <c r="AI78" s="1571">
        <f>ROUND(BZ154/AI79,0)</f>
        <v>0</v>
      </c>
      <c r="AJ78" s="1571">
        <f>ROUND(CA154/AJ79,0)</f>
        <v>0</v>
      </c>
      <c r="AK78" s="1571">
        <f>ROUND(CB154/AK79,0)</f>
        <v>0</v>
      </c>
      <c r="AL78" s="1571">
        <f>ROUND(CC154/AL79,0)</f>
        <v>0</v>
      </c>
      <c r="AM78" s="1572"/>
      <c r="AN78" s="1573">
        <f>SUM(AF78:AL78)</f>
        <v>0</v>
      </c>
      <c r="AO78" s="1574"/>
      <c r="AQ78" s="1572"/>
      <c r="AR78" s="1572"/>
      <c r="AS78" s="1572"/>
      <c r="AT78" s="1572"/>
      <c r="AU78" s="1572"/>
      <c r="AW78" s="1527"/>
      <c r="AX78" s="1550"/>
      <c r="AY78" s="1572">
        <f t="shared" si="213"/>
        <v>0</v>
      </c>
      <c r="AZ78" s="1574">
        <f t="shared" si="214"/>
        <v>0</v>
      </c>
      <c r="BA78" s="1574">
        <f t="shared" si="215"/>
        <v>0</v>
      </c>
      <c r="BB78" s="1574">
        <f t="shared" si="216"/>
        <v>0</v>
      </c>
      <c r="BC78" s="1573">
        <f t="shared" si="217"/>
        <v>0</v>
      </c>
      <c r="BD78" s="480">
        <f t="shared" si="218"/>
        <v>0</v>
      </c>
      <c r="BE78" s="1572">
        <f t="shared" si="219"/>
        <v>0</v>
      </c>
      <c r="BF78" s="1539"/>
      <c r="BG78" s="1594">
        <f>'Library Volume 1'!E$9</f>
        <v>0.48</v>
      </c>
      <c r="BH78" s="1595">
        <f>'Library Volume 1'!G$9</f>
        <v>0.48</v>
      </c>
      <c r="BI78" s="1595">
        <f>'Library Volume 1'!H$9</f>
        <v>0.44</v>
      </c>
      <c r="BJ78" s="1595">
        <f>'Library Volume 1'!I$9</f>
        <v>0.4</v>
      </c>
      <c r="BK78" s="1596">
        <f>'Library Volume 1'!J$9</f>
        <v>0.36</v>
      </c>
      <c r="BL78" s="1527"/>
      <c r="BM78" s="1572">
        <f t="shared" si="220"/>
        <v>0</v>
      </c>
      <c r="BN78" s="1574">
        <f t="shared" si="221"/>
        <v>0</v>
      </c>
      <c r="BO78" s="1574">
        <f t="shared" si="222"/>
        <v>0</v>
      </c>
      <c r="BP78" s="1574">
        <f t="shared" si="223"/>
        <v>0</v>
      </c>
      <c r="BQ78" s="1573">
        <f t="shared" si="224"/>
        <v>0</v>
      </c>
      <c r="BR78" s="1527"/>
      <c r="BS78" s="1597">
        <f>('Library Volume 1'!E$6)</f>
        <v>2.2000000000000002</v>
      </c>
      <c r="BT78" s="1598">
        <f>'Library Volume 1'!G$6</f>
        <v>3.2</v>
      </c>
      <c r="BU78" s="1598">
        <f>'Library Volume 1'!H$6</f>
        <v>4.9000000000000004</v>
      </c>
      <c r="BV78" s="1598">
        <f>'Library Volume 1'!I$6</f>
        <v>6.5</v>
      </c>
      <c r="BW78" s="1599">
        <f>'Library Volume 1'!J$6</f>
        <v>7.5</v>
      </c>
      <c r="BX78" s="1527"/>
      <c r="BY78" s="1572">
        <f t="shared" si="225"/>
        <v>0</v>
      </c>
      <c r="BZ78" s="1574">
        <f t="shared" si="226"/>
        <v>0</v>
      </c>
      <c r="CA78" s="1574">
        <f t="shared" si="227"/>
        <v>0</v>
      </c>
      <c r="CB78" s="1574">
        <f t="shared" si="228"/>
        <v>0</v>
      </c>
      <c r="CC78" s="1573">
        <f t="shared" si="229"/>
        <v>0</v>
      </c>
      <c r="CD78" s="1574"/>
      <c r="CE78" s="1539"/>
      <c r="CF78" s="1539"/>
      <c r="CG78" s="1539"/>
      <c r="CH78" s="1539"/>
      <c r="CI78" s="1539"/>
      <c r="CJ78" s="1539"/>
      <c r="CK78" s="1539"/>
    </row>
    <row r="79" spans="2:89" ht="16.350000000000001" hidden="1" customHeight="1" outlineLevel="1">
      <c r="B79" s="483"/>
      <c r="C79" s="1527"/>
      <c r="D79" s="1527" t="s">
        <v>294</v>
      </c>
      <c r="E79" s="1527"/>
      <c r="F79" s="1586">
        <v>0</v>
      </c>
      <c r="G79" s="1586">
        <v>0</v>
      </c>
      <c r="H79" s="1586">
        <v>0</v>
      </c>
      <c r="I79" s="1587">
        <f t="shared" si="230"/>
        <v>0</v>
      </c>
      <c r="J79" s="1588">
        <f t="shared" si="231"/>
        <v>0</v>
      </c>
      <c r="K79" s="1558"/>
      <c r="L79" s="1589">
        <f t="shared" si="205"/>
        <v>0</v>
      </c>
      <c r="M79" s="1590">
        <v>0</v>
      </c>
      <c r="N79" s="1590">
        <v>0</v>
      </c>
      <c r="O79" s="1590">
        <v>0</v>
      </c>
      <c r="P79" s="1590">
        <v>0</v>
      </c>
      <c r="Q79" s="1591">
        <v>0</v>
      </c>
      <c r="R79" s="1558"/>
      <c r="S79" s="1631">
        <f t="shared" si="206"/>
        <v>0</v>
      </c>
      <c r="T79" s="1632">
        <f t="shared" si="207"/>
        <v>0</v>
      </c>
      <c r="U79" s="1632">
        <f t="shared" si="208"/>
        <v>0</v>
      </c>
      <c r="V79" s="1632">
        <f t="shared" si="209"/>
        <v>0</v>
      </c>
      <c r="W79" s="1632">
        <f t="shared" si="210"/>
        <v>0</v>
      </c>
      <c r="X79" s="1632">
        <f t="shared" si="211"/>
        <v>0</v>
      </c>
      <c r="Y79" s="1633">
        <f t="shared" si="212"/>
        <v>0</v>
      </c>
      <c r="Z79" s="993"/>
      <c r="AA79" s="1592"/>
      <c r="AB79" s="1570"/>
      <c r="AC79" s="18"/>
      <c r="AD79" s="1527"/>
      <c r="AE79" s="1550" t="s">
        <v>293</v>
      </c>
      <c r="AF79" s="1571"/>
      <c r="AG79" s="1571"/>
      <c r="AH79" s="1571"/>
      <c r="AI79" s="1571">
        <f>'Library Volume 1'!G$7</f>
        <v>69</v>
      </c>
      <c r="AJ79" s="1571">
        <f>'Library Volume 1'!H$7</f>
        <v>97</v>
      </c>
      <c r="AK79" s="1571">
        <f>'Library Volume 1'!I$7</f>
        <v>139</v>
      </c>
      <c r="AL79" s="1571">
        <f>'Library Volume 1'!J$7</f>
        <v>167</v>
      </c>
      <c r="AM79" s="1572"/>
      <c r="AN79" s="1573" t="e">
        <f>AN80/AN78</f>
        <v>#DIV/0!</v>
      </c>
      <c r="AO79" s="1574"/>
      <c r="AP79" s="1574"/>
      <c r="AQ79" s="1572"/>
      <c r="AR79" s="1572"/>
      <c r="AS79" s="1572"/>
      <c r="AT79" s="1572"/>
      <c r="AU79" s="1572"/>
      <c r="AW79" s="1527"/>
      <c r="AX79" s="1550"/>
      <c r="AY79" s="1572">
        <f t="shared" si="213"/>
        <v>0</v>
      </c>
      <c r="AZ79" s="1574">
        <f t="shared" si="214"/>
        <v>0</v>
      </c>
      <c r="BA79" s="1574">
        <f t="shared" si="215"/>
        <v>0</v>
      </c>
      <c r="BB79" s="1574">
        <f t="shared" si="216"/>
        <v>0</v>
      </c>
      <c r="BC79" s="1573">
        <f t="shared" si="217"/>
        <v>0</v>
      </c>
      <c r="BD79" s="480">
        <f t="shared" si="218"/>
        <v>0</v>
      </c>
      <c r="BE79" s="1572">
        <f t="shared" si="219"/>
        <v>0</v>
      </c>
      <c r="BF79" s="1539"/>
      <c r="BG79" s="1594">
        <f>'Library Volume 1'!E$9</f>
        <v>0.48</v>
      </c>
      <c r="BH79" s="1595">
        <f>'Library Volume 1'!G$9</f>
        <v>0.48</v>
      </c>
      <c r="BI79" s="1595">
        <f>'Library Volume 1'!H$9</f>
        <v>0.44</v>
      </c>
      <c r="BJ79" s="1595">
        <f>'Library Volume 1'!I$9</f>
        <v>0.4</v>
      </c>
      <c r="BK79" s="1596">
        <f>'Library Volume 1'!J$9</f>
        <v>0.36</v>
      </c>
      <c r="BL79" s="1527"/>
      <c r="BM79" s="1572">
        <f t="shared" si="220"/>
        <v>0</v>
      </c>
      <c r="BN79" s="1574">
        <f t="shared" si="221"/>
        <v>0</v>
      </c>
      <c r="BO79" s="1574">
        <f t="shared" si="222"/>
        <v>0</v>
      </c>
      <c r="BP79" s="1574">
        <f t="shared" si="223"/>
        <v>0</v>
      </c>
      <c r="BQ79" s="1573">
        <f t="shared" si="224"/>
        <v>0</v>
      </c>
      <c r="BR79" s="1527"/>
      <c r="BS79" s="1597">
        <f>('Library Volume 1'!E$6)</f>
        <v>2.2000000000000002</v>
      </c>
      <c r="BT79" s="1598">
        <f>'Library Volume 1'!G$6</f>
        <v>3.2</v>
      </c>
      <c r="BU79" s="1598">
        <f>'Library Volume 1'!H$6</f>
        <v>4.9000000000000004</v>
      </c>
      <c r="BV79" s="1598">
        <f>'Library Volume 1'!I$6</f>
        <v>6.5</v>
      </c>
      <c r="BW79" s="1599">
        <f>'Library Volume 1'!J$6</f>
        <v>7.5</v>
      </c>
      <c r="BX79" s="1527"/>
      <c r="BY79" s="1572">
        <f t="shared" si="225"/>
        <v>0</v>
      </c>
      <c r="BZ79" s="1574">
        <f t="shared" si="226"/>
        <v>0</v>
      </c>
      <c r="CA79" s="1574">
        <f t="shared" si="227"/>
        <v>0</v>
      </c>
      <c r="CB79" s="1574">
        <f t="shared" si="228"/>
        <v>0</v>
      </c>
      <c r="CC79" s="1573">
        <f t="shared" si="229"/>
        <v>0</v>
      </c>
      <c r="CD79" s="1574"/>
      <c r="CE79" s="1539"/>
      <c r="CF79" s="1539"/>
      <c r="CG79" s="1539"/>
      <c r="CH79" s="1539"/>
      <c r="CI79" s="1539"/>
      <c r="CJ79" s="1539"/>
      <c r="CK79" s="1539"/>
    </row>
    <row r="80" spans="2:89" ht="16.350000000000001" hidden="1" customHeight="1" outlineLevel="1">
      <c r="B80" s="483"/>
      <c r="C80" s="1527"/>
      <c r="D80" s="1527" t="s">
        <v>296</v>
      </c>
      <c r="E80" s="1527"/>
      <c r="F80" s="1586">
        <v>0</v>
      </c>
      <c r="G80" s="1586">
        <v>0</v>
      </c>
      <c r="H80" s="1586">
        <v>0</v>
      </c>
      <c r="I80" s="1587">
        <f t="shared" si="230"/>
        <v>0</v>
      </c>
      <c r="J80" s="1588">
        <f t="shared" si="231"/>
        <v>0</v>
      </c>
      <c r="K80" s="1558"/>
      <c r="L80" s="1589">
        <f t="shared" si="205"/>
        <v>0</v>
      </c>
      <c r="M80" s="1590">
        <v>0</v>
      </c>
      <c r="N80" s="1590">
        <v>0</v>
      </c>
      <c r="O80" s="1590">
        <v>0</v>
      </c>
      <c r="P80" s="1590">
        <v>0</v>
      </c>
      <c r="Q80" s="1591">
        <v>0</v>
      </c>
      <c r="R80" s="1558"/>
      <c r="S80" s="1631">
        <f t="shared" si="206"/>
        <v>0</v>
      </c>
      <c r="T80" s="1632">
        <f t="shared" si="207"/>
        <v>0</v>
      </c>
      <c r="U80" s="1632">
        <f t="shared" si="208"/>
        <v>0</v>
      </c>
      <c r="V80" s="1632">
        <f t="shared" si="209"/>
        <v>0</v>
      </c>
      <c r="W80" s="1632">
        <f t="shared" si="210"/>
        <v>0</v>
      </c>
      <c r="X80" s="1632">
        <f t="shared" si="211"/>
        <v>0</v>
      </c>
      <c r="Y80" s="1633">
        <f t="shared" si="212"/>
        <v>0</v>
      </c>
      <c r="Z80" s="993"/>
      <c r="AA80" s="1592"/>
      <c r="AB80" s="1570"/>
      <c r="AC80" s="18"/>
      <c r="AD80" s="1527"/>
      <c r="AE80" s="1550" t="s">
        <v>295</v>
      </c>
      <c r="AF80" s="1559"/>
      <c r="AG80" s="1559"/>
      <c r="AH80" s="1559"/>
      <c r="AI80" s="1559">
        <f>AI79*AI78</f>
        <v>0</v>
      </c>
      <c r="AJ80" s="1559">
        <f>AJ79*AJ78</f>
        <v>0</v>
      </c>
      <c r="AK80" s="1559">
        <f>AK79*AK78</f>
        <v>0</v>
      </c>
      <c r="AL80" s="1559">
        <f>AL79*AL78</f>
        <v>0</v>
      </c>
      <c r="AM80" s="1554"/>
      <c r="AN80" s="1553">
        <f>SUM(AF80:AL80)</f>
        <v>0</v>
      </c>
      <c r="AO80" s="1539"/>
      <c r="AP80" s="1539"/>
      <c r="AQ80" s="1554"/>
      <c r="AR80" s="1554"/>
      <c r="AS80" s="1554"/>
      <c r="AT80" s="1554"/>
      <c r="AU80" s="1554"/>
      <c r="AW80" s="1527"/>
      <c r="AX80" s="1550"/>
      <c r="AY80" s="1572">
        <f t="shared" si="213"/>
        <v>0</v>
      </c>
      <c r="AZ80" s="1574">
        <f t="shared" si="214"/>
        <v>0</v>
      </c>
      <c r="BA80" s="1574">
        <f t="shared" si="215"/>
        <v>0</v>
      </c>
      <c r="BB80" s="1574">
        <f t="shared" si="216"/>
        <v>0</v>
      </c>
      <c r="BC80" s="1573">
        <f t="shared" si="217"/>
        <v>0</v>
      </c>
      <c r="BD80" s="480">
        <f t="shared" si="218"/>
        <v>0</v>
      </c>
      <c r="BE80" s="1572">
        <f t="shared" si="219"/>
        <v>0</v>
      </c>
      <c r="BF80" s="1539"/>
      <c r="BG80" s="1594">
        <f>'Library Volume 1'!E$9</f>
        <v>0.48</v>
      </c>
      <c r="BH80" s="1595">
        <f>'Library Volume 1'!G$9</f>
        <v>0.48</v>
      </c>
      <c r="BI80" s="1595">
        <f>'Library Volume 1'!H$9</f>
        <v>0.44</v>
      </c>
      <c r="BJ80" s="1595">
        <f>'Library Volume 1'!I$9</f>
        <v>0.4</v>
      </c>
      <c r="BK80" s="1596">
        <f>'Library Volume 1'!J$9</f>
        <v>0.36</v>
      </c>
      <c r="BL80" s="1527"/>
      <c r="BM80" s="1572">
        <f t="shared" si="220"/>
        <v>0</v>
      </c>
      <c r="BN80" s="1574">
        <f t="shared" si="221"/>
        <v>0</v>
      </c>
      <c r="BO80" s="1574">
        <f t="shared" si="222"/>
        <v>0</v>
      </c>
      <c r="BP80" s="1574">
        <f t="shared" si="223"/>
        <v>0</v>
      </c>
      <c r="BQ80" s="1573">
        <f t="shared" si="224"/>
        <v>0</v>
      </c>
      <c r="BR80" s="1527"/>
      <c r="BS80" s="1597">
        <f>('Library Volume 1'!E$6)</f>
        <v>2.2000000000000002</v>
      </c>
      <c r="BT80" s="1598">
        <f>'Library Volume 1'!G$6</f>
        <v>3.2</v>
      </c>
      <c r="BU80" s="1598">
        <f>'Library Volume 1'!H$6</f>
        <v>4.9000000000000004</v>
      </c>
      <c r="BV80" s="1598">
        <f>'Library Volume 1'!I$6</f>
        <v>6.5</v>
      </c>
      <c r="BW80" s="1599">
        <f>'Library Volume 1'!J$6</f>
        <v>7.5</v>
      </c>
      <c r="BX80" s="1527"/>
      <c r="BY80" s="1572">
        <f t="shared" si="225"/>
        <v>0</v>
      </c>
      <c r="BZ80" s="1574">
        <f t="shared" si="226"/>
        <v>0</v>
      </c>
      <c r="CA80" s="1574">
        <f t="shared" si="227"/>
        <v>0</v>
      </c>
      <c r="CB80" s="1574">
        <f t="shared" si="228"/>
        <v>0</v>
      </c>
      <c r="CC80" s="1573">
        <f t="shared" si="229"/>
        <v>0</v>
      </c>
      <c r="CD80" s="1574"/>
      <c r="CE80" s="1539"/>
      <c r="CF80" s="1539"/>
      <c r="CG80" s="1539"/>
      <c r="CH80" s="1539"/>
      <c r="CI80" s="1539"/>
      <c r="CJ80" s="1539"/>
      <c r="CK80" s="1539"/>
    </row>
    <row r="81" spans="2:89" ht="16.350000000000001" hidden="1" customHeight="1" outlineLevel="1">
      <c r="B81" s="483"/>
      <c r="C81" s="1527"/>
      <c r="D81" s="1527" t="s">
        <v>298</v>
      </c>
      <c r="E81" s="1527"/>
      <c r="F81" s="1586">
        <v>0</v>
      </c>
      <c r="G81" s="1586">
        <v>0</v>
      </c>
      <c r="H81" s="1586">
        <v>0</v>
      </c>
      <c r="I81" s="1587">
        <f t="shared" si="230"/>
        <v>0</v>
      </c>
      <c r="J81" s="1588">
        <f t="shared" si="231"/>
        <v>0</v>
      </c>
      <c r="K81" s="1558"/>
      <c r="L81" s="1589">
        <f t="shared" si="205"/>
        <v>0</v>
      </c>
      <c r="M81" s="1590">
        <v>0</v>
      </c>
      <c r="N81" s="1590">
        <v>0</v>
      </c>
      <c r="O81" s="1590">
        <v>0</v>
      </c>
      <c r="P81" s="1590">
        <v>0</v>
      </c>
      <c r="Q81" s="1591">
        <v>0</v>
      </c>
      <c r="R81" s="1558"/>
      <c r="S81" s="1631">
        <f t="shared" si="206"/>
        <v>0</v>
      </c>
      <c r="T81" s="1632">
        <f t="shared" si="207"/>
        <v>0</v>
      </c>
      <c r="U81" s="1632">
        <f t="shared" si="208"/>
        <v>0</v>
      </c>
      <c r="V81" s="1632">
        <f t="shared" si="209"/>
        <v>0</v>
      </c>
      <c r="W81" s="1632">
        <f t="shared" si="210"/>
        <v>0</v>
      </c>
      <c r="X81" s="1632">
        <f t="shared" si="211"/>
        <v>0</v>
      </c>
      <c r="Y81" s="1633">
        <f t="shared" si="212"/>
        <v>0</v>
      </c>
      <c r="Z81" s="993"/>
      <c r="AA81" s="1592"/>
      <c r="AB81" s="1570"/>
      <c r="AC81" s="18"/>
      <c r="AD81" s="1527"/>
      <c r="AE81" s="1550" t="s">
        <v>297</v>
      </c>
      <c r="AF81" s="1571"/>
      <c r="AG81" s="1571"/>
      <c r="AH81" s="1571"/>
      <c r="AI81" s="1571" t="e">
        <f>T154/AZ154</f>
        <v>#DIV/0!</v>
      </c>
      <c r="AJ81" s="1571" t="e">
        <f>U154/BA154</f>
        <v>#DIV/0!</v>
      </c>
      <c r="AK81" s="1571" t="e">
        <f>V154/BB154</f>
        <v>#DIV/0!</v>
      </c>
      <c r="AL81" s="1571" t="e">
        <f>W154/BC154</f>
        <v>#DIV/0!</v>
      </c>
      <c r="AM81" s="1572"/>
      <c r="AN81" s="1573" t="e">
        <f>Y154/BE154</f>
        <v>#DIV/0!</v>
      </c>
      <c r="AO81" s="1574"/>
      <c r="AP81" s="1574"/>
      <c r="AQ81" s="1572"/>
      <c r="AR81" s="1572"/>
      <c r="AS81" s="1572"/>
      <c r="AT81" s="1572"/>
      <c r="AU81" s="1572"/>
      <c r="AW81" s="1527"/>
      <c r="AX81" s="1550"/>
      <c r="AY81" s="1572">
        <f t="shared" si="213"/>
        <v>0</v>
      </c>
      <c r="AZ81" s="1574">
        <f t="shared" si="214"/>
        <v>0</v>
      </c>
      <c r="BA81" s="1574">
        <f t="shared" si="215"/>
        <v>0</v>
      </c>
      <c r="BB81" s="1574">
        <f t="shared" si="216"/>
        <v>0</v>
      </c>
      <c r="BC81" s="1573">
        <f t="shared" si="217"/>
        <v>0</v>
      </c>
      <c r="BD81" s="480">
        <f t="shared" si="218"/>
        <v>0</v>
      </c>
      <c r="BE81" s="1572">
        <f t="shared" si="219"/>
        <v>0</v>
      </c>
      <c r="BF81" s="1539"/>
      <c r="BG81" s="1594">
        <f>'Library Volume 1'!E$9</f>
        <v>0.48</v>
      </c>
      <c r="BH81" s="1595">
        <f>'Library Volume 1'!G$9</f>
        <v>0.48</v>
      </c>
      <c r="BI81" s="1595">
        <f>'Library Volume 1'!H$9</f>
        <v>0.44</v>
      </c>
      <c r="BJ81" s="1595">
        <f>'Library Volume 1'!I$9</f>
        <v>0.4</v>
      </c>
      <c r="BK81" s="1596">
        <f>'Library Volume 1'!J$9</f>
        <v>0.36</v>
      </c>
      <c r="BL81" s="1527"/>
      <c r="BM81" s="1572">
        <f t="shared" si="220"/>
        <v>0</v>
      </c>
      <c r="BN81" s="1574">
        <f t="shared" si="221"/>
        <v>0</v>
      </c>
      <c r="BO81" s="1574">
        <f t="shared" si="222"/>
        <v>0</v>
      </c>
      <c r="BP81" s="1574">
        <f t="shared" si="223"/>
        <v>0</v>
      </c>
      <c r="BQ81" s="1573">
        <f t="shared" si="224"/>
        <v>0</v>
      </c>
      <c r="BR81" s="1527"/>
      <c r="BS81" s="1597">
        <f>('Library Volume 1'!E$6)</f>
        <v>2.2000000000000002</v>
      </c>
      <c r="BT81" s="1598">
        <f>'Library Volume 1'!G$6</f>
        <v>3.2</v>
      </c>
      <c r="BU81" s="1598">
        <f>'Library Volume 1'!H$6</f>
        <v>4.9000000000000004</v>
      </c>
      <c r="BV81" s="1598">
        <f>'Library Volume 1'!I$6</f>
        <v>6.5</v>
      </c>
      <c r="BW81" s="1599">
        <f>'Library Volume 1'!J$6</f>
        <v>7.5</v>
      </c>
      <c r="BX81" s="1527"/>
      <c r="BY81" s="1572">
        <f t="shared" si="225"/>
        <v>0</v>
      </c>
      <c r="BZ81" s="1574">
        <f t="shared" si="226"/>
        <v>0</v>
      </c>
      <c r="CA81" s="1574">
        <f t="shared" si="227"/>
        <v>0</v>
      </c>
      <c r="CB81" s="1574">
        <f t="shared" si="228"/>
        <v>0</v>
      </c>
      <c r="CC81" s="1573">
        <f t="shared" si="229"/>
        <v>0</v>
      </c>
      <c r="CD81" s="1574"/>
      <c r="CE81" s="1539"/>
      <c r="CF81" s="1539"/>
      <c r="CG81" s="1539"/>
      <c r="CH81" s="1539"/>
      <c r="CI81" s="1539"/>
      <c r="CJ81" s="1539"/>
      <c r="CK81" s="1539"/>
    </row>
    <row r="82" spans="2:89" ht="17.100000000000001" hidden="1" customHeight="1" outlineLevel="1">
      <c r="B82" s="483"/>
      <c r="C82" s="1582" t="str">
        <f>'Library Volume 1'!C30</f>
        <v>Transportation Operations and Maintenance</v>
      </c>
      <c r="D82" s="1582"/>
      <c r="E82" s="1582"/>
      <c r="F82" s="1569"/>
      <c r="G82" s="1569"/>
      <c r="H82" s="1569"/>
      <c r="I82" s="1602"/>
      <c r="J82" s="1603"/>
      <c r="K82" s="1558"/>
      <c r="L82" s="1568"/>
      <c r="M82" s="1569"/>
      <c r="N82" s="1569"/>
      <c r="O82" s="1569"/>
      <c r="P82" s="1569"/>
      <c r="Q82" s="1568"/>
      <c r="R82" s="1558"/>
      <c r="S82" s="1568"/>
      <c r="T82" s="1569"/>
      <c r="U82" s="1569"/>
      <c r="V82" s="1569"/>
      <c r="W82" s="1569"/>
      <c r="X82" s="1569"/>
      <c r="Y82" s="1568"/>
      <c r="Z82" s="993"/>
      <c r="AA82" s="649"/>
      <c r="AB82" s="1570"/>
      <c r="AC82" s="18"/>
      <c r="AD82" s="1527"/>
      <c r="AE82" s="1550" t="s">
        <v>299</v>
      </c>
      <c r="AF82" s="1571"/>
      <c r="AG82" s="1571"/>
      <c r="AH82" s="1571"/>
      <c r="AI82" s="1571">
        <f>ROUND(AI79/'Library Volume 1'!G$6,0)</f>
        <v>22</v>
      </c>
      <c r="AJ82" s="1571">
        <f>ROUND(AJ79/'Library Volume 1'!H$6,0)</f>
        <v>20</v>
      </c>
      <c r="AK82" s="1571">
        <f>ROUND(AK79/'Library Volume 1'!I$6,0)</f>
        <v>21</v>
      </c>
      <c r="AL82" s="1571">
        <f>ROUND(AL79/'Library Volume 1'!J$6,0)</f>
        <v>22</v>
      </c>
      <c r="AM82" s="1572"/>
      <c r="AN82" s="1573" t="e">
        <f>AN83/AN78</f>
        <v>#DIV/0!</v>
      </c>
      <c r="AO82" s="1574"/>
      <c r="AP82" s="1600" t="s">
        <v>300</v>
      </c>
      <c r="AQ82" s="1601"/>
      <c r="AR82" s="1601" t="e">
        <f>AR84/AR83</f>
        <v>#DIV/0!</v>
      </c>
      <c r="AS82" s="1601" t="e">
        <f>AS84/AS83</f>
        <v>#DIV/0!</v>
      </c>
      <c r="AT82" s="1601" t="e">
        <f>AT84/AT83</f>
        <v>#DIV/0!</v>
      </c>
      <c r="AU82" s="1601" t="e">
        <f>AU84/AU83</f>
        <v>#DIV/0!</v>
      </c>
      <c r="AW82" s="1527"/>
      <c r="AX82" s="508" t="str">
        <f>C82</f>
        <v>Transportation Operations and Maintenance</v>
      </c>
      <c r="AY82" s="1575"/>
      <c r="AZ82" s="1576"/>
      <c r="BA82" s="1576"/>
      <c r="BB82" s="1576"/>
      <c r="BC82" s="1577"/>
      <c r="BD82" s="604"/>
      <c r="BE82" s="1575"/>
      <c r="BF82" s="1578"/>
      <c r="BG82" s="1579"/>
      <c r="BH82" s="1580"/>
      <c r="BI82" s="1580"/>
      <c r="BJ82" s="1580"/>
      <c r="BK82" s="1581"/>
      <c r="BL82" s="1582"/>
      <c r="BM82" s="1575"/>
      <c r="BN82" s="1576"/>
      <c r="BO82" s="1576"/>
      <c r="BP82" s="1576"/>
      <c r="BQ82" s="1577"/>
      <c r="BR82" s="1582"/>
      <c r="BS82" s="1583"/>
      <c r="BT82" s="1584"/>
      <c r="BU82" s="1584"/>
      <c r="BV82" s="1584"/>
      <c r="BW82" s="1585"/>
      <c r="BX82" s="1582"/>
      <c r="BY82" s="1575"/>
      <c r="BZ82" s="1576"/>
      <c r="CA82" s="1576"/>
      <c r="CB82" s="1576"/>
      <c r="CC82" s="1577"/>
      <c r="CD82" s="1574"/>
      <c r="CE82" s="1539"/>
      <c r="CF82" s="1539"/>
      <c r="CG82" s="1539"/>
      <c r="CH82" s="1539"/>
      <c r="CI82" s="1539"/>
      <c r="CJ82" s="1539"/>
      <c r="CK82" s="1539"/>
    </row>
    <row r="83" spans="2:89" ht="16.350000000000001" hidden="1" customHeight="1" outlineLevel="1">
      <c r="B83" s="483"/>
      <c r="D83" s="1527" t="s">
        <v>292</v>
      </c>
      <c r="E83" s="1527"/>
      <c r="F83" s="1586">
        <v>0</v>
      </c>
      <c r="G83" s="1586">
        <v>0</v>
      </c>
      <c r="H83" s="1586">
        <v>0</v>
      </c>
      <c r="I83" s="1587">
        <f t="shared" ref="I83:I85" si="232">IF(F83&gt;0,G83/H83,0)</f>
        <v>0</v>
      </c>
      <c r="J83" s="1588">
        <f t="shared" ref="J83:J85" si="233">IF(F83&gt;0,F83/G83,0)</f>
        <v>0</v>
      </c>
      <c r="K83" s="1558"/>
      <c r="L83" s="1589">
        <f t="shared" si="205"/>
        <v>0</v>
      </c>
      <c r="M83" s="1590">
        <v>0</v>
      </c>
      <c r="N83" s="1590">
        <v>0</v>
      </c>
      <c r="O83" s="1590">
        <v>0</v>
      </c>
      <c r="P83" s="1590">
        <v>0</v>
      </c>
      <c r="Q83" s="1591">
        <v>0</v>
      </c>
      <c r="R83" s="1558"/>
      <c r="S83" s="1631">
        <f t="shared" si="206"/>
        <v>0</v>
      </c>
      <c r="T83" s="1632">
        <f t="shared" si="207"/>
        <v>0</v>
      </c>
      <c r="U83" s="1632">
        <f t="shared" si="208"/>
        <v>0</v>
      </c>
      <c r="V83" s="1632">
        <f t="shared" si="209"/>
        <v>0</v>
      </c>
      <c r="W83" s="1632">
        <f t="shared" si="210"/>
        <v>0</v>
      </c>
      <c r="X83" s="1632">
        <f t="shared" si="211"/>
        <v>0</v>
      </c>
      <c r="Y83" s="1633">
        <f t="shared" si="212"/>
        <v>0</v>
      </c>
      <c r="Z83" s="993"/>
      <c r="AA83" s="1592"/>
      <c r="AB83" s="1570"/>
      <c r="AC83" s="18"/>
      <c r="AD83" s="1527"/>
      <c r="AE83" s="1550" t="s">
        <v>301</v>
      </c>
      <c r="AF83" s="1571"/>
      <c r="AG83" s="1571"/>
      <c r="AH83" s="1571"/>
      <c r="AI83" s="1571">
        <f>AI78*AI82</f>
        <v>0</v>
      </c>
      <c r="AJ83" s="1571">
        <f>AJ78*AJ82</f>
        <v>0</v>
      </c>
      <c r="AK83" s="1571">
        <f>AK78*AK82</f>
        <v>0</v>
      </c>
      <c r="AL83" s="1571">
        <f>AL78*AL82</f>
        <v>0</v>
      </c>
      <c r="AM83" s="1572"/>
      <c r="AN83" s="1573">
        <f>SUM(AF83:AL83)</f>
        <v>0</v>
      </c>
      <c r="AO83" s="1574"/>
      <c r="AP83" s="1600" t="s">
        <v>302</v>
      </c>
      <c r="AQ83" s="1601"/>
      <c r="AR83" s="1601" t="e">
        <f>AI81/AI82</f>
        <v>#DIV/0!</v>
      </c>
      <c r="AS83" s="1601" t="e">
        <f>AJ81/AJ82</f>
        <v>#DIV/0!</v>
      </c>
      <c r="AT83" s="1601" t="e">
        <f>AK81/AK82</f>
        <v>#DIV/0!</v>
      </c>
      <c r="AU83" s="1601" t="e">
        <f>AL81/AL82</f>
        <v>#DIV/0!</v>
      </c>
      <c r="AW83" s="1527"/>
      <c r="AX83" s="1550"/>
      <c r="AY83" s="1572">
        <f t="shared" si="213"/>
        <v>0</v>
      </c>
      <c r="AZ83" s="1574">
        <f t="shared" si="214"/>
        <v>0</v>
      </c>
      <c r="BA83" s="1574">
        <f t="shared" si="215"/>
        <v>0</v>
      </c>
      <c r="BB83" s="1574">
        <f t="shared" si="216"/>
        <v>0</v>
      </c>
      <c r="BC83" s="1573">
        <f t="shared" si="217"/>
        <v>0</v>
      </c>
      <c r="BD83" s="480">
        <f t="shared" si="218"/>
        <v>0</v>
      </c>
      <c r="BE83" s="1572">
        <f t="shared" si="219"/>
        <v>0</v>
      </c>
      <c r="BF83" s="1539"/>
      <c r="BG83" s="1594">
        <f>'Library Volume 1'!E$9</f>
        <v>0.48</v>
      </c>
      <c r="BH83" s="1595">
        <f>'Library Volume 1'!G$9</f>
        <v>0.48</v>
      </c>
      <c r="BI83" s="1595">
        <f>'Library Volume 1'!H$9</f>
        <v>0.44</v>
      </c>
      <c r="BJ83" s="1595">
        <f>'Library Volume 1'!I$9</f>
        <v>0.4</v>
      </c>
      <c r="BK83" s="1596">
        <f>'Library Volume 1'!J$9</f>
        <v>0.36</v>
      </c>
      <c r="BL83" s="1527"/>
      <c r="BM83" s="1572">
        <f t="shared" si="220"/>
        <v>0</v>
      </c>
      <c r="BN83" s="1574">
        <f t="shared" si="221"/>
        <v>0</v>
      </c>
      <c r="BO83" s="1574">
        <f t="shared" si="222"/>
        <v>0</v>
      </c>
      <c r="BP83" s="1574">
        <f t="shared" si="223"/>
        <v>0</v>
      </c>
      <c r="BQ83" s="1573">
        <f t="shared" si="224"/>
        <v>0</v>
      </c>
      <c r="BR83" s="1527"/>
      <c r="BS83" s="1597">
        <f>('Library Volume 1'!E$6)</f>
        <v>2.2000000000000002</v>
      </c>
      <c r="BT83" s="1598">
        <f>'Library Volume 1'!G$6</f>
        <v>3.2</v>
      </c>
      <c r="BU83" s="1598">
        <f>'Library Volume 1'!H$6</f>
        <v>4.9000000000000004</v>
      </c>
      <c r="BV83" s="1598">
        <f>'Library Volume 1'!I$6</f>
        <v>6.5</v>
      </c>
      <c r="BW83" s="1599">
        <f>'Library Volume 1'!J$6</f>
        <v>7.5</v>
      </c>
      <c r="BX83" s="1527"/>
      <c r="BY83" s="1572">
        <f t="shared" si="225"/>
        <v>0</v>
      </c>
      <c r="BZ83" s="1574">
        <f t="shared" si="226"/>
        <v>0</v>
      </c>
      <c r="CA83" s="1574">
        <f t="shared" si="227"/>
        <v>0</v>
      </c>
      <c r="CB83" s="1574">
        <f t="shared" si="228"/>
        <v>0</v>
      </c>
      <c r="CC83" s="1573">
        <f t="shared" si="229"/>
        <v>0</v>
      </c>
      <c r="CD83" s="1574"/>
      <c r="CE83" s="1539"/>
      <c r="CF83" s="1539"/>
      <c r="CG83" s="1539"/>
      <c r="CH83" s="1539"/>
      <c r="CI83" s="1539"/>
      <c r="CJ83" s="1539"/>
      <c r="CK83" s="1539"/>
    </row>
    <row r="84" spans="2:89" ht="16.350000000000001" hidden="1" customHeight="1" outlineLevel="1">
      <c r="B84" s="483"/>
      <c r="D84" s="1527" t="s">
        <v>294</v>
      </c>
      <c r="E84" s="1527"/>
      <c r="F84" s="1586">
        <v>0</v>
      </c>
      <c r="G84" s="1586">
        <v>0</v>
      </c>
      <c r="H84" s="1586">
        <v>0</v>
      </c>
      <c r="I84" s="1587">
        <f t="shared" si="232"/>
        <v>0</v>
      </c>
      <c r="J84" s="1588">
        <f t="shared" si="233"/>
        <v>0</v>
      </c>
      <c r="K84" s="1558"/>
      <c r="L84" s="1589">
        <f t="shared" si="205"/>
        <v>0</v>
      </c>
      <c r="M84" s="1590">
        <v>0</v>
      </c>
      <c r="N84" s="1590">
        <v>0</v>
      </c>
      <c r="O84" s="1590">
        <v>0</v>
      </c>
      <c r="P84" s="1590">
        <v>0</v>
      </c>
      <c r="Q84" s="1591">
        <v>0</v>
      </c>
      <c r="R84" s="1558"/>
      <c r="S84" s="1631">
        <f t="shared" si="206"/>
        <v>0</v>
      </c>
      <c r="T84" s="1632">
        <f t="shared" si="207"/>
        <v>0</v>
      </c>
      <c r="U84" s="1632">
        <f t="shared" si="208"/>
        <v>0</v>
      </c>
      <c r="V84" s="1632">
        <f t="shared" si="209"/>
        <v>0</v>
      </c>
      <c r="W84" s="1632">
        <f t="shared" si="210"/>
        <v>0</v>
      </c>
      <c r="X84" s="1632">
        <f t="shared" si="211"/>
        <v>0</v>
      </c>
      <c r="Y84" s="1633">
        <f t="shared" si="212"/>
        <v>0</v>
      </c>
      <c r="Z84" s="993"/>
      <c r="AA84" s="1592"/>
      <c r="AB84" s="1570"/>
      <c r="AC84" s="18"/>
      <c r="AD84" s="1565"/>
      <c r="AE84" s="569"/>
      <c r="AF84" s="1604"/>
      <c r="AG84" s="1604"/>
      <c r="AH84" s="570" t="s">
        <v>303</v>
      </c>
      <c r="AI84" s="571">
        <f>AI80-BZ154</f>
        <v>0</v>
      </c>
      <c r="AJ84" s="571">
        <f>AJ80-CA154</f>
        <v>0</v>
      </c>
      <c r="AK84" s="571">
        <f>AK80-CB154</f>
        <v>0</v>
      </c>
      <c r="AL84" s="583">
        <f>AL80-CC154</f>
        <v>0</v>
      </c>
      <c r="AM84" s="1605"/>
      <c r="AN84" s="583">
        <f>SUM(AI84:AM84)</f>
        <v>0</v>
      </c>
      <c r="AO84" s="573"/>
      <c r="AP84" s="1606" t="s">
        <v>304</v>
      </c>
      <c r="AQ84" s="574"/>
      <c r="AR84" s="574" t="e">
        <f>T154/(AI83*40)</f>
        <v>#DIV/0!</v>
      </c>
      <c r="AS84" s="574" t="e">
        <f>U154/(AJ83*40)</f>
        <v>#DIV/0!</v>
      </c>
      <c r="AT84" s="574" t="e">
        <f>V154/(AK83*40)</f>
        <v>#DIV/0!</v>
      </c>
      <c r="AU84" s="574" t="e">
        <f>W154/(AL83*40)</f>
        <v>#DIV/0!</v>
      </c>
      <c r="AW84" s="1527"/>
      <c r="AX84" s="1550"/>
      <c r="AY84" s="1572">
        <f t="shared" ref="AY84:BD86" si="234">$H84*L84</f>
        <v>0</v>
      </c>
      <c r="AZ84" s="1574">
        <f t="shared" si="234"/>
        <v>0</v>
      </c>
      <c r="BA84" s="1574">
        <f t="shared" si="234"/>
        <v>0</v>
      </c>
      <c r="BB84" s="1574">
        <f t="shared" si="234"/>
        <v>0</v>
      </c>
      <c r="BC84" s="1573">
        <f t="shared" si="234"/>
        <v>0</v>
      </c>
      <c r="BD84" s="480">
        <f t="shared" si="234"/>
        <v>0</v>
      </c>
      <c r="BE84" s="1572">
        <f t="shared" ref="BE84:BE86" si="235">SUM(AY84:BD84)</f>
        <v>0</v>
      </c>
      <c r="BF84" s="1539"/>
      <c r="BG84" s="1594">
        <f>'Library Volume 1'!E$9</f>
        <v>0.48</v>
      </c>
      <c r="BH84" s="1595">
        <f>'Library Volume 1'!G$9</f>
        <v>0.48</v>
      </c>
      <c r="BI84" s="1595">
        <f>'Library Volume 1'!H$9</f>
        <v>0.44</v>
      </c>
      <c r="BJ84" s="1595">
        <f>'Library Volume 1'!I$9</f>
        <v>0.4</v>
      </c>
      <c r="BK84" s="1596">
        <f>'Library Volume 1'!J$9</f>
        <v>0.36</v>
      </c>
      <c r="BL84" s="1527"/>
      <c r="BM84" s="1572">
        <f t="shared" ref="BM84:BQ86" si="236">(S84)/(BG84*40)</f>
        <v>0</v>
      </c>
      <c r="BN84" s="1574">
        <f t="shared" si="236"/>
        <v>0</v>
      </c>
      <c r="BO84" s="1574">
        <f t="shared" si="236"/>
        <v>0</v>
      </c>
      <c r="BP84" s="1574">
        <f t="shared" si="236"/>
        <v>0</v>
      </c>
      <c r="BQ84" s="1573">
        <f t="shared" si="236"/>
        <v>0</v>
      </c>
      <c r="BR84" s="1527"/>
      <c r="BS84" s="1597">
        <f>('Library Volume 1'!E$6)</f>
        <v>2.2000000000000002</v>
      </c>
      <c r="BT84" s="1598">
        <f>'Library Volume 1'!G$6</f>
        <v>3.2</v>
      </c>
      <c r="BU84" s="1598">
        <f>'Library Volume 1'!H$6</f>
        <v>4.9000000000000004</v>
      </c>
      <c r="BV84" s="1598">
        <f>'Library Volume 1'!I$6</f>
        <v>6.5</v>
      </c>
      <c r="BW84" s="1599">
        <f>'Library Volume 1'!J$6</f>
        <v>7.5</v>
      </c>
      <c r="BX84" s="1527"/>
      <c r="BY84" s="1572">
        <f t="shared" ref="BY84:BY86" si="237">BM84*BS84</f>
        <v>0</v>
      </c>
      <c r="BZ84" s="1574">
        <f t="shared" ref="BZ84:BZ85" si="238">BN84*BT84</f>
        <v>0</v>
      </c>
      <c r="CA84" s="1574">
        <f t="shared" ref="CA84:CA86" si="239">BO84*BU84</f>
        <v>0</v>
      </c>
      <c r="CB84" s="1574">
        <f t="shared" ref="CB84:CB86" si="240">BP84*BV84</f>
        <v>0</v>
      </c>
      <c r="CC84" s="1573">
        <f t="shared" ref="CC84:CC86" si="241">BQ84*BW84</f>
        <v>0</v>
      </c>
      <c r="CD84" s="1574"/>
      <c r="CE84" s="1539"/>
      <c r="CF84" s="1539"/>
      <c r="CG84" s="1539"/>
      <c r="CH84" s="1539"/>
      <c r="CI84" s="1539"/>
      <c r="CJ84" s="1539"/>
      <c r="CK84" s="1539"/>
    </row>
    <row r="85" spans="2:89" ht="16.350000000000001" hidden="1" customHeight="1" outlineLevel="1">
      <c r="B85" s="483"/>
      <c r="D85" s="1527" t="s">
        <v>296</v>
      </c>
      <c r="E85" s="1527"/>
      <c r="F85" s="1586">
        <v>0</v>
      </c>
      <c r="G85" s="1586">
        <v>0</v>
      </c>
      <c r="H85" s="1586">
        <v>0</v>
      </c>
      <c r="I85" s="1587">
        <f t="shared" si="232"/>
        <v>0</v>
      </c>
      <c r="J85" s="1588">
        <f t="shared" si="233"/>
        <v>0</v>
      </c>
      <c r="K85" s="1558"/>
      <c r="L85" s="1589">
        <f t="shared" si="205"/>
        <v>0</v>
      </c>
      <c r="M85" s="1590">
        <v>0</v>
      </c>
      <c r="N85" s="1590">
        <v>0</v>
      </c>
      <c r="O85" s="1590">
        <v>0</v>
      </c>
      <c r="P85" s="1590">
        <v>0</v>
      </c>
      <c r="Q85" s="1591">
        <v>0</v>
      </c>
      <c r="R85" s="1558"/>
      <c r="S85" s="1631">
        <f t="shared" ref="S85" si="242">$I85*L85*$H85</f>
        <v>0</v>
      </c>
      <c r="T85" s="1632">
        <f t="shared" ref="T85:T86" si="243">$I85*M85*$H85</f>
        <v>0</v>
      </c>
      <c r="U85" s="1632">
        <f t="shared" ref="U85:U86" si="244">$I85*N85*$H85</f>
        <v>0</v>
      </c>
      <c r="V85" s="1632">
        <f t="shared" ref="V85:V86" si="245">$I85*O85*$H85</f>
        <v>0</v>
      </c>
      <c r="W85" s="1632">
        <f t="shared" ref="W85:W86" si="246">$I85*P85*$H85</f>
        <v>0</v>
      </c>
      <c r="X85" s="1632">
        <f t="shared" ref="X85" si="247">$I85*Q85*$H85</f>
        <v>0</v>
      </c>
      <c r="Y85" s="1633">
        <f t="shared" ref="Y85:Y86" si="248">SUM(S85:X85)</f>
        <v>0</v>
      </c>
      <c r="Z85" s="993"/>
      <c r="AA85" s="1592"/>
      <c r="AB85" s="1570"/>
      <c r="AC85" s="18"/>
      <c r="AD85" s="24"/>
      <c r="AE85" s="529"/>
      <c r="AF85" s="575"/>
      <c r="AG85" s="576"/>
      <c r="AH85" s="1607" t="s">
        <v>305</v>
      </c>
      <c r="AI85" s="1608">
        <f>IF(AI86&gt;AI78,1,0)</f>
        <v>0</v>
      </c>
      <c r="AJ85" s="1608">
        <f>IF(AJ86&gt;AJ78,1,0)</f>
        <v>0</v>
      </c>
      <c r="AK85" s="1608">
        <f>IF(AK86&gt;AK78,1,0)</f>
        <v>0</v>
      </c>
      <c r="AL85" s="1608">
        <f>IF(AL86&gt;AL78,1,0)</f>
        <v>0</v>
      </c>
      <c r="AM85" s="577"/>
      <c r="AN85" s="1609">
        <f>SUM(AI85:AL85)</f>
        <v>0</v>
      </c>
      <c r="AO85" s="24"/>
      <c r="AP85" s="24"/>
      <c r="AQ85" s="578"/>
      <c r="AR85" s="578"/>
      <c r="AS85" s="578"/>
      <c r="AT85" s="578"/>
      <c r="AU85" s="578"/>
      <c r="AV85" s="24"/>
      <c r="AW85" s="1527"/>
      <c r="AX85" s="1550"/>
      <c r="AY85" s="1572">
        <f t="shared" si="234"/>
        <v>0</v>
      </c>
      <c r="AZ85" s="1574">
        <f t="shared" si="234"/>
        <v>0</v>
      </c>
      <c r="BA85" s="1574">
        <f t="shared" si="234"/>
        <v>0</v>
      </c>
      <c r="BB85" s="1574">
        <f t="shared" si="234"/>
        <v>0</v>
      </c>
      <c r="BC85" s="1573">
        <f t="shared" si="234"/>
        <v>0</v>
      </c>
      <c r="BD85" s="480">
        <f t="shared" si="234"/>
        <v>0</v>
      </c>
      <c r="BE85" s="1572">
        <f t="shared" si="235"/>
        <v>0</v>
      </c>
      <c r="BF85" s="1539"/>
      <c r="BG85" s="1594">
        <f>'Library Volume 1'!E$9</f>
        <v>0.48</v>
      </c>
      <c r="BH85" s="1595">
        <f>'Library Volume 1'!G$9</f>
        <v>0.48</v>
      </c>
      <c r="BI85" s="1595">
        <f>'Library Volume 1'!H$9</f>
        <v>0.44</v>
      </c>
      <c r="BJ85" s="1595">
        <f>'Library Volume 1'!I$9</f>
        <v>0.4</v>
      </c>
      <c r="BK85" s="1596">
        <f>'Library Volume 1'!J$9</f>
        <v>0.36</v>
      </c>
      <c r="BL85" s="1527"/>
      <c r="BM85" s="1572">
        <f t="shared" si="236"/>
        <v>0</v>
      </c>
      <c r="BN85" s="1574">
        <f t="shared" si="236"/>
        <v>0</v>
      </c>
      <c r="BO85" s="1574">
        <f t="shared" si="236"/>
        <v>0</v>
      </c>
      <c r="BP85" s="1574">
        <f t="shared" si="236"/>
        <v>0</v>
      </c>
      <c r="BQ85" s="1573">
        <f t="shared" si="236"/>
        <v>0</v>
      </c>
      <c r="BR85" s="1527"/>
      <c r="BS85" s="1597">
        <f>('Library Volume 1'!E$6)</f>
        <v>2.2000000000000002</v>
      </c>
      <c r="BT85" s="1598">
        <f>'Library Volume 1'!G$6</f>
        <v>3.2</v>
      </c>
      <c r="BU85" s="1598">
        <f>'Library Volume 1'!H$6</f>
        <v>4.9000000000000004</v>
      </c>
      <c r="BV85" s="1598">
        <f>'Library Volume 1'!I$6</f>
        <v>6.5</v>
      </c>
      <c r="BW85" s="1599">
        <f>'Library Volume 1'!J$6</f>
        <v>7.5</v>
      </c>
      <c r="BX85" s="1527"/>
      <c r="BY85" s="1572">
        <f t="shared" si="237"/>
        <v>0</v>
      </c>
      <c r="BZ85" s="1574">
        <f t="shared" si="238"/>
        <v>0</v>
      </c>
      <c r="CA85" s="1574">
        <f t="shared" si="239"/>
        <v>0</v>
      </c>
      <c r="CB85" s="1574">
        <f>BP85*BV85</f>
        <v>0</v>
      </c>
      <c r="CC85" s="1573">
        <f t="shared" si="241"/>
        <v>0</v>
      </c>
      <c r="CD85" s="1574"/>
      <c r="CE85" s="1539"/>
      <c r="CF85" s="1539"/>
      <c r="CG85" s="1539"/>
      <c r="CH85" s="1539"/>
      <c r="CI85" s="1539"/>
      <c r="CJ85" s="1539"/>
      <c r="CK85" s="1539"/>
    </row>
    <row r="86" spans="2:89" ht="16.350000000000001" hidden="1" customHeight="1" outlineLevel="1">
      <c r="B86" s="483"/>
      <c r="D86" s="1527" t="s">
        <v>298</v>
      </c>
      <c r="E86" s="1527"/>
      <c r="F86" s="1586">
        <v>0</v>
      </c>
      <c r="G86" s="1586">
        <v>0</v>
      </c>
      <c r="H86" s="1586">
        <v>0</v>
      </c>
      <c r="I86" s="1587">
        <f t="shared" ref="I86" si="249">IF(F86&gt;0,G86/H86,0)</f>
        <v>0</v>
      </c>
      <c r="J86" s="1588">
        <f t="shared" ref="J86" si="250">IF(F86&gt;0,F86/G86,0)</f>
        <v>0</v>
      </c>
      <c r="K86" s="1558"/>
      <c r="L86" s="1589">
        <f t="shared" si="205"/>
        <v>0</v>
      </c>
      <c r="M86" s="1590">
        <v>0</v>
      </c>
      <c r="N86" s="1590">
        <v>0</v>
      </c>
      <c r="O86" s="1590">
        <v>0</v>
      </c>
      <c r="P86" s="1590">
        <v>0</v>
      </c>
      <c r="Q86" s="1591">
        <v>0</v>
      </c>
      <c r="R86" s="1558"/>
      <c r="S86" s="1631">
        <f>$I86*L86*$H86</f>
        <v>0</v>
      </c>
      <c r="T86" s="1632">
        <f t="shared" si="243"/>
        <v>0</v>
      </c>
      <c r="U86" s="1632">
        <f t="shared" si="244"/>
        <v>0</v>
      </c>
      <c r="V86" s="1632">
        <f t="shared" si="245"/>
        <v>0</v>
      </c>
      <c r="W86" s="1632">
        <f t="shared" si="246"/>
        <v>0</v>
      </c>
      <c r="X86" s="1632">
        <f>$I86*Q86*$H86</f>
        <v>0</v>
      </c>
      <c r="Y86" s="1634">
        <f t="shared" si="248"/>
        <v>0</v>
      </c>
      <c r="Z86" s="993"/>
      <c r="AA86" s="1592"/>
      <c r="AB86" s="1570"/>
      <c r="AC86" s="18"/>
      <c r="AD86" s="31"/>
      <c r="AE86" s="492"/>
      <c r="AF86" s="579"/>
      <c r="AG86" s="580"/>
      <c r="AH86" s="1607" t="s">
        <v>306</v>
      </c>
      <c r="AI86" s="1608">
        <f>IF(T154&gt;0,1,0)</f>
        <v>0</v>
      </c>
      <c r="AJ86" s="1608">
        <f>IF(U154&gt;0,1,0)</f>
        <v>0</v>
      </c>
      <c r="AK86" s="1608">
        <f>IF(V154&gt;0,1,0)</f>
        <v>0</v>
      </c>
      <c r="AL86" s="1608">
        <f>IF(W154&gt;0,1,0)</f>
        <v>0</v>
      </c>
      <c r="AM86" s="496"/>
      <c r="AN86" s="497"/>
      <c r="AO86" s="39"/>
      <c r="AP86" s="31"/>
      <c r="AQ86" s="493"/>
      <c r="AR86" s="493"/>
      <c r="AS86" s="493"/>
      <c r="AT86" s="493"/>
      <c r="AU86" s="493"/>
      <c r="AV86" s="568"/>
      <c r="AW86" s="1565"/>
      <c r="AX86" s="1610"/>
      <c r="AY86" s="1561">
        <f t="shared" si="234"/>
        <v>0</v>
      </c>
      <c r="AZ86" s="1564">
        <f t="shared" si="234"/>
        <v>0</v>
      </c>
      <c r="BA86" s="1564">
        <f t="shared" si="234"/>
        <v>0</v>
      </c>
      <c r="BB86" s="1564">
        <f t="shared" si="234"/>
        <v>0</v>
      </c>
      <c r="BC86" s="1611">
        <f t="shared" si="234"/>
        <v>0</v>
      </c>
      <c r="BD86" s="482">
        <f t="shared" si="234"/>
        <v>0</v>
      </c>
      <c r="BE86" s="1561">
        <f t="shared" si="235"/>
        <v>0</v>
      </c>
      <c r="BF86" s="1630"/>
      <c r="BG86" s="1613">
        <f>'Library Volume 1'!E$9</f>
        <v>0.48</v>
      </c>
      <c r="BH86" s="1614">
        <f>'Library Volume 1'!G$9</f>
        <v>0.48</v>
      </c>
      <c r="BI86" s="1614">
        <f>'Library Volume 1'!H$9</f>
        <v>0.44</v>
      </c>
      <c r="BJ86" s="1614">
        <f>'Library Volume 1'!I$9</f>
        <v>0.4</v>
      </c>
      <c r="BK86" s="1615">
        <f>'Library Volume 1'!J$9</f>
        <v>0.36</v>
      </c>
      <c r="BL86" s="1565"/>
      <c r="BM86" s="1561">
        <f t="shared" si="236"/>
        <v>0</v>
      </c>
      <c r="BN86" s="1564">
        <f t="shared" si="236"/>
        <v>0</v>
      </c>
      <c r="BO86" s="1564">
        <f t="shared" si="236"/>
        <v>0</v>
      </c>
      <c r="BP86" s="1564">
        <f t="shared" si="236"/>
        <v>0</v>
      </c>
      <c r="BQ86" s="1611">
        <f t="shared" si="236"/>
        <v>0</v>
      </c>
      <c r="BR86" s="1565"/>
      <c r="BS86" s="1616">
        <f>('Library Volume 1'!E$6)</f>
        <v>2.2000000000000002</v>
      </c>
      <c r="BT86" s="1617">
        <f>'Library Volume 1'!G$6</f>
        <v>3.2</v>
      </c>
      <c r="BU86" s="1617">
        <f>'Library Volume 1'!H$6</f>
        <v>4.9000000000000004</v>
      </c>
      <c r="BV86" s="1617">
        <f>'Library Volume 1'!I$6</f>
        <v>6.5</v>
      </c>
      <c r="BW86" s="1618">
        <f>'Library Volume 1'!J$6</f>
        <v>7.5</v>
      </c>
      <c r="BX86" s="1565"/>
      <c r="BY86" s="1561">
        <f t="shared" si="237"/>
        <v>0</v>
      </c>
      <c r="BZ86" s="1564">
        <f>BN86*BT86</f>
        <v>0</v>
      </c>
      <c r="CA86" s="1564">
        <f t="shared" si="239"/>
        <v>0</v>
      </c>
      <c r="CB86" s="1564">
        <f t="shared" si="240"/>
        <v>0</v>
      </c>
      <c r="CC86" s="1611">
        <f t="shared" si="241"/>
        <v>0</v>
      </c>
      <c r="CD86" s="1564"/>
      <c r="CE86" s="1539"/>
      <c r="CF86" s="1539"/>
      <c r="CG86" s="1539"/>
      <c r="CH86" s="1539"/>
      <c r="CI86" s="1539"/>
      <c r="CJ86" s="1539"/>
      <c r="CK86" s="1539"/>
    </row>
    <row r="87" spans="2:89" s="24" customFormat="1" ht="16.350000000000001" hidden="1" customHeight="1" outlineLevel="1">
      <c r="B87" s="483"/>
      <c r="D87" s="484"/>
      <c r="E87" s="484"/>
      <c r="F87" s="531">
        <f>SUM(F72:F86)</f>
        <v>0</v>
      </c>
      <c r="G87" s="531">
        <f>SUM(G72:G86)</f>
        <v>0</v>
      </c>
      <c r="H87" s="531">
        <f>SUM(H72:H86)</f>
        <v>0</v>
      </c>
      <c r="I87" s="738" t="e">
        <f>AN41</f>
        <v>#DIV/0!</v>
      </c>
      <c r="J87" s="626">
        <f>IF(F87&gt;0,F87/G87,0)</f>
        <v>0</v>
      </c>
      <c r="K87" s="1558"/>
      <c r="L87" s="485"/>
      <c r="M87" s="531"/>
      <c r="N87" s="531"/>
      <c r="O87" s="531"/>
      <c r="P87" s="531"/>
      <c r="Q87" s="626"/>
      <c r="R87" s="1558"/>
      <c r="S87" s="1228">
        <f t="shared" ref="S87:Y87" si="251">SUM(S72:S86)</f>
        <v>0</v>
      </c>
      <c r="T87" s="1229">
        <f t="shared" si="251"/>
        <v>0</v>
      </c>
      <c r="U87" s="1229">
        <f t="shared" si="251"/>
        <v>0</v>
      </c>
      <c r="V87" s="1229">
        <f t="shared" si="251"/>
        <v>0</v>
      </c>
      <c r="W87" s="1229">
        <f t="shared" si="251"/>
        <v>0</v>
      </c>
      <c r="X87" s="1229">
        <f t="shared" si="251"/>
        <v>0</v>
      </c>
      <c r="Y87" s="1230">
        <f t="shared" si="251"/>
        <v>0</v>
      </c>
      <c r="Z87" s="993"/>
      <c r="AA87" s="645" t="str">
        <f>IF(AN45&gt;0,"NB: no space allocated due to insufficient demand","")</f>
        <v/>
      </c>
      <c r="AB87" s="1570"/>
      <c r="AC87" s="18"/>
      <c r="AD87" s="566" t="str">
        <f>B156</f>
        <v>09</v>
      </c>
      <c r="AE87" s="476" t="str">
        <f>C156</f>
        <v>Arts, Media and Publishing</v>
      </c>
      <c r="AF87" s="567" t="s">
        <v>272</v>
      </c>
      <c r="AG87" s="567"/>
      <c r="AH87" s="567"/>
      <c r="AI87" s="581" t="s">
        <v>276</v>
      </c>
      <c r="AJ87" s="581" t="s">
        <v>277</v>
      </c>
      <c r="AK87" s="581" t="s">
        <v>278</v>
      </c>
      <c r="AL87" s="581" t="s">
        <v>279</v>
      </c>
      <c r="AM87" s="477" t="s">
        <v>288</v>
      </c>
      <c r="AN87" s="501" t="s">
        <v>275</v>
      </c>
      <c r="AO87" s="506"/>
      <c r="AP87" s="39"/>
      <c r="AQ87" s="477"/>
      <c r="AR87" s="477" t="s">
        <v>276</v>
      </c>
      <c r="AS87" s="477" t="s">
        <v>277</v>
      </c>
      <c r="AT87" s="477" t="s">
        <v>278</v>
      </c>
      <c r="AU87" s="477" t="s">
        <v>279</v>
      </c>
      <c r="AV87" s="582"/>
      <c r="AW87" s="481"/>
      <c r="AX87" s="508"/>
      <c r="AY87" s="509">
        <f t="shared" ref="AY87:BE87" si="252">SUM(AY72:AY86)</f>
        <v>0</v>
      </c>
      <c r="AZ87" s="510">
        <f t="shared" si="252"/>
        <v>0</v>
      </c>
      <c r="BA87" s="510">
        <f t="shared" si="252"/>
        <v>0</v>
      </c>
      <c r="BB87" s="510">
        <f t="shared" si="252"/>
        <v>0</v>
      </c>
      <c r="BC87" s="511">
        <f t="shared" si="252"/>
        <v>0</v>
      </c>
      <c r="BD87" s="512">
        <f t="shared" si="252"/>
        <v>0</v>
      </c>
      <c r="BE87" s="511">
        <f t="shared" si="252"/>
        <v>0</v>
      </c>
      <c r="BF87" s="481"/>
      <c r="BG87" s="1579">
        <f>'Library Volume 1'!E$9</f>
        <v>0.48</v>
      </c>
      <c r="BH87" s="1619" t="e">
        <f>(T87+U87+V87+W87)/((BN87+BO87+BP87+BQ87)*40)</f>
        <v>#DIV/0!</v>
      </c>
      <c r="BI87" s="1620"/>
      <c r="BJ87" s="1620"/>
      <c r="BK87" s="1621"/>
      <c r="BL87" s="481"/>
      <c r="BM87" s="509">
        <f>SUM(BM72:BM86)</f>
        <v>0</v>
      </c>
      <c r="BN87" s="510">
        <f>SUM(BN72:BN86)</f>
        <v>0</v>
      </c>
      <c r="BO87" s="510">
        <f>SUM(BO72:BO86)</f>
        <v>0</v>
      </c>
      <c r="BP87" s="510">
        <f>SUM(BP72:BP86)</f>
        <v>0</v>
      </c>
      <c r="BQ87" s="511">
        <f>SUM(BQ72:BQ86)</f>
        <v>0</v>
      </c>
      <c r="BR87" s="481"/>
      <c r="BS87" s="1583">
        <f>('Library Volume 1'!E$6)</f>
        <v>2.2000000000000002</v>
      </c>
      <c r="BT87" s="1455" t="e">
        <f>(CC87+CB87+CA87+BZ87)/(BN87+BO87+BP87+BQ87)</f>
        <v>#DIV/0!</v>
      </c>
      <c r="BU87" s="1456"/>
      <c r="BV87" s="1456"/>
      <c r="BW87" s="1457"/>
      <c r="BX87" s="481"/>
      <c r="BY87" s="509">
        <f>SUM(BY72:BY86)</f>
        <v>0</v>
      </c>
      <c r="BZ87" s="510">
        <f>SUM(BZ72:BZ86)</f>
        <v>0</v>
      </c>
      <c r="CA87" s="510">
        <f>SUM(CA72:CA86)</f>
        <v>0</v>
      </c>
      <c r="CB87" s="510">
        <f>SUM(CB72:CB86)</f>
        <v>0</v>
      </c>
      <c r="CC87" s="511">
        <f>SUM(CC72:CC86)</f>
        <v>0</v>
      </c>
      <c r="CD87" s="510"/>
      <c r="CE87" s="28"/>
      <c r="CF87" s="28"/>
      <c r="CG87" s="28"/>
      <c r="CH87" s="28"/>
      <c r="CI87" s="28"/>
      <c r="CJ87" s="28"/>
      <c r="CK87" s="28"/>
    </row>
    <row r="88" spans="2:89" s="31" customFormat="1" ht="20.25" collapsed="1">
      <c r="B88" s="621"/>
      <c r="C88" s="498"/>
      <c r="F88" s="43"/>
      <c r="G88" s="43"/>
      <c r="H88" s="43"/>
      <c r="I88" s="560"/>
      <c r="J88" s="561"/>
      <c r="K88" s="1558"/>
      <c r="L88" s="1622"/>
      <c r="M88" s="43"/>
      <c r="N88" s="43"/>
      <c r="O88" s="43"/>
      <c r="P88" s="43"/>
      <c r="Q88" s="491"/>
      <c r="R88" s="1558"/>
      <c r="S88" s="1622"/>
      <c r="T88" s="43"/>
      <c r="U88" s="43"/>
      <c r="V88" s="43"/>
      <c r="W88" s="43"/>
      <c r="X88" s="43"/>
      <c r="Y88" s="491"/>
      <c r="Z88" s="993"/>
      <c r="AA88" s="648"/>
      <c r="AB88" s="1570"/>
      <c r="AC88" s="18"/>
      <c r="AD88" s="1527"/>
      <c r="AE88" s="1550" t="s">
        <v>290</v>
      </c>
      <c r="AF88" s="1571" t="s">
        <v>291</v>
      </c>
      <c r="AG88" s="1571"/>
      <c r="AH88" s="1571"/>
      <c r="AI88" s="1571">
        <f>ROUND(BZ177/AI89,0)</f>
        <v>0</v>
      </c>
      <c r="AJ88" s="1571">
        <f>ROUND(CA177/AJ89,0)</f>
        <v>0</v>
      </c>
      <c r="AK88" s="1571">
        <f>ROUND(CB177/AK89,0)</f>
        <v>0</v>
      </c>
      <c r="AL88" s="1571">
        <f>ROUND(CC177/AL89,0)</f>
        <v>0</v>
      </c>
      <c r="AM88" s="1572"/>
      <c r="AN88" s="1573">
        <f>SUM(AF88:AL88)</f>
        <v>0</v>
      </c>
      <c r="AO88" s="1574"/>
      <c r="AP88" s="467"/>
      <c r="AQ88" s="1572"/>
      <c r="AR88" s="1572"/>
      <c r="AS88" s="1572"/>
      <c r="AT88" s="1572"/>
      <c r="AU88" s="1572"/>
      <c r="AV88" s="467"/>
      <c r="AX88" s="492"/>
      <c r="AY88" s="493"/>
      <c r="BC88" s="494"/>
      <c r="BD88" s="495"/>
      <c r="BE88" s="494"/>
      <c r="BG88" s="496"/>
      <c r="BH88" s="39"/>
      <c r="BI88" s="39"/>
      <c r="BJ88" s="39"/>
      <c r="BK88" s="497"/>
      <c r="BM88" s="43"/>
      <c r="BN88" s="491"/>
      <c r="BO88" s="491"/>
      <c r="BP88" s="491"/>
      <c r="BQ88" s="44"/>
      <c r="BS88" s="496"/>
      <c r="BT88" s="39"/>
      <c r="BU88" s="39"/>
      <c r="BV88" s="39"/>
      <c r="BW88" s="497"/>
      <c r="BY88" s="496"/>
      <c r="BZ88" s="39"/>
      <c r="CA88" s="39"/>
      <c r="CB88" s="39"/>
      <c r="CC88" s="497"/>
      <c r="CD88" s="39"/>
      <c r="CE88" s="39"/>
      <c r="CF88" s="39"/>
      <c r="CG88" s="39"/>
      <c r="CH88" s="39"/>
      <c r="CI88" s="39"/>
      <c r="CJ88" s="39"/>
      <c r="CK88" s="39"/>
    </row>
    <row r="89" spans="2:89" s="498" customFormat="1" ht="23.1" customHeight="1">
      <c r="B89" s="620" t="str">
        <f>"05"</f>
        <v>05</v>
      </c>
      <c r="C89" s="610" t="str">
        <f>'Library Volume 1'!C31</f>
        <v>Construction, Planning and the Built Environment</v>
      </c>
      <c r="D89" s="41"/>
      <c r="E89" s="41"/>
      <c r="F89" s="736"/>
      <c r="G89" s="737"/>
      <c r="H89" s="737"/>
      <c r="I89" s="739"/>
      <c r="J89" s="740"/>
      <c r="K89" s="1558"/>
      <c r="L89" s="1560" t="s">
        <v>282</v>
      </c>
      <c r="M89" s="1561" t="s">
        <v>283</v>
      </c>
      <c r="N89" s="1561" t="s">
        <v>284</v>
      </c>
      <c r="O89" s="1561" t="s">
        <v>285</v>
      </c>
      <c r="P89" s="1561" t="s">
        <v>286</v>
      </c>
      <c r="Q89" s="1562" t="s">
        <v>280</v>
      </c>
      <c r="R89" s="1558"/>
      <c r="S89" s="1560" t="s">
        <v>282</v>
      </c>
      <c r="T89" s="1561" t="s">
        <v>283</v>
      </c>
      <c r="U89" s="1561" t="s">
        <v>284</v>
      </c>
      <c r="V89" s="1561" t="s">
        <v>285</v>
      </c>
      <c r="W89" s="1561" t="s">
        <v>286</v>
      </c>
      <c r="X89" s="1563" t="s">
        <v>280</v>
      </c>
      <c r="Y89" s="1564" t="s">
        <v>275</v>
      </c>
      <c r="Z89" s="993"/>
      <c r="AA89" s="648"/>
      <c r="AB89" s="1570"/>
      <c r="AC89" s="18"/>
      <c r="AD89" s="1527"/>
      <c r="AE89" s="1550" t="s">
        <v>293</v>
      </c>
      <c r="AF89" s="1571"/>
      <c r="AG89" s="1571"/>
      <c r="AH89" s="1571"/>
      <c r="AI89" s="1571">
        <f>'Library Volume 1'!G$7</f>
        <v>69</v>
      </c>
      <c r="AJ89" s="1571">
        <f>'Library Volume 1'!H$7</f>
        <v>97</v>
      </c>
      <c r="AK89" s="1571">
        <f>'Library Volume 1'!I$7</f>
        <v>139</v>
      </c>
      <c r="AL89" s="1571">
        <f>'Library Volume 1'!J$7</f>
        <v>167</v>
      </c>
      <c r="AM89" s="1572"/>
      <c r="AN89" s="1573" t="e">
        <f>AN90/AN88</f>
        <v>#DIV/0!</v>
      </c>
      <c r="AO89" s="1574"/>
      <c r="AP89" s="1574"/>
      <c r="AQ89" s="1572"/>
      <c r="AR89" s="1572"/>
      <c r="AS89" s="1572"/>
      <c r="AT89" s="1572"/>
      <c r="AU89" s="1572"/>
      <c r="AV89" s="467"/>
      <c r="AW89" s="475" t="str">
        <f>B89</f>
        <v>05</v>
      </c>
      <c r="AX89" s="476" t="str">
        <f>$C89</f>
        <v>Construction, Planning and the Built Environment</v>
      </c>
      <c r="AY89" s="499"/>
      <c r="AZ89" s="500"/>
      <c r="BA89" s="500"/>
      <c r="BB89" s="500"/>
      <c r="BC89" s="501"/>
      <c r="BD89" s="502"/>
      <c r="BE89" s="501"/>
      <c r="BF89" s="500"/>
      <c r="BG89" s="499"/>
      <c r="BH89" s="500"/>
      <c r="BI89" s="500"/>
      <c r="BJ89" s="500"/>
      <c r="BK89" s="501"/>
      <c r="BL89" s="503"/>
      <c r="BM89" s="504"/>
      <c r="BN89" s="474"/>
      <c r="BO89" s="474"/>
      <c r="BP89" s="474"/>
      <c r="BQ89" s="505"/>
      <c r="BR89" s="503"/>
      <c r="BS89" s="499"/>
      <c r="BT89" s="500"/>
      <c r="BU89" s="500"/>
      <c r="BV89" s="500"/>
      <c r="BW89" s="501"/>
      <c r="BX89" s="503"/>
      <c r="BY89" s="499"/>
      <c r="BZ89" s="500"/>
      <c r="CA89" s="500"/>
      <c r="CB89" s="500"/>
      <c r="CC89" s="501"/>
      <c r="CD89" s="500"/>
      <c r="CE89" s="506"/>
      <c r="CF89" s="506"/>
      <c r="CG89" s="506"/>
      <c r="CH89" s="506"/>
      <c r="CI89" s="506"/>
      <c r="CJ89" s="506"/>
      <c r="CK89" s="506"/>
    </row>
    <row r="90" spans="2:89" ht="17.100000000000001" hidden="1" customHeight="1" outlineLevel="1">
      <c r="B90" s="483"/>
      <c r="C90" s="1565" t="str">
        <f>'Library Volume 1'!C32</f>
        <v>Architecture</v>
      </c>
      <c r="D90" s="1565"/>
      <c r="E90" s="1566"/>
      <c r="F90" s="1567"/>
      <c r="G90" s="1567"/>
      <c r="H90" s="1567"/>
      <c r="I90" s="1623"/>
      <c r="J90" s="1624"/>
      <c r="K90" s="1558"/>
      <c r="L90" s="1566"/>
      <c r="M90" s="1567"/>
      <c r="N90" s="1567"/>
      <c r="O90" s="1567"/>
      <c r="P90" s="1567"/>
      <c r="Q90" s="1566"/>
      <c r="R90" s="1558"/>
      <c r="S90" s="1566"/>
      <c r="T90" s="1567"/>
      <c r="U90" s="1567"/>
      <c r="V90" s="1567"/>
      <c r="W90" s="1567"/>
      <c r="X90" s="1567"/>
      <c r="Y90" s="1566"/>
      <c r="Z90" s="993"/>
      <c r="AA90" s="649"/>
      <c r="AB90" s="1570"/>
      <c r="AC90" s="18"/>
      <c r="AD90" s="1527"/>
      <c r="AE90" s="1550" t="s">
        <v>295</v>
      </c>
      <c r="AF90" s="1559"/>
      <c r="AG90" s="1559"/>
      <c r="AH90" s="1559"/>
      <c r="AI90" s="1559">
        <f>AI89*AI88</f>
        <v>0</v>
      </c>
      <c r="AJ90" s="1559">
        <f>AJ89*AJ88</f>
        <v>0</v>
      </c>
      <c r="AK90" s="1559">
        <f>AK89*AK88</f>
        <v>0</v>
      </c>
      <c r="AL90" s="1559">
        <f>AL89*AL88</f>
        <v>0</v>
      </c>
      <c r="AM90" s="1554"/>
      <c r="AN90" s="1553">
        <f>SUM(AF90:AL90)</f>
        <v>0</v>
      </c>
      <c r="AO90" s="1539"/>
      <c r="AP90" s="1539"/>
      <c r="AQ90" s="1554"/>
      <c r="AR90" s="1554"/>
      <c r="AS90" s="1554"/>
      <c r="AT90" s="1554"/>
      <c r="AU90" s="1554"/>
      <c r="AW90" s="1527"/>
      <c r="AX90" s="508" t="str">
        <f>C90</f>
        <v>Architecture</v>
      </c>
      <c r="AY90" s="1575"/>
      <c r="AZ90" s="1576"/>
      <c r="BA90" s="1576"/>
      <c r="BB90" s="1576"/>
      <c r="BC90" s="1577"/>
      <c r="BD90" s="604"/>
      <c r="BE90" s="1575"/>
      <c r="BF90" s="1578"/>
      <c r="BG90" s="1579"/>
      <c r="BH90" s="1580"/>
      <c r="BI90" s="1580"/>
      <c r="BJ90" s="1580"/>
      <c r="BK90" s="1581"/>
      <c r="BL90" s="1582"/>
      <c r="BM90" s="1575"/>
      <c r="BN90" s="1576"/>
      <c r="BO90" s="1576"/>
      <c r="BP90" s="1576"/>
      <c r="BQ90" s="1577"/>
      <c r="BR90" s="1582"/>
      <c r="BS90" s="1583"/>
      <c r="BT90" s="1584"/>
      <c r="BU90" s="1584"/>
      <c r="BV90" s="1584"/>
      <c r="BW90" s="1585"/>
      <c r="BX90" s="1582"/>
      <c r="BY90" s="1575"/>
      <c r="BZ90" s="1576"/>
      <c r="CA90" s="1576"/>
      <c r="CB90" s="1576"/>
      <c r="CC90" s="1577"/>
      <c r="CD90" s="1574"/>
      <c r="CE90" s="1539"/>
      <c r="CF90" s="1539"/>
      <c r="CG90" s="1539"/>
      <c r="CH90" s="1539"/>
      <c r="CI90" s="1539"/>
      <c r="CJ90" s="1539"/>
      <c r="CK90" s="1539"/>
    </row>
    <row r="91" spans="2:89" ht="16.350000000000001" hidden="1" customHeight="1" outlineLevel="1">
      <c r="B91" s="483"/>
      <c r="C91" s="1527"/>
      <c r="D91" s="1527" t="s">
        <v>292</v>
      </c>
      <c r="E91" s="1527"/>
      <c r="F91" s="1586">
        <v>0</v>
      </c>
      <c r="G91" s="1586">
        <v>0</v>
      </c>
      <c r="H91" s="1586">
        <v>0</v>
      </c>
      <c r="I91" s="1587">
        <f t="shared" ref="I91:I94" si="253">IF(F91&gt;0,G91/H91,0)</f>
        <v>0</v>
      </c>
      <c r="J91" s="1588">
        <f t="shared" ref="J91:J94" si="254">IF(F91&gt;0,F91/G91,0)</f>
        <v>0</v>
      </c>
      <c r="K91" s="1558"/>
      <c r="L91" s="1589">
        <f t="shared" ref="L91:L99" si="255">J91-M91-N91-O91-P91-Q91</f>
        <v>0</v>
      </c>
      <c r="M91" s="1590">
        <v>0</v>
      </c>
      <c r="N91" s="1590">
        <v>0</v>
      </c>
      <c r="O91" s="1590">
        <v>0</v>
      </c>
      <c r="P91" s="1590">
        <v>0</v>
      </c>
      <c r="Q91" s="1591">
        <v>0</v>
      </c>
      <c r="R91" s="1558"/>
      <c r="S91" s="1631">
        <f t="shared" ref="S91:S103" si="256">$I91*L91*$H91</f>
        <v>0</v>
      </c>
      <c r="T91" s="1632">
        <f t="shared" ref="T91:T103" si="257">$I91*M91*$H91</f>
        <v>0</v>
      </c>
      <c r="U91" s="1632">
        <f t="shared" ref="U91:U103" si="258">$I91*N91*$H91</f>
        <v>0</v>
      </c>
      <c r="V91" s="1632">
        <f t="shared" ref="V91:V103" si="259">$I91*O91*$H91</f>
        <v>0</v>
      </c>
      <c r="W91" s="1632">
        <f t="shared" ref="W91:W103" si="260">$I91*P91*$H91</f>
        <v>0</v>
      </c>
      <c r="X91" s="1632">
        <f t="shared" ref="X91:X103" si="261">$I91*Q91*$H91</f>
        <v>0</v>
      </c>
      <c r="Y91" s="1633">
        <f t="shared" ref="Y91:Y103" si="262">SUM(S91:X91)</f>
        <v>0</v>
      </c>
      <c r="Z91" s="993"/>
      <c r="AA91" s="1592"/>
      <c r="AB91" s="1570"/>
      <c r="AC91" s="18"/>
      <c r="AD91" s="1527"/>
      <c r="AE91" s="1550" t="s">
        <v>297</v>
      </c>
      <c r="AF91" s="1571"/>
      <c r="AG91" s="1571"/>
      <c r="AH91" s="1571"/>
      <c r="AI91" s="1571" t="e">
        <f>T177/AZ177</f>
        <v>#DIV/0!</v>
      </c>
      <c r="AJ91" s="1571" t="e">
        <f>U177/BA177</f>
        <v>#DIV/0!</v>
      </c>
      <c r="AK91" s="1571" t="e">
        <f>V177/BB177</f>
        <v>#DIV/0!</v>
      </c>
      <c r="AL91" s="1571" t="e">
        <f>W177/BC177</f>
        <v>#DIV/0!</v>
      </c>
      <c r="AM91" s="1572"/>
      <c r="AN91" s="1573" t="e">
        <f>Y177/BE177</f>
        <v>#DIV/0!</v>
      </c>
      <c r="AO91" s="1574"/>
      <c r="AP91" s="1574"/>
      <c r="AQ91" s="1572"/>
      <c r="AR91" s="1572"/>
      <c r="AS91" s="1572"/>
      <c r="AT91" s="1572"/>
      <c r="AU91" s="1572"/>
      <c r="AW91" s="1527"/>
      <c r="AX91" s="1550"/>
      <c r="AY91" s="1572">
        <f t="shared" ref="AY91:AY98" si="263">$H91*L91</f>
        <v>0</v>
      </c>
      <c r="AZ91" s="1574">
        <f t="shared" ref="AZ91:AZ98" si="264">$H91*M91</f>
        <v>0</v>
      </c>
      <c r="BA91" s="1574">
        <f t="shared" ref="BA91:BA98" si="265">$H91*N91</f>
        <v>0</v>
      </c>
      <c r="BB91" s="1574">
        <f t="shared" ref="BB91:BB98" si="266">$H91*O91</f>
        <v>0</v>
      </c>
      <c r="BC91" s="1573">
        <f t="shared" ref="BC91:BC98" si="267">$H91*P91</f>
        <v>0</v>
      </c>
      <c r="BD91" s="480">
        <f t="shared" ref="BD91:BD98" si="268">$H91*Q91</f>
        <v>0</v>
      </c>
      <c r="BE91" s="1572">
        <f t="shared" ref="BE91:BE98" si="269">SUM(AY91:BD91)</f>
        <v>0</v>
      </c>
      <c r="BF91" s="1539"/>
      <c r="BG91" s="1594">
        <f>'Library Volume 1'!E$9</f>
        <v>0.48</v>
      </c>
      <c r="BH91" s="1595">
        <f>'Library Volume 1'!G$9</f>
        <v>0.48</v>
      </c>
      <c r="BI91" s="1595">
        <f>'Library Volume 1'!H$9</f>
        <v>0.44</v>
      </c>
      <c r="BJ91" s="1595">
        <f>'Library Volume 1'!I$9</f>
        <v>0.4</v>
      </c>
      <c r="BK91" s="1596">
        <f>'Library Volume 1'!J$9</f>
        <v>0.36</v>
      </c>
      <c r="BL91" s="1527"/>
      <c r="BM91" s="1572">
        <f t="shared" ref="BM91:BM98" si="270">(S91)/(BG91*40)</f>
        <v>0</v>
      </c>
      <c r="BN91" s="1574">
        <f t="shared" ref="BN91:BN98" si="271">(T91)/(BH91*40)</f>
        <v>0</v>
      </c>
      <c r="BO91" s="1574">
        <f t="shared" ref="BO91:BO98" si="272">(U91)/(BI91*40)</f>
        <v>0</v>
      </c>
      <c r="BP91" s="1574">
        <f t="shared" ref="BP91:BP98" si="273">(V91)/(BJ91*40)</f>
        <v>0</v>
      </c>
      <c r="BQ91" s="1573">
        <f t="shared" ref="BQ91:BQ98" si="274">(W91)/(BK91*40)</f>
        <v>0</v>
      </c>
      <c r="BR91" s="1527"/>
      <c r="BS91" s="1597">
        <f>('Library Volume 1'!E$6)</f>
        <v>2.2000000000000002</v>
      </c>
      <c r="BT91" s="1598">
        <f>'Library Volume 1'!G$6</f>
        <v>3.2</v>
      </c>
      <c r="BU91" s="1598">
        <f>'Library Volume 1'!H$6</f>
        <v>4.9000000000000004</v>
      </c>
      <c r="BV91" s="1598">
        <f>'Library Volume 1'!I$6</f>
        <v>6.5</v>
      </c>
      <c r="BW91" s="1599">
        <f>'Library Volume 1'!J$6</f>
        <v>7.5</v>
      </c>
      <c r="BX91" s="1527"/>
      <c r="BY91" s="1572">
        <f t="shared" ref="BY91:BY98" si="275">BM91*BS91</f>
        <v>0</v>
      </c>
      <c r="BZ91" s="1574">
        <f t="shared" ref="BZ91:BZ98" si="276">BN91*BT91</f>
        <v>0</v>
      </c>
      <c r="CA91" s="1574">
        <f t="shared" ref="CA91:CA98" si="277">BO91*BU91</f>
        <v>0</v>
      </c>
      <c r="CB91" s="1574">
        <f t="shared" ref="CB91:CB98" si="278">BP91*BV91</f>
        <v>0</v>
      </c>
      <c r="CC91" s="1573">
        <f t="shared" ref="CC91:CC98" si="279">BQ91*BW91</f>
        <v>0</v>
      </c>
      <c r="CD91" s="1574"/>
      <c r="CE91" s="1539"/>
      <c r="CF91" s="1539"/>
      <c r="CG91" s="1539"/>
      <c r="CH91" s="1539"/>
      <c r="CI91" s="1539"/>
      <c r="CJ91" s="1539"/>
      <c r="CK91" s="1539"/>
    </row>
    <row r="92" spans="2:89" ht="16.350000000000001" hidden="1" customHeight="1" outlineLevel="1">
      <c r="B92" s="483"/>
      <c r="C92" s="1527"/>
      <c r="D92" s="1527" t="s">
        <v>294</v>
      </c>
      <c r="E92" s="1527"/>
      <c r="F92" s="1586">
        <v>0</v>
      </c>
      <c r="G92" s="1586">
        <v>0</v>
      </c>
      <c r="H92" s="1586">
        <v>0</v>
      </c>
      <c r="I92" s="1587">
        <f t="shared" si="253"/>
        <v>0</v>
      </c>
      <c r="J92" s="1588">
        <f t="shared" si="254"/>
        <v>0</v>
      </c>
      <c r="K92" s="1558"/>
      <c r="L92" s="1589">
        <f t="shared" si="255"/>
        <v>0</v>
      </c>
      <c r="M92" s="1590">
        <v>0</v>
      </c>
      <c r="N92" s="1590">
        <v>0</v>
      </c>
      <c r="O92" s="1590">
        <v>0</v>
      </c>
      <c r="P92" s="1590">
        <v>0</v>
      </c>
      <c r="Q92" s="1591">
        <v>0</v>
      </c>
      <c r="R92" s="1558"/>
      <c r="S92" s="1631">
        <f t="shared" si="256"/>
        <v>0</v>
      </c>
      <c r="T92" s="1632">
        <f t="shared" si="257"/>
        <v>0</v>
      </c>
      <c r="U92" s="1632">
        <f t="shared" si="258"/>
        <v>0</v>
      </c>
      <c r="V92" s="1632">
        <f t="shared" si="259"/>
        <v>0</v>
      </c>
      <c r="W92" s="1632">
        <f t="shared" si="260"/>
        <v>0</v>
      </c>
      <c r="X92" s="1632">
        <f t="shared" si="261"/>
        <v>0</v>
      </c>
      <c r="Y92" s="1633">
        <f t="shared" si="262"/>
        <v>0</v>
      </c>
      <c r="Z92" s="993"/>
      <c r="AA92" s="1592"/>
      <c r="AB92" s="1570"/>
      <c r="AC92" s="18"/>
      <c r="AD92" s="1527"/>
      <c r="AE92" s="1550" t="s">
        <v>299</v>
      </c>
      <c r="AF92" s="1571"/>
      <c r="AG92" s="1571"/>
      <c r="AH92" s="1571"/>
      <c r="AI92" s="1571">
        <f>ROUND(AI89/'Library Volume 1'!G$6,0)</f>
        <v>22</v>
      </c>
      <c r="AJ92" s="1571">
        <f>ROUND(AJ89/'Library Volume 1'!H$6,0)</f>
        <v>20</v>
      </c>
      <c r="AK92" s="1571">
        <f>ROUND(AK89/'Library Volume 1'!I$6,0)</f>
        <v>21</v>
      </c>
      <c r="AL92" s="1571">
        <f>ROUND(AL89/'Library Volume 1'!J$6,0)</f>
        <v>22</v>
      </c>
      <c r="AM92" s="1572"/>
      <c r="AN92" s="1573" t="e">
        <f>AN93/AN88</f>
        <v>#DIV/0!</v>
      </c>
      <c r="AO92" s="1574"/>
      <c r="AP92" s="1600" t="s">
        <v>300</v>
      </c>
      <c r="AQ92" s="1601"/>
      <c r="AR92" s="1601" t="e">
        <f>AR94/AR93</f>
        <v>#DIV/0!</v>
      </c>
      <c r="AS92" s="1601" t="e">
        <f>AS94/AS93</f>
        <v>#DIV/0!</v>
      </c>
      <c r="AT92" s="1601" t="e">
        <f>AT94/AT93</f>
        <v>#DIV/0!</v>
      </c>
      <c r="AU92" s="1601" t="e">
        <f>AU94/AU93</f>
        <v>#DIV/0!</v>
      </c>
      <c r="AW92" s="1527"/>
      <c r="AX92" s="1550"/>
      <c r="AY92" s="1572">
        <f t="shared" si="263"/>
        <v>0</v>
      </c>
      <c r="AZ92" s="1574">
        <f t="shared" si="264"/>
        <v>0</v>
      </c>
      <c r="BA92" s="1574">
        <f t="shared" si="265"/>
        <v>0</v>
      </c>
      <c r="BB92" s="1574">
        <f t="shared" si="266"/>
        <v>0</v>
      </c>
      <c r="BC92" s="1573">
        <f t="shared" si="267"/>
        <v>0</v>
      </c>
      <c r="BD92" s="480">
        <f t="shared" si="268"/>
        <v>0</v>
      </c>
      <c r="BE92" s="1572">
        <f t="shared" si="269"/>
        <v>0</v>
      </c>
      <c r="BF92" s="1539"/>
      <c r="BG92" s="1594">
        <f>'Library Volume 1'!E$9</f>
        <v>0.48</v>
      </c>
      <c r="BH92" s="1595">
        <f>'Library Volume 1'!G$9</f>
        <v>0.48</v>
      </c>
      <c r="BI92" s="1595">
        <f>'Library Volume 1'!H$9</f>
        <v>0.44</v>
      </c>
      <c r="BJ92" s="1595">
        <f>'Library Volume 1'!I$9</f>
        <v>0.4</v>
      </c>
      <c r="BK92" s="1596">
        <f>'Library Volume 1'!J$9</f>
        <v>0.36</v>
      </c>
      <c r="BL92" s="1527"/>
      <c r="BM92" s="1572">
        <f t="shared" si="270"/>
        <v>0</v>
      </c>
      <c r="BN92" s="1574">
        <f t="shared" si="271"/>
        <v>0</v>
      </c>
      <c r="BO92" s="1574">
        <f t="shared" si="272"/>
        <v>0</v>
      </c>
      <c r="BP92" s="1574">
        <f t="shared" si="273"/>
        <v>0</v>
      </c>
      <c r="BQ92" s="1573">
        <f t="shared" si="274"/>
        <v>0</v>
      </c>
      <c r="BR92" s="1527"/>
      <c r="BS92" s="1597">
        <f>('Library Volume 1'!E$6)</f>
        <v>2.2000000000000002</v>
      </c>
      <c r="BT92" s="1598">
        <f>'Library Volume 1'!G$6</f>
        <v>3.2</v>
      </c>
      <c r="BU92" s="1598">
        <f>'Library Volume 1'!H$6</f>
        <v>4.9000000000000004</v>
      </c>
      <c r="BV92" s="1598">
        <f>'Library Volume 1'!I$6</f>
        <v>6.5</v>
      </c>
      <c r="BW92" s="1599">
        <f>'Library Volume 1'!J$6</f>
        <v>7.5</v>
      </c>
      <c r="BX92" s="1527"/>
      <c r="BY92" s="1572">
        <f t="shared" si="275"/>
        <v>0</v>
      </c>
      <c r="BZ92" s="1574">
        <f t="shared" si="276"/>
        <v>0</v>
      </c>
      <c r="CA92" s="1574">
        <f t="shared" si="277"/>
        <v>0</v>
      </c>
      <c r="CB92" s="1574">
        <f t="shared" si="278"/>
        <v>0</v>
      </c>
      <c r="CC92" s="1573">
        <f t="shared" si="279"/>
        <v>0</v>
      </c>
      <c r="CD92" s="1574"/>
      <c r="CE92" s="1539"/>
      <c r="CF92" s="1539"/>
      <c r="CG92" s="1539"/>
      <c r="CH92" s="1539"/>
      <c r="CI92" s="1539"/>
      <c r="CJ92" s="1539"/>
      <c r="CK92" s="1539"/>
    </row>
    <row r="93" spans="2:89" ht="16.350000000000001" hidden="1" customHeight="1" outlineLevel="1">
      <c r="B93" s="483"/>
      <c r="C93" s="1527"/>
      <c r="D93" s="1527" t="s">
        <v>296</v>
      </c>
      <c r="E93" s="1527"/>
      <c r="F93" s="1586">
        <v>0</v>
      </c>
      <c r="G93" s="1586">
        <v>0</v>
      </c>
      <c r="H93" s="1586">
        <v>0</v>
      </c>
      <c r="I93" s="1587">
        <f t="shared" si="253"/>
        <v>0</v>
      </c>
      <c r="J93" s="1588">
        <f t="shared" si="254"/>
        <v>0</v>
      </c>
      <c r="K93" s="1558"/>
      <c r="L93" s="1589">
        <f t="shared" si="255"/>
        <v>0</v>
      </c>
      <c r="M93" s="1590">
        <v>0</v>
      </c>
      <c r="N93" s="1590">
        <v>0</v>
      </c>
      <c r="O93" s="1590">
        <v>0</v>
      </c>
      <c r="P93" s="1590">
        <v>0</v>
      </c>
      <c r="Q93" s="1591">
        <v>0</v>
      </c>
      <c r="R93" s="1558"/>
      <c r="S93" s="1631">
        <f t="shared" si="256"/>
        <v>0</v>
      </c>
      <c r="T93" s="1632">
        <f t="shared" si="257"/>
        <v>0</v>
      </c>
      <c r="U93" s="1632">
        <f t="shared" si="258"/>
        <v>0</v>
      </c>
      <c r="V93" s="1632">
        <f t="shared" si="259"/>
        <v>0</v>
      </c>
      <c r="W93" s="1632">
        <f t="shared" si="260"/>
        <v>0</v>
      </c>
      <c r="X93" s="1632">
        <f t="shared" si="261"/>
        <v>0</v>
      </c>
      <c r="Y93" s="1633">
        <f t="shared" si="262"/>
        <v>0</v>
      </c>
      <c r="Z93" s="993"/>
      <c r="AA93" s="1592"/>
      <c r="AB93" s="1570"/>
      <c r="AC93" s="18"/>
      <c r="AD93" s="1527"/>
      <c r="AE93" s="1550" t="s">
        <v>301</v>
      </c>
      <c r="AF93" s="1571"/>
      <c r="AG93" s="1571"/>
      <c r="AH93" s="1571"/>
      <c r="AI93" s="1571">
        <f>AI88*AI92</f>
        <v>0</v>
      </c>
      <c r="AJ93" s="1571">
        <f>AJ88*AJ92</f>
        <v>0</v>
      </c>
      <c r="AK93" s="1571">
        <f>AK88*AK92</f>
        <v>0</v>
      </c>
      <c r="AL93" s="1571">
        <f>AL88*AL92</f>
        <v>0</v>
      </c>
      <c r="AM93" s="1572"/>
      <c r="AN93" s="1573">
        <f>SUM(AF93:AL93)</f>
        <v>0</v>
      </c>
      <c r="AO93" s="1574"/>
      <c r="AP93" s="1600" t="s">
        <v>302</v>
      </c>
      <c r="AQ93" s="1601"/>
      <c r="AR93" s="1601" t="e">
        <f>AI91/AI92</f>
        <v>#DIV/0!</v>
      </c>
      <c r="AS93" s="1601" t="e">
        <f>AJ91/AJ92</f>
        <v>#DIV/0!</v>
      </c>
      <c r="AT93" s="1601" t="e">
        <f>AK91/AK92</f>
        <v>#DIV/0!</v>
      </c>
      <c r="AU93" s="1601" t="e">
        <f>AL91/AL92</f>
        <v>#DIV/0!</v>
      </c>
      <c r="AW93" s="1527"/>
      <c r="AX93" s="1550"/>
      <c r="AY93" s="1572">
        <f t="shared" si="263"/>
        <v>0</v>
      </c>
      <c r="AZ93" s="1574">
        <f t="shared" si="264"/>
        <v>0</v>
      </c>
      <c r="BA93" s="1574">
        <f t="shared" si="265"/>
        <v>0</v>
      </c>
      <c r="BB93" s="1574">
        <f t="shared" si="266"/>
        <v>0</v>
      </c>
      <c r="BC93" s="1573">
        <f t="shared" si="267"/>
        <v>0</v>
      </c>
      <c r="BD93" s="480">
        <f t="shared" si="268"/>
        <v>0</v>
      </c>
      <c r="BE93" s="1572">
        <f t="shared" si="269"/>
        <v>0</v>
      </c>
      <c r="BF93" s="1539"/>
      <c r="BG93" s="1594">
        <f>'Library Volume 1'!E$9</f>
        <v>0.48</v>
      </c>
      <c r="BH93" s="1595">
        <f>'Library Volume 1'!G$9</f>
        <v>0.48</v>
      </c>
      <c r="BI93" s="1595">
        <f>'Library Volume 1'!H$9</f>
        <v>0.44</v>
      </c>
      <c r="BJ93" s="1595">
        <f>'Library Volume 1'!I$9</f>
        <v>0.4</v>
      </c>
      <c r="BK93" s="1596">
        <f>'Library Volume 1'!J$9</f>
        <v>0.36</v>
      </c>
      <c r="BL93" s="1527"/>
      <c r="BM93" s="1572">
        <f t="shared" si="270"/>
        <v>0</v>
      </c>
      <c r="BN93" s="1574">
        <f t="shared" si="271"/>
        <v>0</v>
      </c>
      <c r="BO93" s="1574">
        <f t="shared" si="272"/>
        <v>0</v>
      </c>
      <c r="BP93" s="1574">
        <f t="shared" si="273"/>
        <v>0</v>
      </c>
      <c r="BQ93" s="1573">
        <f t="shared" si="274"/>
        <v>0</v>
      </c>
      <c r="BR93" s="1527"/>
      <c r="BS93" s="1597">
        <f>('Library Volume 1'!E$6)</f>
        <v>2.2000000000000002</v>
      </c>
      <c r="BT93" s="1598">
        <f>'Library Volume 1'!G$6</f>
        <v>3.2</v>
      </c>
      <c r="BU93" s="1598">
        <f>'Library Volume 1'!H$6</f>
        <v>4.9000000000000004</v>
      </c>
      <c r="BV93" s="1598">
        <f>'Library Volume 1'!I$6</f>
        <v>6.5</v>
      </c>
      <c r="BW93" s="1599">
        <f>'Library Volume 1'!J$6</f>
        <v>7.5</v>
      </c>
      <c r="BX93" s="1527"/>
      <c r="BY93" s="1572">
        <f t="shared" si="275"/>
        <v>0</v>
      </c>
      <c r="BZ93" s="1574">
        <f t="shared" si="276"/>
        <v>0</v>
      </c>
      <c r="CA93" s="1574">
        <f t="shared" si="277"/>
        <v>0</v>
      </c>
      <c r="CB93" s="1574">
        <f t="shared" si="278"/>
        <v>0</v>
      </c>
      <c r="CC93" s="1573">
        <f t="shared" si="279"/>
        <v>0</v>
      </c>
      <c r="CD93" s="1574"/>
      <c r="CE93" s="1539"/>
      <c r="CF93" s="1539"/>
      <c r="CG93" s="1539"/>
      <c r="CH93" s="1539"/>
      <c r="CI93" s="1539"/>
      <c r="CJ93" s="1539"/>
      <c r="CK93" s="1539"/>
    </row>
    <row r="94" spans="2:89" ht="16.350000000000001" hidden="1" customHeight="1" outlineLevel="1">
      <c r="B94" s="483"/>
      <c r="C94" s="1527"/>
      <c r="D94" s="1527" t="s">
        <v>298</v>
      </c>
      <c r="E94" s="1527"/>
      <c r="F94" s="1586">
        <v>0</v>
      </c>
      <c r="G94" s="1586">
        <v>0</v>
      </c>
      <c r="H94" s="1586">
        <v>0</v>
      </c>
      <c r="I94" s="1587">
        <f t="shared" si="253"/>
        <v>0</v>
      </c>
      <c r="J94" s="1588">
        <f t="shared" si="254"/>
        <v>0</v>
      </c>
      <c r="K94" s="1558"/>
      <c r="L94" s="1589">
        <f t="shared" si="255"/>
        <v>0</v>
      </c>
      <c r="M94" s="1590">
        <v>0</v>
      </c>
      <c r="N94" s="1590">
        <v>0</v>
      </c>
      <c r="O94" s="1590">
        <v>0</v>
      </c>
      <c r="P94" s="1590">
        <v>0</v>
      </c>
      <c r="Q94" s="1591">
        <v>0</v>
      </c>
      <c r="R94" s="1558"/>
      <c r="S94" s="1631">
        <f t="shared" si="256"/>
        <v>0</v>
      </c>
      <c r="T94" s="1632">
        <f t="shared" si="257"/>
        <v>0</v>
      </c>
      <c r="U94" s="1632">
        <f t="shared" si="258"/>
        <v>0</v>
      </c>
      <c r="V94" s="1632">
        <f t="shared" si="259"/>
        <v>0</v>
      </c>
      <c r="W94" s="1632">
        <f t="shared" si="260"/>
        <v>0</v>
      </c>
      <c r="X94" s="1632">
        <f t="shared" si="261"/>
        <v>0</v>
      </c>
      <c r="Y94" s="1633">
        <f t="shared" si="262"/>
        <v>0</v>
      </c>
      <c r="Z94" s="993"/>
      <c r="AA94" s="1592"/>
      <c r="AB94" s="1570"/>
      <c r="AC94" s="18"/>
      <c r="AD94" s="1565"/>
      <c r="AE94" s="569"/>
      <c r="AF94" s="1604"/>
      <c r="AG94" s="1604"/>
      <c r="AH94" s="570" t="s">
        <v>303</v>
      </c>
      <c r="AI94" s="571">
        <f>AI90-BZ177</f>
        <v>0</v>
      </c>
      <c r="AJ94" s="571">
        <f>AJ90-CA177</f>
        <v>0</v>
      </c>
      <c r="AK94" s="571">
        <f>AK90-CB177</f>
        <v>0</v>
      </c>
      <c r="AL94" s="583">
        <f>AL90-CC177</f>
        <v>0</v>
      </c>
      <c r="AM94" s="1605"/>
      <c r="AN94" s="583">
        <f>SUM(AI94:AM94)</f>
        <v>0</v>
      </c>
      <c r="AO94" s="573"/>
      <c r="AP94" s="1606" t="s">
        <v>304</v>
      </c>
      <c r="AQ94" s="574"/>
      <c r="AR94" s="574" t="e">
        <f>T177/(AI93*40)</f>
        <v>#DIV/0!</v>
      </c>
      <c r="AS94" s="574" t="e">
        <f>U177/(AJ93*40)</f>
        <v>#DIV/0!</v>
      </c>
      <c r="AT94" s="574" t="e">
        <f>V177/(AK93*40)</f>
        <v>#DIV/0!</v>
      </c>
      <c r="AU94" s="574" t="e">
        <f>W177/(AL93*40)</f>
        <v>#DIV/0!</v>
      </c>
      <c r="AW94" s="1527"/>
      <c r="AX94" s="1550"/>
      <c r="AY94" s="1572">
        <f t="shared" si="263"/>
        <v>0</v>
      </c>
      <c r="AZ94" s="1574">
        <f t="shared" si="264"/>
        <v>0</v>
      </c>
      <c r="BA94" s="1574">
        <f t="shared" si="265"/>
        <v>0</v>
      </c>
      <c r="BB94" s="1574">
        <f t="shared" si="266"/>
        <v>0</v>
      </c>
      <c r="BC94" s="1573">
        <f t="shared" si="267"/>
        <v>0</v>
      </c>
      <c r="BD94" s="480">
        <f t="shared" si="268"/>
        <v>0</v>
      </c>
      <c r="BE94" s="1572">
        <f t="shared" si="269"/>
        <v>0</v>
      </c>
      <c r="BF94" s="1539"/>
      <c r="BG94" s="1594">
        <f>'Library Volume 1'!E$9</f>
        <v>0.48</v>
      </c>
      <c r="BH94" s="1595">
        <f>'Library Volume 1'!G$9</f>
        <v>0.48</v>
      </c>
      <c r="BI94" s="1595">
        <f>'Library Volume 1'!H$9</f>
        <v>0.44</v>
      </c>
      <c r="BJ94" s="1595">
        <f>'Library Volume 1'!I$9</f>
        <v>0.4</v>
      </c>
      <c r="BK94" s="1596">
        <f>'Library Volume 1'!J$9</f>
        <v>0.36</v>
      </c>
      <c r="BL94" s="1527"/>
      <c r="BM94" s="1572">
        <f t="shared" si="270"/>
        <v>0</v>
      </c>
      <c r="BN94" s="1574">
        <f t="shared" si="271"/>
        <v>0</v>
      </c>
      <c r="BO94" s="1574">
        <f t="shared" si="272"/>
        <v>0</v>
      </c>
      <c r="BP94" s="1574">
        <f t="shared" si="273"/>
        <v>0</v>
      </c>
      <c r="BQ94" s="1573">
        <f t="shared" si="274"/>
        <v>0</v>
      </c>
      <c r="BR94" s="1527"/>
      <c r="BS94" s="1597">
        <f>('Library Volume 1'!E$6)</f>
        <v>2.2000000000000002</v>
      </c>
      <c r="BT94" s="1598">
        <f>'Library Volume 1'!G$6</f>
        <v>3.2</v>
      </c>
      <c r="BU94" s="1598">
        <f>'Library Volume 1'!H$6</f>
        <v>4.9000000000000004</v>
      </c>
      <c r="BV94" s="1598">
        <f>'Library Volume 1'!I$6</f>
        <v>6.5</v>
      </c>
      <c r="BW94" s="1599">
        <f>'Library Volume 1'!J$6</f>
        <v>7.5</v>
      </c>
      <c r="BX94" s="1527"/>
      <c r="BY94" s="1572">
        <f t="shared" si="275"/>
        <v>0</v>
      </c>
      <c r="BZ94" s="1574">
        <f t="shared" si="276"/>
        <v>0</v>
      </c>
      <c r="CA94" s="1574">
        <f t="shared" si="277"/>
        <v>0</v>
      </c>
      <c r="CB94" s="1574">
        <f t="shared" si="278"/>
        <v>0</v>
      </c>
      <c r="CC94" s="1573">
        <f t="shared" si="279"/>
        <v>0</v>
      </c>
      <c r="CD94" s="1574"/>
      <c r="CE94" s="1539"/>
      <c r="CF94" s="1539"/>
      <c r="CG94" s="1539"/>
      <c r="CH94" s="1539"/>
      <c r="CI94" s="1539"/>
      <c r="CJ94" s="1539"/>
      <c r="CK94" s="1539"/>
    </row>
    <row r="95" spans="2:89" ht="17.100000000000001" hidden="1" customHeight="1" outlineLevel="1">
      <c r="B95" s="483"/>
      <c r="C95" s="1582" t="str">
        <f>'Library Volume 1'!C33</f>
        <v>Building and Construction</v>
      </c>
      <c r="D95" s="1582"/>
      <c r="E95" s="1568"/>
      <c r="F95" s="1569"/>
      <c r="G95" s="1569"/>
      <c r="H95" s="1569"/>
      <c r="I95" s="1602"/>
      <c r="J95" s="1603"/>
      <c r="K95" s="1558"/>
      <c r="L95" s="1568"/>
      <c r="M95" s="1569"/>
      <c r="N95" s="1569"/>
      <c r="O95" s="1569"/>
      <c r="P95" s="1569"/>
      <c r="Q95" s="1568"/>
      <c r="R95" s="1558"/>
      <c r="S95" s="1568"/>
      <c r="T95" s="1569"/>
      <c r="U95" s="1569"/>
      <c r="V95" s="1569"/>
      <c r="W95" s="1569"/>
      <c r="X95" s="1569"/>
      <c r="Y95" s="1568"/>
      <c r="Z95" s="993"/>
      <c r="AA95" s="649"/>
      <c r="AB95" s="1570"/>
      <c r="AC95" s="18"/>
      <c r="AD95" s="24"/>
      <c r="AE95" s="529"/>
      <c r="AF95" s="575"/>
      <c r="AG95" s="576"/>
      <c r="AH95" s="1607" t="s">
        <v>305</v>
      </c>
      <c r="AI95" s="1608">
        <f>IF(AI96&gt;AI88,1,0)</f>
        <v>0</v>
      </c>
      <c r="AJ95" s="1608">
        <f>IF(AJ96&gt;AJ88,1,0)</f>
        <v>0</v>
      </c>
      <c r="AK95" s="1608">
        <f>IF(AK96&gt;AK88,1,0)</f>
        <v>0</v>
      </c>
      <c r="AL95" s="1608">
        <f>IF(AL96&gt;AL88,1,0)</f>
        <v>0</v>
      </c>
      <c r="AM95" s="577"/>
      <c r="AN95" s="1609">
        <f>SUM(AI95:AL95)</f>
        <v>0</v>
      </c>
      <c r="AO95" s="24"/>
      <c r="AP95" s="24"/>
      <c r="AQ95" s="578"/>
      <c r="AR95" s="578"/>
      <c r="AS95" s="578"/>
      <c r="AT95" s="578"/>
      <c r="AU95" s="578"/>
      <c r="AV95" s="24"/>
      <c r="AW95" s="1527"/>
      <c r="AX95" s="508" t="str">
        <f>C95</f>
        <v>Building and Construction</v>
      </c>
      <c r="AY95" s="1575"/>
      <c r="AZ95" s="1576"/>
      <c r="BA95" s="1576"/>
      <c r="BB95" s="1576"/>
      <c r="BC95" s="1577"/>
      <c r="BD95" s="604"/>
      <c r="BE95" s="1575"/>
      <c r="BF95" s="1578"/>
      <c r="BG95" s="1579"/>
      <c r="BH95" s="1580"/>
      <c r="BI95" s="1580"/>
      <c r="BJ95" s="1580"/>
      <c r="BK95" s="1581"/>
      <c r="BL95" s="1582"/>
      <c r="BM95" s="1575"/>
      <c r="BN95" s="1576"/>
      <c r="BO95" s="1576"/>
      <c r="BP95" s="1576"/>
      <c r="BQ95" s="1577"/>
      <c r="BR95" s="1582"/>
      <c r="BS95" s="1583"/>
      <c r="BT95" s="1584"/>
      <c r="BU95" s="1584"/>
      <c r="BV95" s="1584"/>
      <c r="BW95" s="1585"/>
      <c r="BX95" s="1582"/>
      <c r="BY95" s="1575"/>
      <c r="BZ95" s="1576"/>
      <c r="CA95" s="1576"/>
      <c r="CB95" s="1576"/>
      <c r="CC95" s="1577"/>
      <c r="CD95" s="1574"/>
      <c r="CE95" s="1539"/>
      <c r="CF95" s="1539"/>
      <c r="CG95" s="1539"/>
      <c r="CH95" s="1539"/>
      <c r="CI95" s="1539"/>
      <c r="CJ95" s="1539"/>
      <c r="CK95" s="1539"/>
    </row>
    <row r="96" spans="2:89" ht="16.350000000000001" hidden="1" customHeight="1" outlineLevel="1">
      <c r="B96" s="483"/>
      <c r="C96" s="1527"/>
      <c r="D96" s="1527" t="s">
        <v>292</v>
      </c>
      <c r="E96" s="1527"/>
      <c r="F96" s="1586">
        <v>0</v>
      </c>
      <c r="G96" s="1586">
        <v>0</v>
      </c>
      <c r="H96" s="1586">
        <v>0</v>
      </c>
      <c r="I96" s="1587">
        <f t="shared" ref="I96:I99" si="280">IF(F96&gt;0,G96/H96,0)</f>
        <v>0</v>
      </c>
      <c r="J96" s="1588">
        <f t="shared" ref="J96:J99" si="281">IF(F96&gt;0,F96/G96,0)</f>
        <v>0</v>
      </c>
      <c r="K96" s="1558"/>
      <c r="L96" s="1589">
        <f t="shared" si="255"/>
        <v>0</v>
      </c>
      <c r="M96" s="1590">
        <v>0</v>
      </c>
      <c r="N96" s="1590">
        <v>0</v>
      </c>
      <c r="O96" s="1590">
        <v>0</v>
      </c>
      <c r="P96" s="1590">
        <v>0</v>
      </c>
      <c r="Q96" s="1591">
        <v>0</v>
      </c>
      <c r="R96" s="1558"/>
      <c r="S96" s="1631">
        <f t="shared" si="256"/>
        <v>0</v>
      </c>
      <c r="T96" s="1632">
        <f t="shared" si="257"/>
        <v>0</v>
      </c>
      <c r="U96" s="1632">
        <f t="shared" si="258"/>
        <v>0</v>
      </c>
      <c r="V96" s="1632">
        <f t="shared" si="259"/>
        <v>0</v>
      </c>
      <c r="W96" s="1632">
        <f t="shared" si="260"/>
        <v>0</v>
      </c>
      <c r="X96" s="1632">
        <f t="shared" si="261"/>
        <v>0</v>
      </c>
      <c r="Y96" s="1633">
        <f t="shared" si="262"/>
        <v>0</v>
      </c>
      <c r="Z96" s="993"/>
      <c r="AA96" s="1592"/>
      <c r="AB96" s="1570"/>
      <c r="AC96" s="18"/>
      <c r="AD96" s="31"/>
      <c r="AE96" s="584"/>
      <c r="AF96" s="579"/>
      <c r="AG96" s="580"/>
      <c r="AH96" s="1607" t="s">
        <v>306</v>
      </c>
      <c r="AI96" s="1608">
        <f>IF(T177&gt;0,1,0)</f>
        <v>0</v>
      </c>
      <c r="AJ96" s="1608">
        <f>IF(U177&gt;0,1,0)</f>
        <v>0</v>
      </c>
      <c r="AK96" s="1608">
        <f>IF(V177&gt;0,1,0)</f>
        <v>0</v>
      </c>
      <c r="AL96" s="1608">
        <f>IF(W177&gt;0,1,0)</f>
        <v>0</v>
      </c>
      <c r="AM96" s="496"/>
      <c r="AN96" s="586"/>
      <c r="AO96" s="498"/>
      <c r="AP96" s="31"/>
      <c r="AQ96" s="493"/>
      <c r="AR96" s="493"/>
      <c r="AS96" s="493"/>
      <c r="AT96" s="493"/>
      <c r="AU96" s="493"/>
      <c r="AV96" s="568"/>
      <c r="AW96" s="1527"/>
      <c r="AX96" s="1550"/>
      <c r="AY96" s="1572">
        <f t="shared" si="263"/>
        <v>0</v>
      </c>
      <c r="AZ96" s="1574">
        <f t="shared" si="264"/>
        <v>0</v>
      </c>
      <c r="BA96" s="1574">
        <f t="shared" si="265"/>
        <v>0</v>
      </c>
      <c r="BB96" s="1574">
        <f t="shared" si="266"/>
        <v>0</v>
      </c>
      <c r="BC96" s="1573">
        <f t="shared" si="267"/>
        <v>0</v>
      </c>
      <c r="BD96" s="480">
        <f t="shared" si="268"/>
        <v>0</v>
      </c>
      <c r="BE96" s="1572">
        <f t="shared" si="269"/>
        <v>0</v>
      </c>
      <c r="BF96" s="1539"/>
      <c r="BG96" s="1594">
        <f>'Library Volume 1'!E$9</f>
        <v>0.48</v>
      </c>
      <c r="BH96" s="1595">
        <f>'Library Volume 1'!G$9</f>
        <v>0.48</v>
      </c>
      <c r="BI96" s="1595">
        <f>'Library Volume 1'!H$9</f>
        <v>0.44</v>
      </c>
      <c r="BJ96" s="1595">
        <f>'Library Volume 1'!I$9</f>
        <v>0.4</v>
      </c>
      <c r="BK96" s="1596">
        <f>'Library Volume 1'!J$9</f>
        <v>0.36</v>
      </c>
      <c r="BL96" s="1527"/>
      <c r="BM96" s="1572">
        <f t="shared" si="270"/>
        <v>0</v>
      </c>
      <c r="BN96" s="1574">
        <f t="shared" si="271"/>
        <v>0</v>
      </c>
      <c r="BO96" s="1574">
        <f t="shared" si="272"/>
        <v>0</v>
      </c>
      <c r="BP96" s="1574">
        <f t="shared" si="273"/>
        <v>0</v>
      </c>
      <c r="BQ96" s="1573">
        <f t="shared" si="274"/>
        <v>0</v>
      </c>
      <c r="BR96" s="1527"/>
      <c r="BS96" s="1597">
        <f>('Library Volume 1'!E$6)</f>
        <v>2.2000000000000002</v>
      </c>
      <c r="BT96" s="1598">
        <f>'Library Volume 1'!G$6</f>
        <v>3.2</v>
      </c>
      <c r="BU96" s="1598">
        <f>'Library Volume 1'!H$6</f>
        <v>4.9000000000000004</v>
      </c>
      <c r="BV96" s="1598">
        <f>'Library Volume 1'!I$6</f>
        <v>6.5</v>
      </c>
      <c r="BW96" s="1599">
        <f>'Library Volume 1'!J$6</f>
        <v>7.5</v>
      </c>
      <c r="BX96" s="1527"/>
      <c r="BY96" s="1572">
        <f t="shared" si="275"/>
        <v>0</v>
      </c>
      <c r="BZ96" s="1574">
        <f t="shared" si="276"/>
        <v>0</v>
      </c>
      <c r="CA96" s="1574">
        <f t="shared" si="277"/>
        <v>0</v>
      </c>
      <c r="CB96" s="1574">
        <f t="shared" si="278"/>
        <v>0</v>
      </c>
      <c r="CC96" s="1573">
        <f t="shared" si="279"/>
        <v>0</v>
      </c>
      <c r="CD96" s="1574"/>
      <c r="CE96" s="1539"/>
      <c r="CF96" s="1539"/>
      <c r="CG96" s="1539"/>
      <c r="CH96" s="1539"/>
      <c r="CI96" s="1539"/>
      <c r="CJ96" s="1539"/>
      <c r="CK96" s="1539"/>
    </row>
    <row r="97" spans="2:89" ht="16.350000000000001" hidden="1" customHeight="1" outlineLevel="1">
      <c r="B97" s="483"/>
      <c r="C97" s="1527"/>
      <c r="D97" s="1527" t="s">
        <v>294</v>
      </c>
      <c r="E97" s="1527"/>
      <c r="F97" s="1586">
        <v>0</v>
      </c>
      <c r="G97" s="1586">
        <v>0</v>
      </c>
      <c r="H97" s="1586">
        <v>0</v>
      </c>
      <c r="I97" s="1587">
        <f t="shared" si="280"/>
        <v>0</v>
      </c>
      <c r="J97" s="1588">
        <f t="shared" si="281"/>
        <v>0</v>
      </c>
      <c r="K97" s="1558"/>
      <c r="L97" s="1589">
        <f t="shared" si="255"/>
        <v>0</v>
      </c>
      <c r="M97" s="1590">
        <v>0</v>
      </c>
      <c r="N97" s="1590">
        <v>0</v>
      </c>
      <c r="O97" s="1590">
        <v>0</v>
      </c>
      <c r="P97" s="1590">
        <v>0</v>
      </c>
      <c r="Q97" s="1591">
        <v>0</v>
      </c>
      <c r="R97" s="1558"/>
      <c r="S97" s="1631">
        <f t="shared" si="256"/>
        <v>0</v>
      </c>
      <c r="T97" s="1632">
        <f t="shared" si="257"/>
        <v>0</v>
      </c>
      <c r="U97" s="1632">
        <f t="shared" si="258"/>
        <v>0</v>
      </c>
      <c r="V97" s="1632">
        <f t="shared" si="259"/>
        <v>0</v>
      </c>
      <c r="W97" s="1632">
        <f t="shared" si="260"/>
        <v>0</v>
      </c>
      <c r="X97" s="1632">
        <f t="shared" si="261"/>
        <v>0</v>
      </c>
      <c r="Y97" s="1633">
        <f t="shared" si="262"/>
        <v>0</v>
      </c>
      <c r="Z97" s="993"/>
      <c r="AA97" s="1592"/>
      <c r="AB97" s="1570"/>
      <c r="AC97" s="18"/>
      <c r="AD97" s="566" t="str">
        <f>B179</f>
        <v>10</v>
      </c>
      <c r="AE97" s="476" t="str">
        <f>C179</f>
        <v>History, Philosophy and Theology</v>
      </c>
      <c r="AF97" s="567" t="s">
        <v>272</v>
      </c>
      <c r="AG97" s="567"/>
      <c r="AH97" s="567"/>
      <c r="AI97" s="581" t="s">
        <v>276</v>
      </c>
      <c r="AJ97" s="581" t="s">
        <v>277</v>
      </c>
      <c r="AK97" s="581" t="s">
        <v>278</v>
      </c>
      <c r="AL97" s="581" t="s">
        <v>279</v>
      </c>
      <c r="AM97" s="477" t="s">
        <v>288</v>
      </c>
      <c r="AN97" s="501" t="s">
        <v>275</v>
      </c>
      <c r="AO97" s="506"/>
      <c r="AP97" s="39"/>
      <c r="AQ97" s="477"/>
      <c r="AR97" s="477" t="s">
        <v>276</v>
      </c>
      <c r="AS97" s="477" t="s">
        <v>277</v>
      </c>
      <c r="AT97" s="477" t="s">
        <v>278</v>
      </c>
      <c r="AU97" s="477" t="s">
        <v>279</v>
      </c>
      <c r="AV97" s="582"/>
      <c r="AW97" s="1527"/>
      <c r="AX97" s="1550"/>
      <c r="AY97" s="1572">
        <f t="shared" si="263"/>
        <v>0</v>
      </c>
      <c r="AZ97" s="1574">
        <f t="shared" si="264"/>
        <v>0</v>
      </c>
      <c r="BA97" s="1574">
        <f t="shared" si="265"/>
        <v>0</v>
      </c>
      <c r="BB97" s="1574">
        <f t="shared" si="266"/>
        <v>0</v>
      </c>
      <c r="BC97" s="1573">
        <f t="shared" si="267"/>
        <v>0</v>
      </c>
      <c r="BD97" s="480">
        <f t="shared" si="268"/>
        <v>0</v>
      </c>
      <c r="BE97" s="1572">
        <f t="shared" si="269"/>
        <v>0</v>
      </c>
      <c r="BF97" s="1539"/>
      <c r="BG97" s="1594">
        <f>'Library Volume 1'!E$9</f>
        <v>0.48</v>
      </c>
      <c r="BH97" s="1595">
        <f>'Library Volume 1'!G$9</f>
        <v>0.48</v>
      </c>
      <c r="BI97" s="1595">
        <f>'Library Volume 1'!H$9</f>
        <v>0.44</v>
      </c>
      <c r="BJ97" s="1595">
        <f>'Library Volume 1'!I$9</f>
        <v>0.4</v>
      </c>
      <c r="BK97" s="1596">
        <f>'Library Volume 1'!J$9</f>
        <v>0.36</v>
      </c>
      <c r="BL97" s="1527"/>
      <c r="BM97" s="1572">
        <f t="shared" si="270"/>
        <v>0</v>
      </c>
      <c r="BN97" s="1574">
        <f t="shared" si="271"/>
        <v>0</v>
      </c>
      <c r="BO97" s="1574">
        <f t="shared" si="272"/>
        <v>0</v>
      </c>
      <c r="BP97" s="1574">
        <f t="shared" si="273"/>
        <v>0</v>
      </c>
      <c r="BQ97" s="1573">
        <f t="shared" si="274"/>
        <v>0</v>
      </c>
      <c r="BR97" s="1527"/>
      <c r="BS97" s="1597">
        <f>('Library Volume 1'!E$6)</f>
        <v>2.2000000000000002</v>
      </c>
      <c r="BT97" s="1598">
        <f>'Library Volume 1'!G$6</f>
        <v>3.2</v>
      </c>
      <c r="BU97" s="1598">
        <f>'Library Volume 1'!H$6</f>
        <v>4.9000000000000004</v>
      </c>
      <c r="BV97" s="1598">
        <f>'Library Volume 1'!I$6</f>
        <v>6.5</v>
      </c>
      <c r="BW97" s="1599">
        <f>'Library Volume 1'!J$6</f>
        <v>7.5</v>
      </c>
      <c r="BX97" s="1527"/>
      <c r="BY97" s="1572">
        <f t="shared" si="275"/>
        <v>0</v>
      </c>
      <c r="BZ97" s="1574">
        <f t="shared" si="276"/>
        <v>0</v>
      </c>
      <c r="CA97" s="1574">
        <f t="shared" si="277"/>
        <v>0</v>
      </c>
      <c r="CB97" s="1574">
        <f t="shared" si="278"/>
        <v>0</v>
      </c>
      <c r="CC97" s="1573">
        <f t="shared" si="279"/>
        <v>0</v>
      </c>
      <c r="CD97" s="1574"/>
      <c r="CE97" s="1539"/>
      <c r="CF97" s="1539"/>
      <c r="CG97" s="1539"/>
      <c r="CH97" s="1539"/>
      <c r="CI97" s="1539"/>
      <c r="CJ97" s="1539"/>
      <c r="CK97" s="1539"/>
    </row>
    <row r="98" spans="2:89" ht="16.350000000000001" hidden="1" customHeight="1" outlineLevel="1">
      <c r="B98" s="483"/>
      <c r="C98" s="1527"/>
      <c r="D98" s="1527" t="s">
        <v>296</v>
      </c>
      <c r="E98" s="1527"/>
      <c r="F98" s="1586">
        <v>0</v>
      </c>
      <c r="G98" s="1586">
        <v>0</v>
      </c>
      <c r="H98" s="1586">
        <v>0</v>
      </c>
      <c r="I98" s="1587">
        <f t="shared" si="280"/>
        <v>0</v>
      </c>
      <c r="J98" s="1588">
        <f t="shared" si="281"/>
        <v>0</v>
      </c>
      <c r="K98" s="1558"/>
      <c r="L98" s="1589">
        <f t="shared" si="255"/>
        <v>0</v>
      </c>
      <c r="M98" s="1590">
        <v>0</v>
      </c>
      <c r="N98" s="1590">
        <v>0</v>
      </c>
      <c r="O98" s="1590">
        <v>0</v>
      </c>
      <c r="P98" s="1590">
        <v>0</v>
      </c>
      <c r="Q98" s="1591">
        <v>0</v>
      </c>
      <c r="R98" s="1558"/>
      <c r="S98" s="1631">
        <f t="shared" si="256"/>
        <v>0</v>
      </c>
      <c r="T98" s="1632">
        <f t="shared" si="257"/>
        <v>0</v>
      </c>
      <c r="U98" s="1632">
        <f t="shared" si="258"/>
        <v>0</v>
      </c>
      <c r="V98" s="1632">
        <f t="shared" si="259"/>
        <v>0</v>
      </c>
      <c r="W98" s="1632">
        <f t="shared" si="260"/>
        <v>0</v>
      </c>
      <c r="X98" s="1632">
        <f t="shared" si="261"/>
        <v>0</v>
      </c>
      <c r="Y98" s="1633">
        <f t="shared" si="262"/>
        <v>0</v>
      </c>
      <c r="Z98" s="993"/>
      <c r="AA98" s="1592"/>
      <c r="AB98" s="1570"/>
      <c r="AC98" s="18"/>
      <c r="AD98" s="1527"/>
      <c r="AE98" s="1550" t="s">
        <v>290</v>
      </c>
      <c r="AF98" s="1571" t="s">
        <v>291</v>
      </c>
      <c r="AG98" s="1571"/>
      <c r="AH98" s="1571"/>
      <c r="AI98" s="1571">
        <f>ROUND(BZ200/AI99,0)</f>
        <v>0</v>
      </c>
      <c r="AJ98" s="1571">
        <f>ROUND(CA200/AJ99,0)</f>
        <v>0</v>
      </c>
      <c r="AK98" s="1571">
        <f>ROUND(CB200/AK99,0)</f>
        <v>0</v>
      </c>
      <c r="AL98" s="1571">
        <f>ROUND(CC200/AL99,0)</f>
        <v>0</v>
      </c>
      <c r="AM98" s="1572"/>
      <c r="AN98" s="1573">
        <f>SUM(AF98:AL98)</f>
        <v>0</v>
      </c>
      <c r="AO98" s="1574"/>
      <c r="AQ98" s="1572"/>
      <c r="AR98" s="1572"/>
      <c r="AS98" s="1572"/>
      <c r="AT98" s="1572"/>
      <c r="AU98" s="1572"/>
      <c r="AW98" s="1527"/>
      <c r="AX98" s="1550"/>
      <c r="AY98" s="1572">
        <f t="shared" si="263"/>
        <v>0</v>
      </c>
      <c r="AZ98" s="1574">
        <f t="shared" si="264"/>
        <v>0</v>
      </c>
      <c r="BA98" s="1574">
        <f t="shared" si="265"/>
        <v>0</v>
      </c>
      <c r="BB98" s="1574">
        <f t="shared" si="266"/>
        <v>0</v>
      </c>
      <c r="BC98" s="1573">
        <f t="shared" si="267"/>
        <v>0</v>
      </c>
      <c r="BD98" s="480">
        <f t="shared" si="268"/>
        <v>0</v>
      </c>
      <c r="BE98" s="1572">
        <f t="shared" si="269"/>
        <v>0</v>
      </c>
      <c r="BF98" s="1539"/>
      <c r="BG98" s="1594">
        <f>'Library Volume 1'!E$9</f>
        <v>0.48</v>
      </c>
      <c r="BH98" s="1595">
        <f>'Library Volume 1'!G$9</f>
        <v>0.48</v>
      </c>
      <c r="BI98" s="1595">
        <f>'Library Volume 1'!H$9</f>
        <v>0.44</v>
      </c>
      <c r="BJ98" s="1595">
        <f>'Library Volume 1'!I$9</f>
        <v>0.4</v>
      </c>
      <c r="BK98" s="1596">
        <f>'Library Volume 1'!J$9</f>
        <v>0.36</v>
      </c>
      <c r="BL98" s="1527"/>
      <c r="BM98" s="1572">
        <f t="shared" si="270"/>
        <v>0</v>
      </c>
      <c r="BN98" s="1574">
        <f t="shared" si="271"/>
        <v>0</v>
      </c>
      <c r="BO98" s="1574">
        <f t="shared" si="272"/>
        <v>0</v>
      </c>
      <c r="BP98" s="1574">
        <f t="shared" si="273"/>
        <v>0</v>
      </c>
      <c r="BQ98" s="1573">
        <f t="shared" si="274"/>
        <v>0</v>
      </c>
      <c r="BR98" s="1527"/>
      <c r="BS98" s="1597">
        <f>('Library Volume 1'!E$6)</f>
        <v>2.2000000000000002</v>
      </c>
      <c r="BT98" s="1598">
        <f>'Library Volume 1'!G$6</f>
        <v>3.2</v>
      </c>
      <c r="BU98" s="1598">
        <f>'Library Volume 1'!H$6</f>
        <v>4.9000000000000004</v>
      </c>
      <c r="BV98" s="1598">
        <f>'Library Volume 1'!I$6</f>
        <v>6.5</v>
      </c>
      <c r="BW98" s="1599">
        <f>'Library Volume 1'!J$6</f>
        <v>7.5</v>
      </c>
      <c r="BX98" s="1527"/>
      <c r="BY98" s="1572">
        <f t="shared" si="275"/>
        <v>0</v>
      </c>
      <c r="BZ98" s="1574">
        <f t="shared" si="276"/>
        <v>0</v>
      </c>
      <c r="CA98" s="1574">
        <f t="shared" si="277"/>
        <v>0</v>
      </c>
      <c r="CB98" s="1574">
        <f t="shared" si="278"/>
        <v>0</v>
      </c>
      <c r="CC98" s="1573">
        <f t="shared" si="279"/>
        <v>0</v>
      </c>
      <c r="CD98" s="1574"/>
      <c r="CE98" s="1539"/>
      <c r="CF98" s="1539"/>
      <c r="CG98" s="1539"/>
      <c r="CH98" s="1539"/>
      <c r="CI98" s="1539"/>
      <c r="CJ98" s="1539"/>
      <c r="CK98" s="1539"/>
    </row>
    <row r="99" spans="2:89" ht="16.350000000000001" hidden="1" customHeight="1" outlineLevel="1">
      <c r="B99" s="483"/>
      <c r="C99" s="1527"/>
      <c r="D99" s="1527" t="s">
        <v>298</v>
      </c>
      <c r="E99" s="1527"/>
      <c r="F99" s="1586">
        <v>0</v>
      </c>
      <c r="G99" s="1586">
        <v>0</v>
      </c>
      <c r="H99" s="1586">
        <v>0</v>
      </c>
      <c r="I99" s="1587">
        <f t="shared" si="280"/>
        <v>0</v>
      </c>
      <c r="J99" s="1588">
        <f t="shared" si="281"/>
        <v>0</v>
      </c>
      <c r="K99" s="1558"/>
      <c r="L99" s="1589">
        <f t="shared" si="255"/>
        <v>0</v>
      </c>
      <c r="M99" s="1590">
        <v>0</v>
      </c>
      <c r="N99" s="1590">
        <v>0</v>
      </c>
      <c r="O99" s="1590">
        <v>0</v>
      </c>
      <c r="P99" s="1590">
        <v>0</v>
      </c>
      <c r="Q99" s="1591">
        <v>0</v>
      </c>
      <c r="R99" s="1558"/>
      <c r="S99" s="1631">
        <f t="shared" si="256"/>
        <v>0</v>
      </c>
      <c r="T99" s="1632">
        <f t="shared" si="257"/>
        <v>0</v>
      </c>
      <c r="U99" s="1632">
        <f t="shared" si="258"/>
        <v>0</v>
      </c>
      <c r="V99" s="1632">
        <f t="shared" si="259"/>
        <v>0</v>
      </c>
      <c r="W99" s="1632">
        <f t="shared" si="260"/>
        <v>0</v>
      </c>
      <c r="X99" s="1632">
        <f t="shared" si="261"/>
        <v>0</v>
      </c>
      <c r="Y99" s="1633">
        <f t="shared" si="262"/>
        <v>0</v>
      </c>
      <c r="Z99" s="993"/>
      <c r="AA99" s="1592"/>
      <c r="AB99" s="1570"/>
      <c r="AC99" s="18"/>
      <c r="AD99" s="1527"/>
      <c r="AE99" s="1550" t="s">
        <v>293</v>
      </c>
      <c r="AF99" s="1571"/>
      <c r="AG99" s="1571"/>
      <c r="AH99" s="1571"/>
      <c r="AI99" s="1571">
        <f>'Library Volume 1'!G$7</f>
        <v>69</v>
      </c>
      <c r="AJ99" s="1571">
        <f>'Library Volume 1'!H$7</f>
        <v>97</v>
      </c>
      <c r="AK99" s="1571">
        <f>'Library Volume 1'!I$7</f>
        <v>139</v>
      </c>
      <c r="AL99" s="1571">
        <f>'Library Volume 1'!J$7</f>
        <v>167</v>
      </c>
      <c r="AM99" s="1572"/>
      <c r="AN99" s="1573" t="e">
        <f>AN100/AN98</f>
        <v>#DIV/0!</v>
      </c>
      <c r="AO99" s="1574"/>
      <c r="AP99" s="1574"/>
      <c r="AQ99" s="1572"/>
      <c r="AR99" s="1572"/>
      <c r="AS99" s="1572"/>
      <c r="AT99" s="1572"/>
      <c r="AU99" s="1572"/>
      <c r="AW99" s="1527"/>
      <c r="AX99" s="1550"/>
      <c r="AY99" s="1572">
        <f t="shared" ref="AY99:BD104" si="282">$H99*L99</f>
        <v>0</v>
      </c>
      <c r="AZ99" s="1574">
        <f t="shared" si="282"/>
        <v>0</v>
      </c>
      <c r="BA99" s="1574">
        <f t="shared" si="282"/>
        <v>0</v>
      </c>
      <c r="BB99" s="1574">
        <f t="shared" si="282"/>
        <v>0</v>
      </c>
      <c r="BC99" s="1573">
        <f t="shared" si="282"/>
        <v>0</v>
      </c>
      <c r="BD99" s="480">
        <f t="shared" si="282"/>
        <v>0</v>
      </c>
      <c r="BE99" s="1572">
        <f t="shared" ref="BE99:BE104" si="283">SUM(AY99:BD99)</f>
        <v>0</v>
      </c>
      <c r="BF99" s="1539"/>
      <c r="BG99" s="1594">
        <f>'Library Volume 1'!E$9</f>
        <v>0.48</v>
      </c>
      <c r="BH99" s="1595">
        <f>'Library Volume 1'!G$9</f>
        <v>0.48</v>
      </c>
      <c r="BI99" s="1595">
        <f>'Library Volume 1'!H$9</f>
        <v>0.44</v>
      </c>
      <c r="BJ99" s="1595">
        <f>'Library Volume 1'!I$9</f>
        <v>0.4</v>
      </c>
      <c r="BK99" s="1596">
        <f>'Library Volume 1'!J$9</f>
        <v>0.36</v>
      </c>
      <c r="BL99" s="1527"/>
      <c r="BM99" s="1572">
        <f t="shared" ref="BM99:BQ104" si="284">(S99)/(BG99*40)</f>
        <v>0</v>
      </c>
      <c r="BN99" s="1574">
        <f t="shared" si="284"/>
        <v>0</v>
      </c>
      <c r="BO99" s="1574">
        <f t="shared" si="284"/>
        <v>0</v>
      </c>
      <c r="BP99" s="1574">
        <f t="shared" si="284"/>
        <v>0</v>
      </c>
      <c r="BQ99" s="1573">
        <f t="shared" si="284"/>
        <v>0</v>
      </c>
      <c r="BR99" s="1527"/>
      <c r="BS99" s="1597">
        <f>('Library Volume 1'!E$6)</f>
        <v>2.2000000000000002</v>
      </c>
      <c r="BT99" s="1598">
        <f>'Library Volume 1'!G$6</f>
        <v>3.2</v>
      </c>
      <c r="BU99" s="1598">
        <f>'Library Volume 1'!H$6</f>
        <v>4.9000000000000004</v>
      </c>
      <c r="BV99" s="1598">
        <f>'Library Volume 1'!I$6</f>
        <v>6.5</v>
      </c>
      <c r="BW99" s="1599">
        <f>'Library Volume 1'!J$6</f>
        <v>7.5</v>
      </c>
      <c r="BX99" s="1527"/>
      <c r="BY99" s="1572">
        <f t="shared" ref="BY99:BY104" si="285">BM99*BS99</f>
        <v>0</v>
      </c>
      <c r="BZ99" s="1574">
        <f t="shared" ref="BZ99:BZ103" si="286">BN99*BT99</f>
        <v>0</v>
      </c>
      <c r="CA99" s="1574">
        <f t="shared" ref="CA99:CA104" si="287">BO99*BU99</f>
        <v>0</v>
      </c>
      <c r="CB99" s="1574">
        <f t="shared" ref="CB99:CB104" si="288">BP99*BV99</f>
        <v>0</v>
      </c>
      <c r="CC99" s="1573">
        <f t="shared" ref="CC99:CC104" si="289">BQ99*BW99</f>
        <v>0</v>
      </c>
      <c r="CD99" s="1574"/>
      <c r="CE99" s="1539"/>
      <c r="CF99" s="1539"/>
      <c r="CG99" s="1539"/>
      <c r="CH99" s="1539"/>
      <c r="CI99" s="1539"/>
      <c r="CJ99" s="1539"/>
      <c r="CK99" s="1539"/>
    </row>
    <row r="100" spans="2:89" ht="17.100000000000001" hidden="1" customHeight="1" outlineLevel="1">
      <c r="B100" s="483"/>
      <c r="C100" s="1582" t="str">
        <f>'Library Volume 1'!C34</f>
        <v>Urban, Rural and Regional Planning</v>
      </c>
      <c r="D100" s="1582"/>
      <c r="E100" s="1568"/>
      <c r="F100" s="1569"/>
      <c r="G100" s="1569"/>
      <c r="H100" s="1569"/>
      <c r="I100" s="1602"/>
      <c r="J100" s="1603"/>
      <c r="K100" s="1558"/>
      <c r="L100" s="1568"/>
      <c r="M100" s="1569"/>
      <c r="N100" s="1569"/>
      <c r="O100" s="1569"/>
      <c r="P100" s="1569"/>
      <c r="Q100" s="1568"/>
      <c r="R100" s="1558"/>
      <c r="S100" s="1568"/>
      <c r="T100" s="1569"/>
      <c r="U100" s="1569"/>
      <c r="V100" s="1569"/>
      <c r="W100" s="1569"/>
      <c r="X100" s="1569"/>
      <c r="Y100" s="1568"/>
      <c r="Z100" s="993"/>
      <c r="AA100" s="649"/>
      <c r="AB100" s="1570"/>
      <c r="AC100" s="18"/>
      <c r="AD100" s="1527"/>
      <c r="AE100" s="1550" t="s">
        <v>295</v>
      </c>
      <c r="AF100" s="1559"/>
      <c r="AG100" s="1559"/>
      <c r="AH100" s="1559"/>
      <c r="AI100" s="1559">
        <f>AI99*AI98</f>
        <v>0</v>
      </c>
      <c r="AJ100" s="1559">
        <f>AJ99*AJ98</f>
        <v>0</v>
      </c>
      <c r="AK100" s="1559">
        <f>AK99*AK98</f>
        <v>0</v>
      </c>
      <c r="AL100" s="1559">
        <f>AL99*AL98</f>
        <v>0</v>
      </c>
      <c r="AM100" s="1554"/>
      <c r="AN100" s="1553">
        <f>SUM(AF100:AL100)</f>
        <v>0</v>
      </c>
      <c r="AO100" s="1539"/>
      <c r="AP100" s="1539"/>
      <c r="AQ100" s="1554"/>
      <c r="AR100" s="1554"/>
      <c r="AS100" s="1554"/>
      <c r="AT100" s="1554"/>
      <c r="AU100" s="1554"/>
      <c r="AW100" s="1527"/>
      <c r="AX100" s="508" t="str">
        <f>C100</f>
        <v>Urban, Rural and Regional Planning</v>
      </c>
      <c r="AY100" s="1575"/>
      <c r="AZ100" s="1576"/>
      <c r="BA100" s="1576"/>
      <c r="BB100" s="1576"/>
      <c r="BC100" s="1577"/>
      <c r="BD100" s="604"/>
      <c r="BE100" s="1575"/>
      <c r="BF100" s="1578"/>
      <c r="BG100" s="1579"/>
      <c r="BH100" s="1580"/>
      <c r="BI100" s="1580"/>
      <c r="BJ100" s="1580"/>
      <c r="BK100" s="1581"/>
      <c r="BL100" s="1582"/>
      <c r="BM100" s="1575"/>
      <c r="BN100" s="1576"/>
      <c r="BO100" s="1576"/>
      <c r="BP100" s="1576"/>
      <c r="BQ100" s="1577"/>
      <c r="BR100" s="1582"/>
      <c r="BS100" s="1583"/>
      <c r="BT100" s="1584"/>
      <c r="BU100" s="1584"/>
      <c r="BV100" s="1584"/>
      <c r="BW100" s="1585"/>
      <c r="BX100" s="1582"/>
      <c r="BY100" s="1575"/>
      <c r="BZ100" s="1576"/>
      <c r="CA100" s="1576"/>
      <c r="CB100" s="1576"/>
      <c r="CC100" s="1577"/>
      <c r="CD100" s="1574"/>
      <c r="CE100" s="1539"/>
      <c r="CF100" s="1539"/>
      <c r="CG100" s="1539"/>
      <c r="CH100" s="1539"/>
      <c r="CI100" s="1539"/>
      <c r="CJ100" s="1539"/>
      <c r="CK100" s="1539"/>
    </row>
    <row r="101" spans="2:89" ht="16.350000000000001" hidden="1" customHeight="1" outlineLevel="1">
      <c r="B101" s="483"/>
      <c r="D101" s="1527" t="s">
        <v>292</v>
      </c>
      <c r="E101" s="1527"/>
      <c r="F101" s="1586">
        <v>0</v>
      </c>
      <c r="G101" s="1586">
        <v>0</v>
      </c>
      <c r="H101" s="1586">
        <v>0</v>
      </c>
      <c r="I101" s="1587">
        <f t="shared" ref="I101:I104" si="290">IF(F101&gt;0,G101/H101,0)</f>
        <v>0</v>
      </c>
      <c r="J101" s="1588">
        <f t="shared" ref="J101" si="291">IF(F101&gt;0,F101/G101,0)</f>
        <v>0</v>
      </c>
      <c r="K101" s="1558"/>
      <c r="L101" s="1589">
        <f t="shared" ref="L101" si="292">J101-M101-N101-O101-P101-Q101</f>
        <v>0</v>
      </c>
      <c r="M101" s="1590">
        <v>0</v>
      </c>
      <c r="N101" s="1590">
        <v>0</v>
      </c>
      <c r="O101" s="1590">
        <v>0</v>
      </c>
      <c r="P101" s="1590">
        <v>0</v>
      </c>
      <c r="Q101" s="1591">
        <v>0</v>
      </c>
      <c r="R101" s="1558"/>
      <c r="S101" s="1631">
        <f t="shared" si="256"/>
        <v>0</v>
      </c>
      <c r="T101" s="1632">
        <f t="shared" si="257"/>
        <v>0</v>
      </c>
      <c r="U101" s="1632">
        <f t="shared" si="258"/>
        <v>0</v>
      </c>
      <c r="V101" s="1632">
        <f t="shared" si="259"/>
        <v>0</v>
      </c>
      <c r="W101" s="1632">
        <f t="shared" si="260"/>
        <v>0</v>
      </c>
      <c r="X101" s="1632">
        <f t="shared" si="261"/>
        <v>0</v>
      </c>
      <c r="Y101" s="1633">
        <f t="shared" si="262"/>
        <v>0</v>
      </c>
      <c r="Z101" s="993"/>
      <c r="AA101" s="1592"/>
      <c r="AB101" s="1570"/>
      <c r="AC101" s="18"/>
      <c r="AD101" s="1527"/>
      <c r="AE101" s="1550" t="s">
        <v>297</v>
      </c>
      <c r="AF101" s="1571"/>
      <c r="AG101" s="1571"/>
      <c r="AH101" s="1571"/>
      <c r="AI101" s="1571" t="e">
        <f>T200/AZ200</f>
        <v>#DIV/0!</v>
      </c>
      <c r="AJ101" s="1571" t="e">
        <f>U200/BA200</f>
        <v>#DIV/0!</v>
      </c>
      <c r="AK101" s="1571" t="e">
        <f>V200/BB200</f>
        <v>#DIV/0!</v>
      </c>
      <c r="AL101" s="1571" t="e">
        <f>W200/BC200</f>
        <v>#DIV/0!</v>
      </c>
      <c r="AM101" s="1572"/>
      <c r="AN101" s="1573" t="e">
        <f>Y200/BE200</f>
        <v>#DIV/0!</v>
      </c>
      <c r="AO101" s="1574"/>
      <c r="AP101" s="1574"/>
      <c r="AQ101" s="1572"/>
      <c r="AR101" s="1572"/>
      <c r="AS101" s="1572"/>
      <c r="AT101" s="1572"/>
      <c r="AU101" s="1572"/>
      <c r="AW101" s="1527"/>
      <c r="AX101" s="1550"/>
      <c r="AY101" s="1572">
        <f t="shared" si="282"/>
        <v>0</v>
      </c>
      <c r="AZ101" s="1574">
        <f t="shared" si="282"/>
        <v>0</v>
      </c>
      <c r="BA101" s="1574">
        <f t="shared" si="282"/>
        <v>0</v>
      </c>
      <c r="BB101" s="1574">
        <f t="shared" si="282"/>
        <v>0</v>
      </c>
      <c r="BC101" s="1573">
        <f t="shared" si="282"/>
        <v>0</v>
      </c>
      <c r="BD101" s="480">
        <f t="shared" si="282"/>
        <v>0</v>
      </c>
      <c r="BE101" s="1572">
        <f t="shared" si="283"/>
        <v>0</v>
      </c>
      <c r="BF101" s="1539"/>
      <c r="BG101" s="1594">
        <f>'Library Volume 1'!E$9</f>
        <v>0.48</v>
      </c>
      <c r="BH101" s="1595">
        <f>'Library Volume 1'!G$9</f>
        <v>0.48</v>
      </c>
      <c r="BI101" s="1595">
        <f>'Library Volume 1'!H$9</f>
        <v>0.44</v>
      </c>
      <c r="BJ101" s="1595">
        <f>'Library Volume 1'!I$9</f>
        <v>0.4</v>
      </c>
      <c r="BK101" s="1596">
        <f>'Library Volume 1'!J$9</f>
        <v>0.36</v>
      </c>
      <c r="BL101" s="1527"/>
      <c r="BM101" s="1572">
        <f t="shared" si="284"/>
        <v>0</v>
      </c>
      <c r="BN101" s="1574">
        <f t="shared" si="284"/>
        <v>0</v>
      </c>
      <c r="BO101" s="1574">
        <f t="shared" si="284"/>
        <v>0</v>
      </c>
      <c r="BP101" s="1574">
        <f t="shared" si="284"/>
        <v>0</v>
      </c>
      <c r="BQ101" s="1573">
        <f t="shared" si="284"/>
        <v>0</v>
      </c>
      <c r="BR101" s="1527"/>
      <c r="BS101" s="1597">
        <f>('Library Volume 1'!E$6)</f>
        <v>2.2000000000000002</v>
      </c>
      <c r="BT101" s="1598">
        <f>'Library Volume 1'!G$6</f>
        <v>3.2</v>
      </c>
      <c r="BU101" s="1598">
        <f>'Library Volume 1'!H$6</f>
        <v>4.9000000000000004</v>
      </c>
      <c r="BV101" s="1598">
        <f>'Library Volume 1'!I$6</f>
        <v>6.5</v>
      </c>
      <c r="BW101" s="1599">
        <f>'Library Volume 1'!J$6</f>
        <v>7.5</v>
      </c>
      <c r="BX101" s="1527"/>
      <c r="BY101" s="1572">
        <f t="shared" si="285"/>
        <v>0</v>
      </c>
      <c r="BZ101" s="1574">
        <f t="shared" si="286"/>
        <v>0</v>
      </c>
      <c r="CA101" s="1574">
        <f t="shared" si="287"/>
        <v>0</v>
      </c>
      <c r="CB101" s="1574">
        <f t="shared" si="288"/>
        <v>0</v>
      </c>
      <c r="CC101" s="1573">
        <f t="shared" si="289"/>
        <v>0</v>
      </c>
      <c r="CD101" s="1574"/>
      <c r="CE101" s="1539"/>
      <c r="CF101" s="1539"/>
      <c r="CG101" s="1539"/>
      <c r="CH101" s="1539"/>
      <c r="CI101" s="1539"/>
      <c r="CJ101" s="1539"/>
      <c r="CK101" s="1539"/>
    </row>
    <row r="102" spans="2:89" ht="16.350000000000001" hidden="1" customHeight="1" outlineLevel="1">
      <c r="B102" s="483"/>
      <c r="D102" s="1527" t="s">
        <v>294</v>
      </c>
      <c r="E102" s="1527"/>
      <c r="F102" s="1586">
        <v>0</v>
      </c>
      <c r="G102" s="1586">
        <v>0</v>
      </c>
      <c r="H102" s="1586">
        <v>0</v>
      </c>
      <c r="I102" s="1587">
        <f t="shared" si="290"/>
        <v>0</v>
      </c>
      <c r="J102" s="1588">
        <f>IF(F102&gt;0,F102/G102,0)</f>
        <v>0</v>
      </c>
      <c r="K102" s="1558"/>
      <c r="L102" s="1589">
        <f t="shared" ref="L102:L103" si="293">J102-M102-N102-O102-P102-Q102</f>
        <v>0</v>
      </c>
      <c r="M102" s="1590">
        <v>0</v>
      </c>
      <c r="N102" s="1590">
        <v>0</v>
      </c>
      <c r="O102" s="1590">
        <v>0</v>
      </c>
      <c r="P102" s="1590">
        <v>0</v>
      </c>
      <c r="Q102" s="1591">
        <v>0</v>
      </c>
      <c r="R102" s="1558"/>
      <c r="S102" s="1631">
        <f t="shared" si="256"/>
        <v>0</v>
      </c>
      <c r="T102" s="1632">
        <f t="shared" si="257"/>
        <v>0</v>
      </c>
      <c r="U102" s="1632">
        <f t="shared" si="258"/>
        <v>0</v>
      </c>
      <c r="V102" s="1632">
        <f t="shared" si="259"/>
        <v>0</v>
      </c>
      <c r="W102" s="1632">
        <f t="shared" si="260"/>
        <v>0</v>
      </c>
      <c r="X102" s="1632">
        <f t="shared" si="261"/>
        <v>0</v>
      </c>
      <c r="Y102" s="1633">
        <f t="shared" si="262"/>
        <v>0</v>
      </c>
      <c r="Z102" s="993"/>
      <c r="AA102" s="1592"/>
      <c r="AB102" s="1570"/>
      <c r="AC102" s="18"/>
      <c r="AD102" s="1527"/>
      <c r="AE102" s="1550" t="s">
        <v>299</v>
      </c>
      <c r="AF102" s="1571"/>
      <c r="AG102" s="1571"/>
      <c r="AH102" s="1571"/>
      <c r="AI102" s="1571">
        <f>ROUND(AI99/'Library Volume 1'!G$6,0)</f>
        <v>22</v>
      </c>
      <c r="AJ102" s="1571">
        <f>ROUND(AJ99/'Library Volume 1'!H$6,0)</f>
        <v>20</v>
      </c>
      <c r="AK102" s="1571">
        <f>ROUND(AK99/'Library Volume 1'!I$6,0)</f>
        <v>21</v>
      </c>
      <c r="AL102" s="1571">
        <f>ROUND(AL99/'Library Volume 1'!J$6,0)</f>
        <v>22</v>
      </c>
      <c r="AM102" s="1572"/>
      <c r="AN102" s="1573" t="e">
        <f>AN103/AN98</f>
        <v>#DIV/0!</v>
      </c>
      <c r="AO102" s="1574"/>
      <c r="AP102" s="1600" t="s">
        <v>300</v>
      </c>
      <c r="AQ102" s="1601"/>
      <c r="AR102" s="1601" t="e">
        <f>AR104/AR103</f>
        <v>#DIV/0!</v>
      </c>
      <c r="AS102" s="1601" t="e">
        <f>AS104/AS103</f>
        <v>#DIV/0!</v>
      </c>
      <c r="AT102" s="1601" t="e">
        <f>AT104/AT103</f>
        <v>#DIV/0!</v>
      </c>
      <c r="AU102" s="1601" t="e">
        <f>AU104/AU103</f>
        <v>#DIV/0!</v>
      </c>
      <c r="AW102" s="1527"/>
      <c r="AX102" s="1550"/>
      <c r="AY102" s="1572">
        <f t="shared" si="282"/>
        <v>0</v>
      </c>
      <c r="AZ102" s="1574">
        <f t="shared" si="282"/>
        <v>0</v>
      </c>
      <c r="BA102" s="1574">
        <f t="shared" si="282"/>
        <v>0</v>
      </c>
      <c r="BB102" s="1574">
        <f t="shared" si="282"/>
        <v>0</v>
      </c>
      <c r="BC102" s="1573">
        <f t="shared" si="282"/>
        <v>0</v>
      </c>
      <c r="BD102" s="480">
        <f t="shared" si="282"/>
        <v>0</v>
      </c>
      <c r="BE102" s="1572">
        <f t="shared" si="283"/>
        <v>0</v>
      </c>
      <c r="BF102" s="1539"/>
      <c r="BG102" s="1594">
        <f>'Library Volume 1'!E$9</f>
        <v>0.48</v>
      </c>
      <c r="BH102" s="1595">
        <f>'Library Volume 1'!G$9</f>
        <v>0.48</v>
      </c>
      <c r="BI102" s="1595">
        <f>'Library Volume 1'!H$9</f>
        <v>0.44</v>
      </c>
      <c r="BJ102" s="1595">
        <f>'Library Volume 1'!I$9</f>
        <v>0.4</v>
      </c>
      <c r="BK102" s="1596">
        <f>'Library Volume 1'!J$9</f>
        <v>0.36</v>
      </c>
      <c r="BL102" s="1527"/>
      <c r="BM102" s="1572">
        <f t="shared" si="284"/>
        <v>0</v>
      </c>
      <c r="BN102" s="1574">
        <f t="shared" si="284"/>
        <v>0</v>
      </c>
      <c r="BO102" s="1574">
        <f t="shared" si="284"/>
        <v>0</v>
      </c>
      <c r="BP102" s="1574">
        <f t="shared" si="284"/>
        <v>0</v>
      </c>
      <c r="BQ102" s="1573">
        <f t="shared" si="284"/>
        <v>0</v>
      </c>
      <c r="BR102" s="1527"/>
      <c r="BS102" s="1597">
        <f>('Library Volume 1'!E$6)</f>
        <v>2.2000000000000002</v>
      </c>
      <c r="BT102" s="1598">
        <f>'Library Volume 1'!G$6</f>
        <v>3.2</v>
      </c>
      <c r="BU102" s="1598">
        <f>'Library Volume 1'!H$6</f>
        <v>4.9000000000000004</v>
      </c>
      <c r="BV102" s="1598">
        <f>'Library Volume 1'!I$6</f>
        <v>6.5</v>
      </c>
      <c r="BW102" s="1599">
        <f>'Library Volume 1'!J$6</f>
        <v>7.5</v>
      </c>
      <c r="BX102" s="1527"/>
      <c r="BY102" s="1572">
        <f t="shared" si="285"/>
        <v>0</v>
      </c>
      <c r="BZ102" s="1574">
        <f t="shared" si="286"/>
        <v>0</v>
      </c>
      <c r="CA102" s="1574">
        <f t="shared" si="287"/>
        <v>0</v>
      </c>
      <c r="CB102" s="1574">
        <f t="shared" si="288"/>
        <v>0</v>
      </c>
      <c r="CC102" s="1573">
        <f t="shared" si="289"/>
        <v>0</v>
      </c>
      <c r="CD102" s="1574"/>
      <c r="CE102" s="1539"/>
      <c r="CF102" s="1539"/>
      <c r="CG102" s="1539"/>
      <c r="CH102" s="1539"/>
      <c r="CI102" s="1539"/>
      <c r="CJ102" s="1539"/>
      <c r="CK102" s="1539"/>
    </row>
    <row r="103" spans="2:89" ht="16.350000000000001" hidden="1" customHeight="1" outlineLevel="1">
      <c r="B103" s="483"/>
      <c r="D103" s="1527" t="s">
        <v>296</v>
      </c>
      <c r="E103" s="1527"/>
      <c r="F103" s="1586">
        <v>0</v>
      </c>
      <c r="G103" s="1586">
        <v>0</v>
      </c>
      <c r="H103" s="1586">
        <v>0</v>
      </c>
      <c r="I103" s="1587">
        <f t="shared" si="290"/>
        <v>0</v>
      </c>
      <c r="J103" s="1588">
        <f t="shared" ref="J103:J104" si="294">IF(F103&gt;0,F103/G103,0)</f>
        <v>0</v>
      </c>
      <c r="K103" s="1558"/>
      <c r="L103" s="1589">
        <f t="shared" si="293"/>
        <v>0</v>
      </c>
      <c r="M103" s="1590">
        <v>0</v>
      </c>
      <c r="N103" s="1590">
        <v>0</v>
      </c>
      <c r="O103" s="1590">
        <v>0</v>
      </c>
      <c r="P103" s="1590">
        <v>0</v>
      </c>
      <c r="Q103" s="1591">
        <v>0</v>
      </c>
      <c r="R103" s="1558"/>
      <c r="S103" s="1631">
        <f t="shared" si="256"/>
        <v>0</v>
      </c>
      <c r="T103" s="1632">
        <f t="shared" si="257"/>
        <v>0</v>
      </c>
      <c r="U103" s="1632">
        <f t="shared" si="258"/>
        <v>0</v>
      </c>
      <c r="V103" s="1632">
        <f t="shared" si="259"/>
        <v>0</v>
      </c>
      <c r="W103" s="1632">
        <f t="shared" si="260"/>
        <v>0</v>
      </c>
      <c r="X103" s="1632">
        <f t="shared" si="261"/>
        <v>0</v>
      </c>
      <c r="Y103" s="1633">
        <f t="shared" si="262"/>
        <v>0</v>
      </c>
      <c r="Z103" s="993"/>
      <c r="AA103" s="1592"/>
      <c r="AB103" s="1570"/>
      <c r="AC103" s="18"/>
      <c r="AD103" s="1527"/>
      <c r="AE103" s="1550" t="s">
        <v>301</v>
      </c>
      <c r="AF103" s="1571"/>
      <c r="AG103" s="1571"/>
      <c r="AH103" s="1571"/>
      <c r="AI103" s="1571">
        <f>AI98*AI102</f>
        <v>0</v>
      </c>
      <c r="AJ103" s="1571">
        <f>AJ98*AJ102</f>
        <v>0</v>
      </c>
      <c r="AK103" s="1571">
        <f>AK98*AK102</f>
        <v>0</v>
      </c>
      <c r="AL103" s="1571">
        <f>AL98*AL102</f>
        <v>0</v>
      </c>
      <c r="AM103" s="1572"/>
      <c r="AN103" s="1573">
        <f>SUM(AF103:AL103)</f>
        <v>0</v>
      </c>
      <c r="AO103" s="1574"/>
      <c r="AP103" s="1600" t="s">
        <v>302</v>
      </c>
      <c r="AQ103" s="1601"/>
      <c r="AR103" s="1601" t="e">
        <f>AI101/AI102</f>
        <v>#DIV/0!</v>
      </c>
      <c r="AS103" s="1601" t="e">
        <f>AJ101/AJ102</f>
        <v>#DIV/0!</v>
      </c>
      <c r="AT103" s="1601" t="e">
        <f>AK101/AK102</f>
        <v>#DIV/0!</v>
      </c>
      <c r="AU103" s="1601" t="e">
        <f>AL101/AL102</f>
        <v>#DIV/0!</v>
      </c>
      <c r="AW103" s="1527"/>
      <c r="AX103" s="1550"/>
      <c r="AY103" s="1572">
        <f t="shared" si="282"/>
        <v>0</v>
      </c>
      <c r="AZ103" s="1574">
        <f t="shared" si="282"/>
        <v>0</v>
      </c>
      <c r="BA103" s="1574">
        <f t="shared" si="282"/>
        <v>0</v>
      </c>
      <c r="BB103" s="1574">
        <f t="shared" si="282"/>
        <v>0</v>
      </c>
      <c r="BC103" s="1573">
        <f t="shared" si="282"/>
        <v>0</v>
      </c>
      <c r="BD103" s="480">
        <f t="shared" si="282"/>
        <v>0</v>
      </c>
      <c r="BE103" s="1572">
        <f t="shared" si="283"/>
        <v>0</v>
      </c>
      <c r="BF103" s="1539"/>
      <c r="BG103" s="1594">
        <f>'Library Volume 1'!E$9</f>
        <v>0.48</v>
      </c>
      <c r="BH103" s="1595">
        <f>'Library Volume 1'!G$9</f>
        <v>0.48</v>
      </c>
      <c r="BI103" s="1595">
        <f>'Library Volume 1'!H$9</f>
        <v>0.44</v>
      </c>
      <c r="BJ103" s="1595">
        <f>'Library Volume 1'!I$9</f>
        <v>0.4</v>
      </c>
      <c r="BK103" s="1596">
        <f>'Library Volume 1'!J$9</f>
        <v>0.36</v>
      </c>
      <c r="BL103" s="1527"/>
      <c r="BM103" s="1572">
        <f t="shared" si="284"/>
        <v>0</v>
      </c>
      <c r="BN103" s="1574">
        <f t="shared" si="284"/>
        <v>0</v>
      </c>
      <c r="BO103" s="1574">
        <f t="shared" si="284"/>
        <v>0</v>
      </c>
      <c r="BP103" s="1574">
        <f t="shared" si="284"/>
        <v>0</v>
      </c>
      <c r="BQ103" s="1573">
        <f t="shared" si="284"/>
        <v>0</v>
      </c>
      <c r="BR103" s="1527"/>
      <c r="BS103" s="1597">
        <f>('Library Volume 1'!E$6)</f>
        <v>2.2000000000000002</v>
      </c>
      <c r="BT103" s="1598">
        <f>'Library Volume 1'!G$6</f>
        <v>3.2</v>
      </c>
      <c r="BU103" s="1598">
        <f>'Library Volume 1'!H$6</f>
        <v>4.9000000000000004</v>
      </c>
      <c r="BV103" s="1598">
        <f>'Library Volume 1'!I$6</f>
        <v>6.5</v>
      </c>
      <c r="BW103" s="1599">
        <f>'Library Volume 1'!J$6</f>
        <v>7.5</v>
      </c>
      <c r="BX103" s="1527"/>
      <c r="BY103" s="1572">
        <f t="shared" si="285"/>
        <v>0</v>
      </c>
      <c r="BZ103" s="1574">
        <f t="shared" si="286"/>
        <v>0</v>
      </c>
      <c r="CA103" s="1574">
        <f t="shared" si="287"/>
        <v>0</v>
      </c>
      <c r="CB103" s="1574">
        <f t="shared" si="288"/>
        <v>0</v>
      </c>
      <c r="CC103" s="1573">
        <f t="shared" si="289"/>
        <v>0</v>
      </c>
      <c r="CD103" s="1574"/>
      <c r="CE103" s="1539"/>
      <c r="CF103" s="1539"/>
      <c r="CG103" s="1539"/>
      <c r="CH103" s="1539"/>
      <c r="CI103" s="1539"/>
      <c r="CJ103" s="1539"/>
      <c r="CK103" s="1539"/>
    </row>
    <row r="104" spans="2:89" ht="16.350000000000001" hidden="1" customHeight="1" outlineLevel="1">
      <c r="B104" s="483"/>
      <c r="D104" s="1527" t="s">
        <v>298</v>
      </c>
      <c r="E104" s="1527"/>
      <c r="F104" s="1586">
        <v>0</v>
      </c>
      <c r="G104" s="1586">
        <v>0</v>
      </c>
      <c r="H104" s="1586">
        <v>0</v>
      </c>
      <c r="I104" s="1587">
        <f t="shared" si="290"/>
        <v>0</v>
      </c>
      <c r="J104" s="1588">
        <f t="shared" si="294"/>
        <v>0</v>
      </c>
      <c r="K104" s="1558"/>
      <c r="L104" s="1589">
        <f>J104-M104-N104-O104-P104-Q104</f>
        <v>0</v>
      </c>
      <c r="M104" s="1590">
        <v>0</v>
      </c>
      <c r="N104" s="1590">
        <v>0</v>
      </c>
      <c r="O104" s="1590">
        <v>0</v>
      </c>
      <c r="P104" s="1590">
        <v>0</v>
      </c>
      <c r="Q104" s="1591">
        <v>0</v>
      </c>
      <c r="R104" s="1558"/>
      <c r="S104" s="1631">
        <f>$I104*L104*$H104</f>
        <v>0</v>
      </c>
      <c r="T104" s="1632">
        <f t="shared" ref="T104" si="295">$I104*M104*$H104</f>
        <v>0</v>
      </c>
      <c r="U104" s="1632">
        <f t="shared" ref="U104" si="296">$I104*N104*$H104</f>
        <v>0</v>
      </c>
      <c r="V104" s="1632">
        <f t="shared" ref="V104" si="297">$I104*O104*$H104</f>
        <v>0</v>
      </c>
      <c r="W104" s="1632">
        <f t="shared" ref="W104" si="298">$I104*P104*$H104</f>
        <v>0</v>
      </c>
      <c r="X104" s="1632">
        <f>$I104*Q104*$H104</f>
        <v>0</v>
      </c>
      <c r="Y104" s="1634">
        <f t="shared" ref="Y104" si="299">SUM(S104:X104)</f>
        <v>0</v>
      </c>
      <c r="Z104" s="993"/>
      <c r="AA104" s="1592"/>
      <c r="AB104" s="1570"/>
      <c r="AC104" s="18"/>
      <c r="AD104" s="1565"/>
      <c r="AE104" s="569"/>
      <c r="AF104" s="1604"/>
      <c r="AG104" s="1604"/>
      <c r="AH104" s="570" t="s">
        <v>303</v>
      </c>
      <c r="AI104" s="571">
        <f>AI100-BZ200</f>
        <v>0</v>
      </c>
      <c r="AJ104" s="571">
        <f>AJ100-CA200</f>
        <v>0</v>
      </c>
      <c r="AK104" s="571">
        <f>AK100-CB200</f>
        <v>0</v>
      </c>
      <c r="AL104" s="583">
        <f>AL100-CC200</f>
        <v>0</v>
      </c>
      <c r="AM104" s="1605"/>
      <c r="AN104" s="583">
        <f>SUM(AI104:AM104)</f>
        <v>0</v>
      </c>
      <c r="AO104" s="573"/>
      <c r="AP104" s="1606" t="s">
        <v>304</v>
      </c>
      <c r="AQ104" s="574"/>
      <c r="AR104" s="574" t="e">
        <f>T200/(AI103*40)</f>
        <v>#DIV/0!</v>
      </c>
      <c r="AS104" s="574" t="e">
        <f>U200/(AJ103*40)</f>
        <v>#DIV/0!</v>
      </c>
      <c r="AT104" s="574" t="e">
        <f>V200/(AK103*40)</f>
        <v>#DIV/0!</v>
      </c>
      <c r="AU104" s="574" t="e">
        <f>W200/(AL103*40)</f>
        <v>#DIV/0!</v>
      </c>
      <c r="AW104" s="1565"/>
      <c r="AX104" s="1610"/>
      <c r="AY104" s="1561">
        <f t="shared" si="282"/>
        <v>0</v>
      </c>
      <c r="AZ104" s="1564">
        <f t="shared" si="282"/>
        <v>0</v>
      </c>
      <c r="BA104" s="1564">
        <f t="shared" si="282"/>
        <v>0</v>
      </c>
      <c r="BB104" s="1564">
        <f t="shared" si="282"/>
        <v>0</v>
      </c>
      <c r="BC104" s="1611">
        <f t="shared" si="282"/>
        <v>0</v>
      </c>
      <c r="BD104" s="482">
        <f t="shared" si="282"/>
        <v>0</v>
      </c>
      <c r="BE104" s="1561">
        <f t="shared" si="283"/>
        <v>0</v>
      </c>
      <c r="BF104" s="1630"/>
      <c r="BG104" s="1613">
        <f>'Library Volume 1'!E$9</f>
        <v>0.48</v>
      </c>
      <c r="BH104" s="1614">
        <f>'Library Volume 1'!G$9</f>
        <v>0.48</v>
      </c>
      <c r="BI104" s="1614">
        <f>'Library Volume 1'!H$9</f>
        <v>0.44</v>
      </c>
      <c r="BJ104" s="1614">
        <f>'Library Volume 1'!I$9</f>
        <v>0.4</v>
      </c>
      <c r="BK104" s="1615">
        <f>'Library Volume 1'!J$9</f>
        <v>0.36</v>
      </c>
      <c r="BL104" s="1565"/>
      <c r="BM104" s="1561">
        <f t="shared" si="284"/>
        <v>0</v>
      </c>
      <c r="BN104" s="1564">
        <f t="shared" si="284"/>
        <v>0</v>
      </c>
      <c r="BO104" s="1564">
        <f t="shared" si="284"/>
        <v>0</v>
      </c>
      <c r="BP104" s="1564">
        <f t="shared" si="284"/>
        <v>0</v>
      </c>
      <c r="BQ104" s="1611">
        <f t="shared" si="284"/>
        <v>0</v>
      </c>
      <c r="BR104" s="1565"/>
      <c r="BS104" s="1616">
        <f>('Library Volume 1'!E$6)</f>
        <v>2.2000000000000002</v>
      </c>
      <c r="BT104" s="1617">
        <f>'Library Volume 1'!G$6</f>
        <v>3.2</v>
      </c>
      <c r="BU104" s="1617">
        <f>'Library Volume 1'!H$6</f>
        <v>4.9000000000000004</v>
      </c>
      <c r="BV104" s="1617">
        <f>'Library Volume 1'!I$6</f>
        <v>6.5</v>
      </c>
      <c r="BW104" s="1618">
        <f>'Library Volume 1'!J$6</f>
        <v>7.5</v>
      </c>
      <c r="BX104" s="1565"/>
      <c r="BY104" s="1561">
        <f t="shared" si="285"/>
        <v>0</v>
      </c>
      <c r="BZ104" s="1564">
        <f>BN104*BT104</f>
        <v>0</v>
      </c>
      <c r="CA104" s="1564">
        <f t="shared" si="287"/>
        <v>0</v>
      </c>
      <c r="CB104" s="1564">
        <f t="shared" si="288"/>
        <v>0</v>
      </c>
      <c r="CC104" s="1611">
        <f t="shared" si="289"/>
        <v>0</v>
      </c>
      <c r="CD104" s="1564"/>
      <c r="CE104" s="1539"/>
      <c r="CF104" s="1539"/>
      <c r="CG104" s="1539"/>
      <c r="CH104" s="1539"/>
      <c r="CI104" s="1539"/>
      <c r="CJ104" s="1539"/>
      <c r="CK104" s="1539"/>
    </row>
    <row r="105" spans="2:89" s="24" customFormat="1" ht="16.350000000000001" hidden="1" customHeight="1" outlineLevel="1">
      <c r="B105" s="483"/>
      <c r="D105" s="484"/>
      <c r="E105" s="484"/>
      <c r="F105" s="531">
        <f>SUM(F90:F104)</f>
        <v>0</v>
      </c>
      <c r="G105" s="531">
        <f>SUM(G90:G104)</f>
        <v>0</v>
      </c>
      <c r="H105" s="531">
        <f>SUM(H90:H104)</f>
        <v>0</v>
      </c>
      <c r="I105" s="738" t="e">
        <f>AN51</f>
        <v>#DIV/0!</v>
      </c>
      <c r="J105" s="626">
        <f t="shared" ref="J105" si="300">IF(F105&gt;0,F105/G105,0)</f>
        <v>0</v>
      </c>
      <c r="K105" s="1558"/>
      <c r="L105" s="485"/>
      <c r="M105" s="531"/>
      <c r="N105" s="531"/>
      <c r="O105" s="531"/>
      <c r="P105" s="531"/>
      <c r="Q105" s="626"/>
      <c r="R105" s="1558"/>
      <c r="S105" s="1228">
        <f t="shared" ref="S105" si="301">SUM(S90:S104)</f>
        <v>0</v>
      </c>
      <c r="T105" s="1229">
        <f>SUM(T90:T104)</f>
        <v>0</v>
      </c>
      <c r="U105" s="1229">
        <f>SUM(U90:U104)</f>
        <v>0</v>
      </c>
      <c r="V105" s="1229">
        <f>SUM(V90:V104)</f>
        <v>0</v>
      </c>
      <c r="W105" s="1229">
        <f>SUM(W90:W104)</f>
        <v>0</v>
      </c>
      <c r="X105" s="1229">
        <f>SUM(X90:X104)</f>
        <v>0</v>
      </c>
      <c r="Y105" s="1230">
        <f t="shared" ref="Y105" si="302">SUM(Y90:Y104)</f>
        <v>0</v>
      </c>
      <c r="Z105" s="993"/>
      <c r="AA105" s="645" t="str">
        <f>IF(AN55&gt;0,"NB: no space allocated due to insufficient demand","")</f>
        <v/>
      </c>
      <c r="AB105" s="1570"/>
      <c r="AC105" s="18"/>
      <c r="AE105" s="529"/>
      <c r="AF105" s="575"/>
      <c r="AG105" s="576"/>
      <c r="AH105" s="1607" t="s">
        <v>305</v>
      </c>
      <c r="AI105" s="1608">
        <f>IF(AI106&gt;AI98,1,0)</f>
        <v>0</v>
      </c>
      <c r="AJ105" s="1608">
        <f>IF(AJ106&gt;AJ98,1,0)</f>
        <v>0</v>
      </c>
      <c r="AK105" s="1608">
        <f>IF(AK106&gt;AK98,1,0)</f>
        <v>0</v>
      </c>
      <c r="AL105" s="1608">
        <f>IF(AL106&gt;AL98,1,0)</f>
        <v>0</v>
      </c>
      <c r="AM105" s="577"/>
      <c r="AN105" s="1609">
        <f>SUM(AI105:AL105)</f>
        <v>0</v>
      </c>
      <c r="AQ105" s="578"/>
      <c r="AR105" s="578"/>
      <c r="AS105" s="578"/>
      <c r="AT105" s="578"/>
      <c r="AU105" s="578"/>
      <c r="AW105" s="481"/>
      <c r="AX105" s="508"/>
      <c r="AY105" s="509">
        <f t="shared" ref="AY105:BE105" si="303">SUM(AY90:AY104)</f>
        <v>0</v>
      </c>
      <c r="AZ105" s="510">
        <f t="shared" si="303"/>
        <v>0</v>
      </c>
      <c r="BA105" s="510">
        <f t="shared" si="303"/>
        <v>0</v>
      </c>
      <c r="BB105" s="510">
        <f t="shared" si="303"/>
        <v>0</v>
      </c>
      <c r="BC105" s="511">
        <f t="shared" si="303"/>
        <v>0</v>
      </c>
      <c r="BD105" s="512">
        <f>SUM(BD90:BD104)</f>
        <v>0</v>
      </c>
      <c r="BE105" s="511">
        <f t="shared" si="303"/>
        <v>0</v>
      </c>
      <c r="BF105" s="481"/>
      <c r="BG105" s="1579">
        <f>'Library Volume 1'!E$9</f>
        <v>0.48</v>
      </c>
      <c r="BH105" s="1619" t="e">
        <f>(T105+U105+V105+W105)/((BN105+BO105+BP105+BQ105)*40)</f>
        <v>#DIV/0!</v>
      </c>
      <c r="BI105" s="1620"/>
      <c r="BJ105" s="1620"/>
      <c r="BK105" s="1621"/>
      <c r="BL105" s="481"/>
      <c r="BM105" s="509">
        <f>SUM(BM90:BM104)</f>
        <v>0</v>
      </c>
      <c r="BN105" s="510">
        <f>SUM(BN90:BN104)</f>
        <v>0</v>
      </c>
      <c r="BO105" s="510">
        <f>SUM(BO90:BO104)</f>
        <v>0</v>
      </c>
      <c r="BP105" s="510">
        <f>SUM(BP90:BP104)</f>
        <v>0</v>
      </c>
      <c r="BQ105" s="511">
        <f>SUM(BQ90:BQ104)</f>
        <v>0</v>
      </c>
      <c r="BR105" s="481"/>
      <c r="BS105" s="1583">
        <f>('Library Volume 1'!E$6)</f>
        <v>2.2000000000000002</v>
      </c>
      <c r="BT105" s="1455" t="e">
        <f>(CC105+CB105+CA105+BZ105)/(BN105+BO105+BP105+BQ105)</f>
        <v>#DIV/0!</v>
      </c>
      <c r="BU105" s="1456"/>
      <c r="BV105" s="1456"/>
      <c r="BW105" s="1457"/>
      <c r="BX105" s="481"/>
      <c r="BY105" s="509">
        <f>SUM(BY90:BY104)</f>
        <v>0</v>
      </c>
      <c r="BZ105" s="510">
        <f>SUM(BZ90:BZ104)</f>
        <v>0</v>
      </c>
      <c r="CA105" s="510">
        <f>SUM(CA90:CA104)</f>
        <v>0</v>
      </c>
      <c r="CB105" s="510">
        <f>SUM(CB90:CB104)</f>
        <v>0</v>
      </c>
      <c r="CC105" s="511">
        <f>SUM(CC90:CC104)</f>
        <v>0</v>
      </c>
      <c r="CD105" s="510"/>
      <c r="CE105" s="28"/>
      <c r="CF105" s="28"/>
      <c r="CG105" s="28"/>
      <c r="CH105" s="28"/>
      <c r="CI105" s="28"/>
      <c r="CJ105" s="28"/>
      <c r="CK105" s="28"/>
    </row>
    <row r="106" spans="2:89" s="31" customFormat="1" ht="20.25" collapsed="1">
      <c r="B106" s="621"/>
      <c r="C106" s="498"/>
      <c r="F106" s="43"/>
      <c r="G106" s="43"/>
      <c r="H106" s="43"/>
      <c r="I106" s="560"/>
      <c r="J106" s="561"/>
      <c r="K106" s="1558"/>
      <c r="L106" s="1622"/>
      <c r="M106" s="43"/>
      <c r="N106" s="43"/>
      <c r="O106" s="43"/>
      <c r="P106" s="43"/>
      <c r="Q106" s="491"/>
      <c r="R106" s="1558"/>
      <c r="S106" s="1622"/>
      <c r="T106" s="43"/>
      <c r="U106" s="43"/>
      <c r="V106" s="43"/>
      <c r="W106" s="43"/>
      <c r="X106" s="43"/>
      <c r="Y106" s="491"/>
      <c r="Z106" s="993"/>
      <c r="AA106" s="648"/>
      <c r="AB106" s="1570"/>
      <c r="AC106" s="18"/>
      <c r="AE106" s="492"/>
      <c r="AF106" s="579"/>
      <c r="AG106" s="580"/>
      <c r="AH106" s="1607" t="s">
        <v>306</v>
      </c>
      <c r="AI106" s="1608">
        <f>IF(T200&gt;0,1,0)</f>
        <v>0</v>
      </c>
      <c r="AJ106" s="1608">
        <f>IF(U200&gt;0,1,0)</f>
        <v>0</v>
      </c>
      <c r="AK106" s="1608">
        <f>IF(V200&gt;0,1,0)</f>
        <v>0</v>
      </c>
      <c r="AL106" s="1608">
        <f>IF(W200&gt;0,1,0)</f>
        <v>0</v>
      </c>
      <c r="AM106" s="493"/>
      <c r="AN106" s="494"/>
      <c r="AQ106" s="493"/>
      <c r="AR106" s="493"/>
      <c r="AS106" s="493"/>
      <c r="AT106" s="493"/>
      <c r="AU106" s="493"/>
      <c r="AX106" s="492"/>
      <c r="AY106" s="496"/>
      <c r="AZ106" s="39"/>
      <c r="BA106" s="39"/>
      <c r="BB106" s="39"/>
      <c r="BC106" s="497"/>
      <c r="BD106" s="495"/>
      <c r="BE106" s="497"/>
      <c r="BF106" s="39"/>
      <c r="BG106" s="496"/>
      <c r="BH106" s="39"/>
      <c r="BI106" s="39"/>
      <c r="BJ106" s="39"/>
      <c r="BK106" s="497"/>
      <c r="BM106" s="43"/>
      <c r="BN106" s="491"/>
      <c r="BO106" s="491"/>
      <c r="BP106" s="491"/>
      <c r="BQ106" s="44"/>
      <c r="BS106" s="496"/>
      <c r="BT106" s="39"/>
      <c r="BU106" s="39"/>
      <c r="BV106" s="39"/>
      <c r="BW106" s="497"/>
      <c r="BY106" s="496"/>
      <c r="BZ106" s="39"/>
      <c r="CA106" s="39"/>
      <c r="CB106" s="39"/>
      <c r="CC106" s="497"/>
      <c r="CD106" s="39"/>
      <c r="CE106" s="39"/>
      <c r="CF106" s="39"/>
      <c r="CG106" s="39"/>
      <c r="CH106" s="39"/>
      <c r="CI106" s="39"/>
      <c r="CJ106" s="39"/>
      <c r="CK106" s="39"/>
    </row>
    <row r="107" spans="2:89" s="498" customFormat="1" ht="23.1" customHeight="1">
      <c r="B107" s="620" t="str">
        <f>"06"</f>
        <v>06</v>
      </c>
      <c r="C107" s="610" t="str">
        <f>'Library Volume 1'!C35</f>
        <v>Information and Communication Technology (ICT)</v>
      </c>
      <c r="D107" s="41"/>
      <c r="E107" s="41"/>
      <c r="F107" s="736"/>
      <c r="G107" s="737"/>
      <c r="H107" s="737"/>
      <c r="I107" s="739"/>
      <c r="J107" s="740"/>
      <c r="K107" s="1558"/>
      <c r="L107" s="1560" t="s">
        <v>282</v>
      </c>
      <c r="M107" s="1561" t="s">
        <v>283</v>
      </c>
      <c r="N107" s="1561" t="s">
        <v>284</v>
      </c>
      <c r="O107" s="1561" t="s">
        <v>285</v>
      </c>
      <c r="P107" s="1561" t="s">
        <v>286</v>
      </c>
      <c r="Q107" s="1562" t="s">
        <v>280</v>
      </c>
      <c r="R107" s="1558"/>
      <c r="S107" s="1560" t="s">
        <v>282</v>
      </c>
      <c r="T107" s="1561" t="s">
        <v>283</v>
      </c>
      <c r="U107" s="1561" t="s">
        <v>284</v>
      </c>
      <c r="V107" s="1561" t="s">
        <v>285</v>
      </c>
      <c r="W107" s="1561" t="s">
        <v>286</v>
      </c>
      <c r="X107" s="1563" t="s">
        <v>280</v>
      </c>
      <c r="Y107" s="1564" t="s">
        <v>275</v>
      </c>
      <c r="Z107" s="993"/>
      <c r="AA107" s="653" t="s">
        <v>287</v>
      </c>
      <c r="AB107" s="1570"/>
      <c r="AC107" s="18"/>
      <c r="AD107" s="566" t="str">
        <f>B202</f>
        <v>11</v>
      </c>
      <c r="AE107" s="476" t="str">
        <f>C202</f>
        <v>Social Sciences</v>
      </c>
      <c r="AF107" s="567" t="s">
        <v>272</v>
      </c>
      <c r="AG107" s="567"/>
      <c r="AH107" s="567"/>
      <c r="AI107" s="581" t="s">
        <v>276</v>
      </c>
      <c r="AJ107" s="581" t="s">
        <v>277</v>
      </c>
      <c r="AK107" s="581" t="s">
        <v>278</v>
      </c>
      <c r="AL107" s="581" t="s">
        <v>279</v>
      </c>
      <c r="AM107" s="477" t="s">
        <v>288</v>
      </c>
      <c r="AN107" s="501" t="s">
        <v>275</v>
      </c>
      <c r="AO107" s="506"/>
      <c r="AP107" s="39"/>
      <c r="AQ107" s="477"/>
      <c r="AR107" s="477" t="s">
        <v>276</v>
      </c>
      <c r="AS107" s="477" t="s">
        <v>277</v>
      </c>
      <c r="AT107" s="477" t="s">
        <v>278</v>
      </c>
      <c r="AU107" s="477" t="s">
        <v>279</v>
      </c>
      <c r="AV107" s="582"/>
      <c r="AW107" s="475" t="str">
        <f>B107</f>
        <v>06</v>
      </c>
      <c r="AX107" s="476" t="str">
        <f>$C107</f>
        <v>Information and Communication Technology (ICT)</v>
      </c>
      <c r="AY107" s="499"/>
      <c r="AZ107" s="500"/>
      <c r="BA107" s="500"/>
      <c r="BB107" s="500"/>
      <c r="BC107" s="501"/>
      <c r="BD107" s="502"/>
      <c r="BE107" s="501"/>
      <c r="BF107" s="500"/>
      <c r="BG107" s="499"/>
      <c r="BH107" s="500"/>
      <c r="BI107" s="500"/>
      <c r="BJ107" s="500"/>
      <c r="BK107" s="501"/>
      <c r="BL107" s="503"/>
      <c r="BM107" s="504"/>
      <c r="BN107" s="474"/>
      <c r="BO107" s="474"/>
      <c r="BP107" s="474"/>
      <c r="BQ107" s="505"/>
      <c r="BR107" s="503"/>
      <c r="BS107" s="499"/>
      <c r="BT107" s="500"/>
      <c r="BU107" s="500"/>
      <c r="BV107" s="500"/>
      <c r="BW107" s="501"/>
      <c r="BX107" s="503"/>
      <c r="BY107" s="499"/>
      <c r="BZ107" s="500"/>
      <c r="CA107" s="500"/>
      <c r="CB107" s="500"/>
      <c r="CC107" s="501"/>
      <c r="CD107" s="500"/>
      <c r="CE107" s="506"/>
      <c r="CF107" s="506"/>
      <c r="CG107" s="506"/>
      <c r="CH107" s="506"/>
      <c r="CI107" s="506"/>
      <c r="CJ107" s="506"/>
      <c r="CK107" s="506"/>
    </row>
    <row r="108" spans="2:89" ht="17.100000000000001" hidden="1" customHeight="1" outlineLevel="1">
      <c r="B108" s="483"/>
      <c r="C108" s="1565" t="str">
        <f>'Library Volume 1'!C36</f>
        <v>ICT Practitioners</v>
      </c>
      <c r="D108" s="1565"/>
      <c r="E108" s="1566"/>
      <c r="F108" s="1567"/>
      <c r="G108" s="1567"/>
      <c r="H108" s="1567"/>
      <c r="I108" s="1623"/>
      <c r="J108" s="1624"/>
      <c r="K108" s="1558"/>
      <c r="L108" s="1566"/>
      <c r="M108" s="1567"/>
      <c r="N108" s="1567"/>
      <c r="O108" s="1567"/>
      <c r="P108" s="1567"/>
      <c r="Q108" s="1566"/>
      <c r="R108" s="1558"/>
      <c r="S108" s="1566"/>
      <c r="T108" s="1567"/>
      <c r="U108" s="1567"/>
      <c r="V108" s="1567"/>
      <c r="W108" s="1567"/>
      <c r="X108" s="1567"/>
      <c r="Y108" s="1566"/>
      <c r="Z108" s="993"/>
      <c r="AA108" s="649"/>
      <c r="AB108" s="1570"/>
      <c r="AC108" s="18"/>
      <c r="AD108" s="1527"/>
      <c r="AE108" s="1550" t="s">
        <v>290</v>
      </c>
      <c r="AF108" s="1571" t="s">
        <v>291</v>
      </c>
      <c r="AG108" s="1571"/>
      <c r="AH108" s="1571"/>
      <c r="AI108" s="1571">
        <f>ROUND(BZ228/AI109,0)</f>
        <v>0</v>
      </c>
      <c r="AJ108" s="1571">
        <f>ROUND(CA228/AJ109,0)</f>
        <v>0</v>
      </c>
      <c r="AK108" s="1571">
        <f>ROUND(CB228/AK109,0)</f>
        <v>0</v>
      </c>
      <c r="AL108" s="1571">
        <f>ROUND(CC228/AL109,0)</f>
        <v>0</v>
      </c>
      <c r="AM108" s="1572"/>
      <c r="AN108" s="1573">
        <f>SUM(AF108:AL108)</f>
        <v>0</v>
      </c>
      <c r="AO108" s="1574"/>
      <c r="AQ108" s="1572"/>
      <c r="AR108" s="1572"/>
      <c r="AS108" s="1572"/>
      <c r="AT108" s="1572"/>
      <c r="AU108" s="1572"/>
      <c r="AW108" s="1527"/>
      <c r="AX108" s="508" t="str">
        <f>C108</f>
        <v>ICT Practitioners</v>
      </c>
      <c r="AY108" s="1575"/>
      <c r="AZ108" s="1576"/>
      <c r="BA108" s="1576"/>
      <c r="BB108" s="1576"/>
      <c r="BC108" s="1577"/>
      <c r="BD108" s="604"/>
      <c r="BE108" s="1575"/>
      <c r="BF108" s="1578"/>
      <c r="BG108" s="1579"/>
      <c r="BH108" s="1580"/>
      <c r="BI108" s="1580"/>
      <c r="BJ108" s="1580"/>
      <c r="BK108" s="1581"/>
      <c r="BL108" s="1582"/>
      <c r="BM108" s="1575"/>
      <c r="BN108" s="1576"/>
      <c r="BO108" s="1576"/>
      <c r="BP108" s="1576"/>
      <c r="BQ108" s="1577"/>
      <c r="BR108" s="1582"/>
      <c r="BS108" s="1583"/>
      <c r="BT108" s="1584"/>
      <c r="BU108" s="1584"/>
      <c r="BV108" s="1584"/>
      <c r="BW108" s="1585"/>
      <c r="BX108" s="1582"/>
      <c r="BY108" s="1575"/>
      <c r="BZ108" s="1576"/>
      <c r="CA108" s="1576"/>
      <c r="CB108" s="1576"/>
      <c r="CC108" s="1577"/>
      <c r="CD108" s="1574"/>
      <c r="CE108" s="1539"/>
      <c r="CF108" s="1539"/>
      <c r="CG108" s="1539"/>
      <c r="CH108" s="1539"/>
      <c r="CI108" s="1539"/>
      <c r="CJ108" s="1539"/>
      <c r="CK108" s="1539"/>
    </row>
    <row r="109" spans="2:89" ht="16.350000000000001" hidden="1" customHeight="1" outlineLevel="1">
      <c r="B109" s="483"/>
      <c r="C109" s="1527"/>
      <c r="D109" s="1527" t="s">
        <v>292</v>
      </c>
      <c r="E109" s="1527"/>
      <c r="F109" s="1586">
        <v>0</v>
      </c>
      <c r="G109" s="1586">
        <v>0</v>
      </c>
      <c r="H109" s="1586">
        <v>0</v>
      </c>
      <c r="I109" s="1587">
        <f t="shared" ref="I109:I112" si="304">IF(F109&gt;0,G109/H109,0)</f>
        <v>0</v>
      </c>
      <c r="J109" s="1588">
        <f t="shared" ref="J109" si="305">IF(F109&gt;0,F109/G109,0)</f>
        <v>0</v>
      </c>
      <c r="K109" s="1558"/>
      <c r="L109" s="1589">
        <f t="shared" ref="L109:L112" si="306">J109-M109-N109-O109-P109-Q109</f>
        <v>0</v>
      </c>
      <c r="M109" s="1590">
        <v>0</v>
      </c>
      <c r="N109" s="1590">
        <v>0</v>
      </c>
      <c r="O109" s="1590">
        <v>0</v>
      </c>
      <c r="P109" s="1590">
        <v>0</v>
      </c>
      <c r="Q109" s="1635">
        <v>0</v>
      </c>
      <c r="R109" s="1558"/>
      <c r="S109" s="1631">
        <f t="shared" ref="S109:S115" si="307">$I109*L109*$H109</f>
        <v>0</v>
      </c>
      <c r="T109" s="1632">
        <f t="shared" ref="T109:T115" si="308">$I109*M109*$H109</f>
        <v>0</v>
      </c>
      <c r="U109" s="1632">
        <f t="shared" ref="U109:U115" si="309">$I109*N109*$H109</f>
        <v>0</v>
      </c>
      <c r="V109" s="1632">
        <f t="shared" ref="V109:V115" si="310">$I109*O109*$H109</f>
        <v>0</v>
      </c>
      <c r="W109" s="1632">
        <f t="shared" ref="W109:W115" si="311">$I109*P109*$H109</f>
        <v>0</v>
      </c>
      <c r="X109" s="1632">
        <f t="shared" ref="X109:X115" si="312">$I109*Q109*$H109</f>
        <v>0</v>
      </c>
      <c r="Y109" s="1633">
        <f t="shared" ref="Y109:Y115" si="313">SUM(S109:X109)</f>
        <v>0</v>
      </c>
      <c r="Z109" s="993"/>
      <c r="AA109" s="1592"/>
      <c r="AB109" s="1570"/>
      <c r="AC109" s="18"/>
      <c r="AD109" s="1527"/>
      <c r="AE109" s="1550" t="s">
        <v>293</v>
      </c>
      <c r="AF109" s="1571"/>
      <c r="AG109" s="1571"/>
      <c r="AH109" s="1571"/>
      <c r="AI109" s="1571">
        <f>'Library Volume 1'!G$7</f>
        <v>69</v>
      </c>
      <c r="AJ109" s="1571">
        <f>'Library Volume 1'!H$7</f>
        <v>97</v>
      </c>
      <c r="AK109" s="1571">
        <f>'Library Volume 1'!I$7</f>
        <v>139</v>
      </c>
      <c r="AL109" s="1571">
        <f>'Library Volume 1'!J$7</f>
        <v>167</v>
      </c>
      <c r="AM109" s="1572"/>
      <c r="AN109" s="1573" t="e">
        <f>AN110/AN108</f>
        <v>#DIV/0!</v>
      </c>
      <c r="AO109" s="1574"/>
      <c r="AP109" s="1574"/>
      <c r="AQ109" s="1572"/>
      <c r="AR109" s="1572"/>
      <c r="AS109" s="1572"/>
      <c r="AT109" s="1572"/>
      <c r="AU109" s="1572"/>
      <c r="AW109" s="1527"/>
      <c r="AX109" s="1550"/>
      <c r="AY109" s="1572">
        <f t="shared" ref="AY109:AY112" si="314">$H109*L109</f>
        <v>0</v>
      </c>
      <c r="AZ109" s="1574">
        <f t="shared" ref="AZ109:AZ112" si="315">$H109*M109</f>
        <v>0</v>
      </c>
      <c r="BA109" s="1574">
        <f t="shared" ref="BA109:BA112" si="316">$H109*N109</f>
        <v>0</v>
      </c>
      <c r="BB109" s="1574">
        <f t="shared" ref="BB109:BB112" si="317">$H109*O109</f>
        <v>0</v>
      </c>
      <c r="BC109" s="1573">
        <f t="shared" ref="BC109:BC112" si="318">$H109*P109</f>
        <v>0</v>
      </c>
      <c r="BD109" s="480">
        <f t="shared" ref="BD109:BD112" si="319">$H109*Q109</f>
        <v>0</v>
      </c>
      <c r="BE109" s="1572">
        <f t="shared" ref="BE109:BE112" si="320">SUM(AY109:BD109)</f>
        <v>0</v>
      </c>
      <c r="BF109" s="1539"/>
      <c r="BG109" s="1594">
        <f>'Library Volume 1'!E$9</f>
        <v>0.48</v>
      </c>
      <c r="BH109" s="1595">
        <f>'Library Volume 1'!G$9</f>
        <v>0.48</v>
      </c>
      <c r="BI109" s="1595">
        <f>'Library Volume 1'!H$9</f>
        <v>0.44</v>
      </c>
      <c r="BJ109" s="1595">
        <f>'Library Volume 1'!I$9</f>
        <v>0.4</v>
      </c>
      <c r="BK109" s="1596">
        <f>'Library Volume 1'!J$9</f>
        <v>0.36</v>
      </c>
      <c r="BL109" s="1527"/>
      <c r="BM109" s="1572">
        <f t="shared" ref="BM109:BM112" si="321">(S109)/(BG109*40)</f>
        <v>0</v>
      </c>
      <c r="BN109" s="1574">
        <f t="shared" ref="BN109:BN112" si="322">(T109)/(BH109*40)</f>
        <v>0</v>
      </c>
      <c r="BO109" s="1574">
        <f t="shared" ref="BO109:BO112" si="323">(U109)/(BI109*40)</f>
        <v>0</v>
      </c>
      <c r="BP109" s="1574">
        <f t="shared" ref="BP109:BP112" si="324">(V109)/(BJ109*40)</f>
        <v>0</v>
      </c>
      <c r="BQ109" s="1573">
        <f t="shared" ref="BQ109:BQ112" si="325">(W109)/(BK109*40)</f>
        <v>0</v>
      </c>
      <c r="BR109" s="1527"/>
      <c r="BS109" s="1597">
        <f>('Library Volume 1'!E$6)</f>
        <v>2.2000000000000002</v>
      </c>
      <c r="BT109" s="1598">
        <f>'Library Volume 1'!G$6</f>
        <v>3.2</v>
      </c>
      <c r="BU109" s="1598">
        <f>'Library Volume 1'!H$6</f>
        <v>4.9000000000000004</v>
      </c>
      <c r="BV109" s="1598">
        <f>'Library Volume 1'!I$6</f>
        <v>6.5</v>
      </c>
      <c r="BW109" s="1599">
        <f>'Library Volume 1'!J$6</f>
        <v>7.5</v>
      </c>
      <c r="BX109" s="1527"/>
      <c r="BY109" s="1572">
        <f t="shared" ref="BY109:BY112" si="326">BM109*BS109</f>
        <v>0</v>
      </c>
      <c r="BZ109" s="1574">
        <f t="shared" ref="BZ109:BZ112" si="327">BN109*BT109</f>
        <v>0</v>
      </c>
      <c r="CA109" s="1574">
        <f t="shared" ref="CA109:CA112" si="328">BO109*BU109</f>
        <v>0</v>
      </c>
      <c r="CB109" s="1574">
        <f t="shared" ref="CB109:CB112" si="329">BP109*BV109</f>
        <v>0</v>
      </c>
      <c r="CC109" s="1573">
        <f t="shared" ref="CC109:CC112" si="330">BQ109*BW109</f>
        <v>0</v>
      </c>
      <c r="CD109" s="1574"/>
      <c r="CE109" s="1539"/>
      <c r="CF109" s="1539"/>
      <c r="CG109" s="1539"/>
      <c r="CH109" s="1539"/>
      <c r="CI109" s="1539"/>
      <c r="CJ109" s="1539"/>
      <c r="CK109" s="1539"/>
    </row>
    <row r="110" spans="2:89" ht="16.350000000000001" hidden="1" customHeight="1" outlineLevel="1">
      <c r="B110" s="483"/>
      <c r="C110" s="1527"/>
      <c r="D110" s="1527" t="s">
        <v>294</v>
      </c>
      <c r="E110" s="1527"/>
      <c r="F110" s="1586">
        <v>0</v>
      </c>
      <c r="G110" s="1586">
        <v>0</v>
      </c>
      <c r="H110" s="1586">
        <v>0</v>
      </c>
      <c r="I110" s="1587">
        <f t="shared" si="304"/>
        <v>0</v>
      </c>
      <c r="J110" s="1588">
        <f>IF(F110&gt;0,F110/G110,0)</f>
        <v>0</v>
      </c>
      <c r="K110" s="1558"/>
      <c r="L110" s="1589">
        <f t="shared" si="306"/>
        <v>0</v>
      </c>
      <c r="M110" s="1590">
        <v>0</v>
      </c>
      <c r="N110" s="1590">
        <v>0</v>
      </c>
      <c r="O110" s="1590">
        <v>0</v>
      </c>
      <c r="P110" s="1590">
        <v>0</v>
      </c>
      <c r="Q110" s="1635">
        <v>0</v>
      </c>
      <c r="R110" s="1558"/>
      <c r="S110" s="1631">
        <f t="shared" si="307"/>
        <v>0</v>
      </c>
      <c r="T110" s="1632">
        <f t="shared" si="308"/>
        <v>0</v>
      </c>
      <c r="U110" s="1632">
        <f t="shared" si="309"/>
        <v>0</v>
      </c>
      <c r="V110" s="1632">
        <f t="shared" si="310"/>
        <v>0</v>
      </c>
      <c r="W110" s="1632">
        <f t="shared" si="311"/>
        <v>0</v>
      </c>
      <c r="X110" s="1632">
        <f t="shared" si="312"/>
        <v>0</v>
      </c>
      <c r="Y110" s="1633">
        <f t="shared" si="313"/>
        <v>0</v>
      </c>
      <c r="Z110" s="993"/>
      <c r="AA110" s="1592"/>
      <c r="AB110" s="1570"/>
      <c r="AC110" s="18"/>
      <c r="AD110" s="1527"/>
      <c r="AE110" s="1550" t="s">
        <v>295</v>
      </c>
      <c r="AF110" s="1559"/>
      <c r="AG110" s="1559"/>
      <c r="AH110" s="1559"/>
      <c r="AI110" s="1559">
        <f>AI109*AI108</f>
        <v>0</v>
      </c>
      <c r="AJ110" s="1559">
        <f>AJ109*AJ108</f>
        <v>0</v>
      </c>
      <c r="AK110" s="1559">
        <f>AK109*AK108</f>
        <v>0</v>
      </c>
      <c r="AL110" s="1559">
        <f>AL109*AL108</f>
        <v>0</v>
      </c>
      <c r="AM110" s="1554"/>
      <c r="AN110" s="1553">
        <f>SUM(AF110:AL110)</f>
        <v>0</v>
      </c>
      <c r="AO110" s="1539"/>
      <c r="AP110" s="1539"/>
      <c r="AQ110" s="1554"/>
      <c r="AR110" s="1554"/>
      <c r="AS110" s="1554"/>
      <c r="AT110" s="1554"/>
      <c r="AU110" s="1554"/>
      <c r="AW110" s="1527"/>
      <c r="AX110" s="1550"/>
      <c r="AY110" s="1572">
        <f t="shared" si="314"/>
        <v>0</v>
      </c>
      <c r="AZ110" s="1574">
        <f t="shared" si="315"/>
        <v>0</v>
      </c>
      <c r="BA110" s="1574">
        <f t="shared" si="316"/>
        <v>0</v>
      </c>
      <c r="BB110" s="1574">
        <f t="shared" si="317"/>
        <v>0</v>
      </c>
      <c r="BC110" s="1573">
        <f t="shared" si="318"/>
        <v>0</v>
      </c>
      <c r="BD110" s="480">
        <f t="shared" si="319"/>
        <v>0</v>
      </c>
      <c r="BE110" s="1572">
        <f t="shared" si="320"/>
        <v>0</v>
      </c>
      <c r="BF110" s="1539"/>
      <c r="BG110" s="1594">
        <f>'Library Volume 1'!E$9</f>
        <v>0.48</v>
      </c>
      <c r="BH110" s="1595">
        <f>'Library Volume 1'!G$9</f>
        <v>0.48</v>
      </c>
      <c r="BI110" s="1595">
        <f>'Library Volume 1'!H$9</f>
        <v>0.44</v>
      </c>
      <c r="BJ110" s="1595">
        <f>'Library Volume 1'!I$9</f>
        <v>0.4</v>
      </c>
      <c r="BK110" s="1596">
        <f>'Library Volume 1'!J$9</f>
        <v>0.36</v>
      </c>
      <c r="BL110" s="1527"/>
      <c r="BM110" s="1572">
        <f t="shared" si="321"/>
        <v>0</v>
      </c>
      <c r="BN110" s="1574">
        <f t="shared" si="322"/>
        <v>0</v>
      </c>
      <c r="BO110" s="1574">
        <f t="shared" si="323"/>
        <v>0</v>
      </c>
      <c r="BP110" s="1574">
        <f t="shared" si="324"/>
        <v>0</v>
      </c>
      <c r="BQ110" s="1573">
        <f t="shared" si="325"/>
        <v>0</v>
      </c>
      <c r="BR110" s="1527"/>
      <c r="BS110" s="1597">
        <f>('Library Volume 1'!E$6)</f>
        <v>2.2000000000000002</v>
      </c>
      <c r="BT110" s="1598">
        <f>'Library Volume 1'!G$6</f>
        <v>3.2</v>
      </c>
      <c r="BU110" s="1598">
        <f>'Library Volume 1'!H$6</f>
        <v>4.9000000000000004</v>
      </c>
      <c r="BV110" s="1598">
        <f>'Library Volume 1'!I$6</f>
        <v>6.5</v>
      </c>
      <c r="BW110" s="1599">
        <f>'Library Volume 1'!J$6</f>
        <v>7.5</v>
      </c>
      <c r="BX110" s="1527"/>
      <c r="BY110" s="1572">
        <f t="shared" si="326"/>
        <v>0</v>
      </c>
      <c r="BZ110" s="1574">
        <f t="shared" si="327"/>
        <v>0</v>
      </c>
      <c r="CA110" s="1574">
        <f t="shared" si="328"/>
        <v>0</v>
      </c>
      <c r="CB110" s="1574">
        <f t="shared" si="329"/>
        <v>0</v>
      </c>
      <c r="CC110" s="1573">
        <f t="shared" si="330"/>
        <v>0</v>
      </c>
      <c r="CD110" s="1574"/>
      <c r="CE110" s="1539"/>
      <c r="CF110" s="1539"/>
      <c r="CG110" s="1539"/>
      <c r="CH110" s="1539"/>
      <c r="CI110" s="1539"/>
      <c r="CJ110" s="1539"/>
      <c r="CK110" s="1539"/>
    </row>
    <row r="111" spans="2:89" ht="16.350000000000001" hidden="1" customHeight="1" outlineLevel="1">
      <c r="B111" s="483"/>
      <c r="C111" s="1527"/>
      <c r="D111" s="1527" t="s">
        <v>296</v>
      </c>
      <c r="E111" s="1527"/>
      <c r="F111" s="1586">
        <v>0</v>
      </c>
      <c r="G111" s="1586">
        <v>0</v>
      </c>
      <c r="H111" s="1586">
        <v>0</v>
      </c>
      <c r="I111" s="1587">
        <f t="shared" si="304"/>
        <v>0</v>
      </c>
      <c r="J111" s="1588">
        <f t="shared" ref="J111:J112" si="331">IF(F111&gt;0,F111/G111,0)</f>
        <v>0</v>
      </c>
      <c r="K111" s="1558"/>
      <c r="L111" s="1589">
        <f t="shared" si="306"/>
        <v>0</v>
      </c>
      <c r="M111" s="1590">
        <v>0</v>
      </c>
      <c r="N111" s="1590">
        <v>0</v>
      </c>
      <c r="O111" s="1590">
        <v>0</v>
      </c>
      <c r="P111" s="1590">
        <v>0</v>
      </c>
      <c r="Q111" s="1635">
        <v>0</v>
      </c>
      <c r="R111" s="1558"/>
      <c r="S111" s="1631">
        <f t="shared" si="307"/>
        <v>0</v>
      </c>
      <c r="T111" s="1632">
        <f t="shared" si="308"/>
        <v>0</v>
      </c>
      <c r="U111" s="1632">
        <f t="shared" si="309"/>
        <v>0</v>
      </c>
      <c r="V111" s="1632">
        <f t="shared" si="310"/>
        <v>0</v>
      </c>
      <c r="W111" s="1632">
        <f t="shared" si="311"/>
        <v>0</v>
      </c>
      <c r="X111" s="1632">
        <f t="shared" si="312"/>
        <v>0</v>
      </c>
      <c r="Y111" s="1633">
        <f t="shared" si="313"/>
        <v>0</v>
      </c>
      <c r="Z111" s="993"/>
      <c r="AA111" s="1592"/>
      <c r="AB111" s="1570"/>
      <c r="AC111" s="18"/>
      <c r="AD111" s="1527"/>
      <c r="AE111" s="1550" t="s">
        <v>297</v>
      </c>
      <c r="AF111" s="1571"/>
      <c r="AG111" s="1571"/>
      <c r="AH111" s="1571"/>
      <c r="AI111" s="1571" t="e">
        <f>T228/AZ228</f>
        <v>#DIV/0!</v>
      </c>
      <c r="AJ111" s="1571" t="e">
        <f>U228/BA228</f>
        <v>#DIV/0!</v>
      </c>
      <c r="AK111" s="1571" t="e">
        <f>V228/BB228</f>
        <v>#DIV/0!</v>
      </c>
      <c r="AL111" s="1571" t="e">
        <f>W228/BC228</f>
        <v>#DIV/0!</v>
      </c>
      <c r="AM111" s="1572"/>
      <c r="AN111" s="1573" t="e">
        <f>Y228/BE228</f>
        <v>#DIV/0!</v>
      </c>
      <c r="AO111" s="1574"/>
      <c r="AP111" s="1574"/>
      <c r="AQ111" s="1572"/>
      <c r="AR111" s="1572"/>
      <c r="AS111" s="1572"/>
      <c r="AT111" s="1572"/>
      <c r="AU111" s="1572"/>
      <c r="AW111" s="1527"/>
      <c r="AX111" s="1550"/>
      <c r="AY111" s="1572">
        <f t="shared" si="314"/>
        <v>0</v>
      </c>
      <c r="AZ111" s="1574">
        <f t="shared" si="315"/>
        <v>0</v>
      </c>
      <c r="BA111" s="1574">
        <f t="shared" si="316"/>
        <v>0</v>
      </c>
      <c r="BB111" s="1574">
        <f t="shared" si="317"/>
        <v>0</v>
      </c>
      <c r="BC111" s="1573">
        <f t="shared" si="318"/>
        <v>0</v>
      </c>
      <c r="BD111" s="480">
        <f t="shared" si="319"/>
        <v>0</v>
      </c>
      <c r="BE111" s="1572">
        <f t="shared" si="320"/>
        <v>0</v>
      </c>
      <c r="BF111" s="1539"/>
      <c r="BG111" s="1594">
        <f>'Library Volume 1'!E$9</f>
        <v>0.48</v>
      </c>
      <c r="BH111" s="1595">
        <f>'Library Volume 1'!G$9</f>
        <v>0.48</v>
      </c>
      <c r="BI111" s="1595">
        <f>'Library Volume 1'!H$9</f>
        <v>0.44</v>
      </c>
      <c r="BJ111" s="1595">
        <f>'Library Volume 1'!I$9</f>
        <v>0.4</v>
      </c>
      <c r="BK111" s="1596">
        <f>'Library Volume 1'!J$9</f>
        <v>0.36</v>
      </c>
      <c r="BL111" s="1527"/>
      <c r="BM111" s="1572">
        <f t="shared" si="321"/>
        <v>0</v>
      </c>
      <c r="BN111" s="1574">
        <f t="shared" si="322"/>
        <v>0</v>
      </c>
      <c r="BO111" s="1574">
        <f t="shared" si="323"/>
        <v>0</v>
      </c>
      <c r="BP111" s="1574">
        <f t="shared" si="324"/>
        <v>0</v>
      </c>
      <c r="BQ111" s="1573">
        <f t="shared" si="325"/>
        <v>0</v>
      </c>
      <c r="BR111" s="1527"/>
      <c r="BS111" s="1597">
        <f>('Library Volume 1'!E$6)</f>
        <v>2.2000000000000002</v>
      </c>
      <c r="BT111" s="1598">
        <f>'Library Volume 1'!G$6</f>
        <v>3.2</v>
      </c>
      <c r="BU111" s="1598">
        <f>'Library Volume 1'!H$6</f>
        <v>4.9000000000000004</v>
      </c>
      <c r="BV111" s="1598">
        <f>'Library Volume 1'!I$6</f>
        <v>6.5</v>
      </c>
      <c r="BW111" s="1599">
        <f>'Library Volume 1'!J$6</f>
        <v>7.5</v>
      </c>
      <c r="BX111" s="1527"/>
      <c r="BY111" s="1572">
        <f t="shared" si="326"/>
        <v>0</v>
      </c>
      <c r="BZ111" s="1574">
        <f t="shared" si="327"/>
        <v>0</v>
      </c>
      <c r="CA111" s="1574">
        <f t="shared" si="328"/>
        <v>0</v>
      </c>
      <c r="CB111" s="1574">
        <f t="shared" si="329"/>
        <v>0</v>
      </c>
      <c r="CC111" s="1573">
        <f t="shared" si="330"/>
        <v>0</v>
      </c>
      <c r="CD111" s="1574"/>
      <c r="CE111" s="1539"/>
      <c r="CF111" s="1539"/>
      <c r="CG111" s="1539"/>
      <c r="CH111" s="1539"/>
      <c r="CI111" s="1539"/>
      <c r="CJ111" s="1539"/>
      <c r="CK111" s="1539"/>
    </row>
    <row r="112" spans="2:89" ht="16.350000000000001" hidden="1" customHeight="1" outlineLevel="1">
      <c r="B112" s="483"/>
      <c r="C112" s="1527"/>
      <c r="D112" s="1565" t="s">
        <v>298</v>
      </c>
      <c r="E112" s="1527"/>
      <c r="F112" s="1586">
        <v>0</v>
      </c>
      <c r="G112" s="1586">
        <v>0</v>
      </c>
      <c r="H112" s="1586">
        <v>0</v>
      </c>
      <c r="I112" s="1636">
        <f t="shared" si="304"/>
        <v>0</v>
      </c>
      <c r="J112" s="1637">
        <f t="shared" si="331"/>
        <v>0</v>
      </c>
      <c r="K112" s="1558"/>
      <c r="L112" s="1589">
        <f t="shared" si="306"/>
        <v>0</v>
      </c>
      <c r="M112" s="1590">
        <v>0</v>
      </c>
      <c r="N112" s="1590">
        <v>0</v>
      </c>
      <c r="O112" s="1590">
        <v>0</v>
      </c>
      <c r="P112" s="1590">
        <v>0</v>
      </c>
      <c r="Q112" s="1635">
        <v>0</v>
      </c>
      <c r="R112" s="1558"/>
      <c r="S112" s="1631">
        <f t="shared" si="307"/>
        <v>0</v>
      </c>
      <c r="T112" s="1632">
        <f t="shared" si="308"/>
        <v>0</v>
      </c>
      <c r="U112" s="1632">
        <f t="shared" si="309"/>
        <v>0</v>
      </c>
      <c r="V112" s="1632">
        <f t="shared" si="310"/>
        <v>0</v>
      </c>
      <c r="W112" s="1632">
        <f t="shared" si="311"/>
        <v>0</v>
      </c>
      <c r="X112" s="1632">
        <f t="shared" si="312"/>
        <v>0</v>
      </c>
      <c r="Y112" s="1633">
        <f t="shared" si="313"/>
        <v>0</v>
      </c>
      <c r="Z112" s="993"/>
      <c r="AA112" s="1592"/>
      <c r="AB112" s="1570"/>
      <c r="AC112" s="18"/>
      <c r="AD112" s="1527"/>
      <c r="AE112" s="1550" t="s">
        <v>299</v>
      </c>
      <c r="AF112" s="1571"/>
      <c r="AG112" s="1571"/>
      <c r="AH112" s="1571"/>
      <c r="AI112" s="1571">
        <f>ROUND(AI109/'Library Volume 1'!G$6,0)</f>
        <v>22</v>
      </c>
      <c r="AJ112" s="1571">
        <f>ROUND(AJ109/'Library Volume 1'!H$6,0)</f>
        <v>20</v>
      </c>
      <c r="AK112" s="1571">
        <f>ROUND(AK109/'Library Volume 1'!I$6,0)</f>
        <v>21</v>
      </c>
      <c r="AL112" s="1571">
        <f>ROUND(AL109/'Library Volume 1'!J$6,0)</f>
        <v>22</v>
      </c>
      <c r="AM112" s="1572"/>
      <c r="AN112" s="1573" t="e">
        <f>AN113/AN108</f>
        <v>#DIV/0!</v>
      </c>
      <c r="AO112" s="1574"/>
      <c r="AP112" s="1600" t="s">
        <v>300</v>
      </c>
      <c r="AQ112" s="1601"/>
      <c r="AR112" s="1601" t="e">
        <f>AR114/AR113</f>
        <v>#DIV/0!</v>
      </c>
      <c r="AS112" s="1601" t="e">
        <f>AS114/AS113</f>
        <v>#DIV/0!</v>
      </c>
      <c r="AT112" s="1601" t="e">
        <f>AT114/AT113</f>
        <v>#DIV/0!</v>
      </c>
      <c r="AU112" s="1601" t="e">
        <f>AU114/AU113</f>
        <v>#DIV/0!</v>
      </c>
      <c r="AW112" s="1527"/>
      <c r="AX112" s="1550"/>
      <c r="AY112" s="1572">
        <f t="shared" si="314"/>
        <v>0</v>
      </c>
      <c r="AZ112" s="1574">
        <f t="shared" si="315"/>
        <v>0</v>
      </c>
      <c r="BA112" s="1574">
        <f t="shared" si="316"/>
        <v>0</v>
      </c>
      <c r="BB112" s="1574">
        <f t="shared" si="317"/>
        <v>0</v>
      </c>
      <c r="BC112" s="1573">
        <f t="shared" si="318"/>
        <v>0</v>
      </c>
      <c r="BD112" s="480">
        <f t="shared" si="319"/>
        <v>0</v>
      </c>
      <c r="BE112" s="1572">
        <f t="shared" si="320"/>
        <v>0</v>
      </c>
      <c r="BF112" s="1539"/>
      <c r="BG112" s="1594">
        <f>'Library Volume 1'!E$9</f>
        <v>0.48</v>
      </c>
      <c r="BH112" s="1595">
        <f>'Library Volume 1'!G$9</f>
        <v>0.48</v>
      </c>
      <c r="BI112" s="1595">
        <f>'Library Volume 1'!H$9</f>
        <v>0.44</v>
      </c>
      <c r="BJ112" s="1595">
        <f>'Library Volume 1'!I$9</f>
        <v>0.4</v>
      </c>
      <c r="BK112" s="1596">
        <f>'Library Volume 1'!J$9</f>
        <v>0.36</v>
      </c>
      <c r="BL112" s="1527"/>
      <c r="BM112" s="1572">
        <f t="shared" si="321"/>
        <v>0</v>
      </c>
      <c r="BN112" s="1574">
        <f t="shared" si="322"/>
        <v>0</v>
      </c>
      <c r="BO112" s="1574">
        <f t="shared" si="323"/>
        <v>0</v>
      </c>
      <c r="BP112" s="1574">
        <f t="shared" si="324"/>
        <v>0</v>
      </c>
      <c r="BQ112" s="1573">
        <f t="shared" si="325"/>
        <v>0</v>
      </c>
      <c r="BR112" s="1527"/>
      <c r="BS112" s="1597">
        <f>('Library Volume 1'!E$6)</f>
        <v>2.2000000000000002</v>
      </c>
      <c r="BT112" s="1598">
        <f>'Library Volume 1'!G$6</f>
        <v>3.2</v>
      </c>
      <c r="BU112" s="1598">
        <f>'Library Volume 1'!H$6</f>
        <v>4.9000000000000004</v>
      </c>
      <c r="BV112" s="1598">
        <f>'Library Volume 1'!I$6</f>
        <v>6.5</v>
      </c>
      <c r="BW112" s="1599">
        <f>'Library Volume 1'!J$6</f>
        <v>7.5</v>
      </c>
      <c r="BX112" s="1527"/>
      <c r="BY112" s="1572">
        <f t="shared" si="326"/>
        <v>0</v>
      </c>
      <c r="BZ112" s="1574">
        <f t="shared" si="327"/>
        <v>0</v>
      </c>
      <c r="CA112" s="1574">
        <f t="shared" si="328"/>
        <v>0</v>
      </c>
      <c r="CB112" s="1574">
        <f t="shared" si="329"/>
        <v>0</v>
      </c>
      <c r="CC112" s="1573">
        <f t="shared" si="330"/>
        <v>0</v>
      </c>
      <c r="CD112" s="1574"/>
      <c r="CE112" s="1539"/>
      <c r="CF112" s="1539"/>
      <c r="CG112" s="1539"/>
      <c r="CH112" s="1539"/>
      <c r="CI112" s="1539"/>
      <c r="CJ112" s="1539"/>
      <c r="CK112" s="1539"/>
    </row>
    <row r="113" spans="2:89" ht="17.100000000000001" hidden="1" customHeight="1" outlineLevel="1">
      <c r="B113" s="483"/>
      <c r="C113" s="1582" t="str">
        <f>'Library Volume 1'!C37</f>
        <v>ICT for Users</v>
      </c>
      <c r="D113" s="1582"/>
      <c r="E113" s="1568"/>
      <c r="F113" s="1569"/>
      <c r="G113" s="1569"/>
      <c r="H113" s="1569"/>
      <c r="I113" s="1602"/>
      <c r="J113" s="1603"/>
      <c r="K113" s="1558"/>
      <c r="L113" s="1568"/>
      <c r="M113" s="1569"/>
      <c r="N113" s="1569"/>
      <c r="O113" s="1569"/>
      <c r="P113" s="1569"/>
      <c r="Q113" s="1568"/>
      <c r="R113" s="1558"/>
      <c r="S113" s="1568"/>
      <c r="T113" s="1569"/>
      <c r="U113" s="1569"/>
      <c r="V113" s="1569"/>
      <c r="W113" s="1569"/>
      <c r="X113" s="1569"/>
      <c r="Y113" s="1568"/>
      <c r="Z113" s="993"/>
      <c r="AA113" s="649"/>
      <c r="AB113" s="1570"/>
      <c r="AC113" s="18"/>
      <c r="AD113" s="1527"/>
      <c r="AE113" s="1550" t="s">
        <v>301</v>
      </c>
      <c r="AF113" s="1571"/>
      <c r="AG113" s="1571"/>
      <c r="AH113" s="1571"/>
      <c r="AI113" s="1571">
        <f>AI108*AI112</f>
        <v>0</v>
      </c>
      <c r="AJ113" s="1571">
        <f>AJ108*AJ112</f>
        <v>0</v>
      </c>
      <c r="AK113" s="1571">
        <f>AK108*AK112</f>
        <v>0</v>
      </c>
      <c r="AL113" s="1571">
        <f>AL108*AL112</f>
        <v>0</v>
      </c>
      <c r="AM113" s="1572"/>
      <c r="AN113" s="1573">
        <f>SUM(AF113:AL113)</f>
        <v>0</v>
      </c>
      <c r="AO113" s="1574"/>
      <c r="AP113" s="1600" t="s">
        <v>302</v>
      </c>
      <c r="AQ113" s="1601"/>
      <c r="AR113" s="1601" t="e">
        <f>AI111/AI112</f>
        <v>#DIV/0!</v>
      </c>
      <c r="AS113" s="1601" t="e">
        <f>AJ111/AJ112</f>
        <v>#DIV/0!</v>
      </c>
      <c r="AT113" s="1601" t="e">
        <f>AK111/AK112</f>
        <v>#DIV/0!</v>
      </c>
      <c r="AU113" s="1601" t="e">
        <f>AL111/AL112</f>
        <v>#DIV/0!</v>
      </c>
      <c r="AW113" s="1527"/>
      <c r="AX113" s="508" t="str">
        <f>C113</f>
        <v>ICT for Users</v>
      </c>
      <c r="AY113" s="1575"/>
      <c r="AZ113" s="1576"/>
      <c r="BA113" s="1576"/>
      <c r="BB113" s="1576"/>
      <c r="BC113" s="1577"/>
      <c r="BD113" s="604"/>
      <c r="BE113" s="1575"/>
      <c r="BF113" s="1578"/>
      <c r="BG113" s="1579"/>
      <c r="BH113" s="1580"/>
      <c r="BI113" s="1580"/>
      <c r="BJ113" s="1580"/>
      <c r="BK113" s="1581"/>
      <c r="BL113" s="1582"/>
      <c r="BM113" s="1575"/>
      <c r="BN113" s="1576"/>
      <c r="BO113" s="1576"/>
      <c r="BP113" s="1576"/>
      <c r="BQ113" s="1577"/>
      <c r="BR113" s="1582"/>
      <c r="BS113" s="1583"/>
      <c r="BT113" s="1584"/>
      <c r="BU113" s="1584"/>
      <c r="BV113" s="1584"/>
      <c r="BW113" s="1585"/>
      <c r="BX113" s="1582"/>
      <c r="BY113" s="1575"/>
      <c r="BZ113" s="1576"/>
      <c r="CA113" s="1576"/>
      <c r="CB113" s="1576"/>
      <c r="CC113" s="1577"/>
      <c r="CD113" s="1574"/>
      <c r="CE113" s="1539"/>
      <c r="CF113" s="1539"/>
      <c r="CG113" s="1539"/>
      <c r="CH113" s="1539"/>
      <c r="CI113" s="1539"/>
      <c r="CJ113" s="1539"/>
      <c r="CK113" s="1539"/>
    </row>
    <row r="114" spans="2:89" ht="16.350000000000001" hidden="1" customHeight="1" outlineLevel="1">
      <c r="B114" s="483"/>
      <c r="D114" s="1527" t="s">
        <v>292</v>
      </c>
      <c r="E114" s="1527"/>
      <c r="F114" s="1586">
        <v>0</v>
      </c>
      <c r="G114" s="1586">
        <v>0</v>
      </c>
      <c r="H114" s="1586">
        <v>0</v>
      </c>
      <c r="I114" s="1587">
        <f t="shared" ref="I114:I117" si="332">IF(F114&gt;0,G114/H114,0)</f>
        <v>0</v>
      </c>
      <c r="J114" s="1588">
        <f t="shared" ref="J114" si="333">IF(F114&gt;0,F114/G114,0)</f>
        <v>0</v>
      </c>
      <c r="K114" s="1558"/>
      <c r="L114" s="1589">
        <f t="shared" ref="L114:L116" si="334">J114-M114-N114-O114-P114-Q114</f>
        <v>0</v>
      </c>
      <c r="M114" s="1590">
        <v>0</v>
      </c>
      <c r="N114" s="1590">
        <v>0</v>
      </c>
      <c r="O114" s="1590">
        <v>0</v>
      </c>
      <c r="P114" s="1590">
        <v>0</v>
      </c>
      <c r="Q114" s="1635">
        <v>0</v>
      </c>
      <c r="R114" s="1558"/>
      <c r="S114" s="1631">
        <f t="shared" si="307"/>
        <v>0</v>
      </c>
      <c r="T114" s="1632">
        <f t="shared" si="308"/>
        <v>0</v>
      </c>
      <c r="U114" s="1632">
        <f t="shared" si="309"/>
        <v>0</v>
      </c>
      <c r="V114" s="1632">
        <f t="shared" si="310"/>
        <v>0</v>
      </c>
      <c r="W114" s="1632">
        <f t="shared" si="311"/>
        <v>0</v>
      </c>
      <c r="X114" s="1632">
        <f t="shared" si="312"/>
        <v>0</v>
      </c>
      <c r="Y114" s="1633">
        <f t="shared" si="313"/>
        <v>0</v>
      </c>
      <c r="Z114" s="993"/>
      <c r="AA114" s="1592"/>
      <c r="AB114" s="1570"/>
      <c r="AC114" s="18"/>
      <c r="AD114" s="1565"/>
      <c r="AE114" s="569"/>
      <c r="AF114" s="1604"/>
      <c r="AG114" s="1604"/>
      <c r="AH114" s="570" t="s">
        <v>303</v>
      </c>
      <c r="AI114" s="571">
        <f>AI110-BZ228</f>
        <v>0</v>
      </c>
      <c r="AJ114" s="571">
        <f>AJ110-CA228</f>
        <v>0</v>
      </c>
      <c r="AK114" s="571">
        <f>AK110-CB228</f>
        <v>0</v>
      </c>
      <c r="AL114" s="583">
        <f>AL110-CC228</f>
        <v>0</v>
      </c>
      <c r="AM114" s="1605"/>
      <c r="AN114" s="583">
        <f>SUM(AI114:AM114)</f>
        <v>0</v>
      </c>
      <c r="AO114" s="573"/>
      <c r="AP114" s="1606" t="s">
        <v>304</v>
      </c>
      <c r="AQ114" s="574"/>
      <c r="AR114" s="574" t="e">
        <f>T228/(AI113*40)</f>
        <v>#DIV/0!</v>
      </c>
      <c r="AS114" s="574" t="e">
        <f>U228/(AJ113*40)</f>
        <v>#DIV/0!</v>
      </c>
      <c r="AT114" s="574" t="e">
        <f>V228/(AK113*40)</f>
        <v>#DIV/0!</v>
      </c>
      <c r="AU114" s="574" t="e">
        <f>W228/(AL113*40)</f>
        <v>#DIV/0!</v>
      </c>
      <c r="AW114" s="1527"/>
      <c r="AX114" s="1550"/>
      <c r="AY114" s="1572">
        <f t="shared" ref="AY114:BD117" si="335">$H114*L114</f>
        <v>0</v>
      </c>
      <c r="AZ114" s="1574">
        <f t="shared" si="335"/>
        <v>0</v>
      </c>
      <c r="BA114" s="1574">
        <f t="shared" si="335"/>
        <v>0</v>
      </c>
      <c r="BB114" s="1574">
        <f t="shared" si="335"/>
        <v>0</v>
      </c>
      <c r="BC114" s="1573">
        <f t="shared" si="335"/>
        <v>0</v>
      </c>
      <c r="BD114" s="480">
        <f t="shared" si="335"/>
        <v>0</v>
      </c>
      <c r="BE114" s="1572">
        <f t="shared" ref="BE114:BE117" si="336">SUM(AY114:BD114)</f>
        <v>0</v>
      </c>
      <c r="BF114" s="1539"/>
      <c r="BG114" s="1594">
        <f>'Library Volume 1'!E$9</f>
        <v>0.48</v>
      </c>
      <c r="BH114" s="1595">
        <f>'Library Volume 1'!G$9</f>
        <v>0.48</v>
      </c>
      <c r="BI114" s="1595">
        <f>'Library Volume 1'!H$9</f>
        <v>0.44</v>
      </c>
      <c r="BJ114" s="1595">
        <f>'Library Volume 1'!I$9</f>
        <v>0.4</v>
      </c>
      <c r="BK114" s="1596">
        <f>'Library Volume 1'!J$9</f>
        <v>0.36</v>
      </c>
      <c r="BL114" s="1527"/>
      <c r="BM114" s="1572">
        <f t="shared" ref="BM114:BQ117" si="337">(S114)/(BG114*40)</f>
        <v>0</v>
      </c>
      <c r="BN114" s="1574">
        <f t="shared" si="337"/>
        <v>0</v>
      </c>
      <c r="BO114" s="1574">
        <f t="shared" si="337"/>
        <v>0</v>
      </c>
      <c r="BP114" s="1574">
        <f t="shared" si="337"/>
        <v>0</v>
      </c>
      <c r="BQ114" s="1573">
        <f t="shared" si="337"/>
        <v>0</v>
      </c>
      <c r="BR114" s="1527"/>
      <c r="BS114" s="1597">
        <f>('Library Volume 1'!E$6)</f>
        <v>2.2000000000000002</v>
      </c>
      <c r="BT114" s="1598">
        <f>'Library Volume 1'!G$6</f>
        <v>3.2</v>
      </c>
      <c r="BU114" s="1598">
        <f>'Library Volume 1'!H$6</f>
        <v>4.9000000000000004</v>
      </c>
      <c r="BV114" s="1598">
        <f>'Library Volume 1'!I$6</f>
        <v>6.5</v>
      </c>
      <c r="BW114" s="1599">
        <f>'Library Volume 1'!J$6</f>
        <v>7.5</v>
      </c>
      <c r="BX114" s="1527"/>
      <c r="BY114" s="1572">
        <f t="shared" ref="BY114:BY117" si="338">BM114*BS114</f>
        <v>0</v>
      </c>
      <c r="BZ114" s="1574">
        <f t="shared" ref="BZ114:BZ116" si="339">BN114*BT114</f>
        <v>0</v>
      </c>
      <c r="CA114" s="1574">
        <f t="shared" ref="CA114:CA117" si="340">BO114*BU114</f>
        <v>0</v>
      </c>
      <c r="CB114" s="1574">
        <f t="shared" ref="CB114:CB117" si="341">BP114*BV114</f>
        <v>0</v>
      </c>
      <c r="CC114" s="1573">
        <f t="shared" ref="CC114:CC117" si="342">BQ114*BW114</f>
        <v>0</v>
      </c>
      <c r="CD114" s="1574"/>
      <c r="CE114" s="1539"/>
      <c r="CF114" s="1539"/>
      <c r="CG114" s="1539"/>
      <c r="CH114" s="1539"/>
      <c r="CI114" s="1539"/>
      <c r="CJ114" s="1539"/>
      <c r="CK114" s="1539"/>
    </row>
    <row r="115" spans="2:89" ht="16.350000000000001" hidden="1" customHeight="1" outlineLevel="1">
      <c r="B115" s="483"/>
      <c r="D115" s="1527" t="s">
        <v>294</v>
      </c>
      <c r="E115" s="1527"/>
      <c r="F115" s="1586">
        <v>0</v>
      </c>
      <c r="G115" s="1586">
        <v>0</v>
      </c>
      <c r="H115" s="1586">
        <v>0</v>
      </c>
      <c r="I115" s="1587">
        <f t="shared" si="332"/>
        <v>0</v>
      </c>
      <c r="J115" s="1588">
        <f>IF(F115&gt;0,F115/G115,0)</f>
        <v>0</v>
      </c>
      <c r="K115" s="1558"/>
      <c r="L115" s="1589">
        <f>J115-M115-N115-O115-P115-Q115</f>
        <v>0</v>
      </c>
      <c r="M115" s="1590">
        <v>0</v>
      </c>
      <c r="N115" s="1590">
        <v>0</v>
      </c>
      <c r="O115" s="1590">
        <v>0</v>
      </c>
      <c r="P115" s="1590">
        <v>0</v>
      </c>
      <c r="Q115" s="1635">
        <v>0</v>
      </c>
      <c r="R115" s="1558"/>
      <c r="S115" s="1631">
        <f t="shared" si="307"/>
        <v>0</v>
      </c>
      <c r="T115" s="1632">
        <f t="shared" si="308"/>
        <v>0</v>
      </c>
      <c r="U115" s="1632">
        <f t="shared" si="309"/>
        <v>0</v>
      </c>
      <c r="V115" s="1632">
        <f t="shared" si="310"/>
        <v>0</v>
      </c>
      <c r="W115" s="1632">
        <f t="shared" si="311"/>
        <v>0</v>
      </c>
      <c r="X115" s="1632">
        <f t="shared" si="312"/>
        <v>0</v>
      </c>
      <c r="Y115" s="1633">
        <f t="shared" si="313"/>
        <v>0</v>
      </c>
      <c r="Z115" s="993"/>
      <c r="AA115" s="1592"/>
      <c r="AB115" s="1570"/>
      <c r="AC115" s="18"/>
      <c r="AD115" s="24"/>
      <c r="AE115" s="529"/>
      <c r="AF115" s="575"/>
      <c r="AG115" s="576"/>
      <c r="AH115" s="1607" t="s">
        <v>305</v>
      </c>
      <c r="AI115" s="1608">
        <f>IF(AI116&gt;AI108,1,0)</f>
        <v>0</v>
      </c>
      <c r="AJ115" s="1608">
        <f>IF(AJ116&gt;AJ108,1,0)</f>
        <v>0</v>
      </c>
      <c r="AK115" s="1608">
        <f>IF(AK116&gt;AK108,1,0)</f>
        <v>0</v>
      </c>
      <c r="AL115" s="1608">
        <f>IF(AL116&gt;AL108,1,0)</f>
        <v>0</v>
      </c>
      <c r="AM115" s="577"/>
      <c r="AN115" s="1609">
        <f>SUM(AI115:AL115)</f>
        <v>0</v>
      </c>
      <c r="AO115" s="24"/>
      <c r="AP115" s="24"/>
      <c r="AQ115" s="578"/>
      <c r="AR115" s="578"/>
      <c r="AS115" s="578"/>
      <c r="AT115" s="578"/>
      <c r="AU115" s="578"/>
      <c r="AV115" s="24"/>
      <c r="AW115" s="1527"/>
      <c r="AX115" s="1550"/>
      <c r="AY115" s="1572">
        <f t="shared" si="335"/>
        <v>0</v>
      </c>
      <c r="AZ115" s="1574">
        <f t="shared" si="335"/>
        <v>0</v>
      </c>
      <c r="BA115" s="1574">
        <f t="shared" si="335"/>
        <v>0</v>
      </c>
      <c r="BB115" s="1574">
        <f t="shared" si="335"/>
        <v>0</v>
      </c>
      <c r="BC115" s="1573">
        <f t="shared" si="335"/>
        <v>0</v>
      </c>
      <c r="BD115" s="480">
        <f t="shared" si="335"/>
        <v>0</v>
      </c>
      <c r="BE115" s="1572">
        <f t="shared" si="336"/>
        <v>0</v>
      </c>
      <c r="BF115" s="1539"/>
      <c r="BG115" s="1594">
        <f>'Library Volume 1'!E$9</f>
        <v>0.48</v>
      </c>
      <c r="BH115" s="1595">
        <f>'Library Volume 1'!G$9</f>
        <v>0.48</v>
      </c>
      <c r="BI115" s="1595">
        <f>'Library Volume 1'!H$9</f>
        <v>0.44</v>
      </c>
      <c r="BJ115" s="1595">
        <f>'Library Volume 1'!I$9</f>
        <v>0.4</v>
      </c>
      <c r="BK115" s="1596">
        <f>'Library Volume 1'!J$9</f>
        <v>0.36</v>
      </c>
      <c r="BL115" s="1527"/>
      <c r="BM115" s="1572">
        <f t="shared" si="337"/>
        <v>0</v>
      </c>
      <c r="BN115" s="1574">
        <f t="shared" si="337"/>
        <v>0</v>
      </c>
      <c r="BO115" s="1574">
        <f t="shared" si="337"/>
        <v>0</v>
      </c>
      <c r="BP115" s="1574">
        <f t="shared" si="337"/>
        <v>0</v>
      </c>
      <c r="BQ115" s="1573">
        <f t="shared" si="337"/>
        <v>0</v>
      </c>
      <c r="BR115" s="1527"/>
      <c r="BS115" s="1597">
        <f>('Library Volume 1'!E$6)</f>
        <v>2.2000000000000002</v>
      </c>
      <c r="BT115" s="1598">
        <f>'Library Volume 1'!G$6</f>
        <v>3.2</v>
      </c>
      <c r="BU115" s="1598">
        <f>'Library Volume 1'!H$6</f>
        <v>4.9000000000000004</v>
      </c>
      <c r="BV115" s="1598">
        <f>'Library Volume 1'!I$6</f>
        <v>6.5</v>
      </c>
      <c r="BW115" s="1599">
        <f>'Library Volume 1'!J$6</f>
        <v>7.5</v>
      </c>
      <c r="BX115" s="1527"/>
      <c r="BY115" s="1572">
        <f t="shared" si="338"/>
        <v>0</v>
      </c>
      <c r="BZ115" s="1574">
        <f t="shared" si="339"/>
        <v>0</v>
      </c>
      <c r="CA115" s="1574">
        <f t="shared" si="340"/>
        <v>0</v>
      </c>
      <c r="CB115" s="1574">
        <f t="shared" si="341"/>
        <v>0</v>
      </c>
      <c r="CC115" s="1573">
        <f t="shared" si="342"/>
        <v>0</v>
      </c>
      <c r="CD115" s="1574"/>
      <c r="CE115" s="1539"/>
      <c r="CF115" s="1539"/>
      <c r="CG115" s="1539"/>
      <c r="CH115" s="1539"/>
      <c r="CI115" s="1539"/>
      <c r="CJ115" s="1539"/>
      <c r="CK115" s="1539"/>
    </row>
    <row r="116" spans="2:89" ht="16.350000000000001" hidden="1" customHeight="1" outlineLevel="1">
      <c r="B116" s="483"/>
      <c r="D116" s="1527" t="s">
        <v>296</v>
      </c>
      <c r="E116" s="1527"/>
      <c r="F116" s="1586">
        <v>0</v>
      </c>
      <c r="G116" s="1586">
        <v>0</v>
      </c>
      <c r="H116" s="1586">
        <v>0</v>
      </c>
      <c r="I116" s="1587">
        <f t="shared" si="332"/>
        <v>0</v>
      </c>
      <c r="J116" s="1588">
        <f t="shared" ref="J116:J117" si="343">IF(F116&gt;0,F116/G116,0)</f>
        <v>0</v>
      </c>
      <c r="K116" s="1558"/>
      <c r="L116" s="1589">
        <f t="shared" si="334"/>
        <v>0</v>
      </c>
      <c r="M116" s="1590">
        <v>0</v>
      </c>
      <c r="N116" s="1590">
        <v>0</v>
      </c>
      <c r="O116" s="1590">
        <v>0</v>
      </c>
      <c r="P116" s="1590">
        <v>0</v>
      </c>
      <c r="Q116" s="1635">
        <v>0</v>
      </c>
      <c r="R116" s="1558"/>
      <c r="S116" s="1631">
        <f t="shared" ref="S116" si="344">$I116*L116*$H116</f>
        <v>0</v>
      </c>
      <c r="T116" s="1632">
        <f t="shared" ref="T116:T117" si="345">$I116*M116*$H116</f>
        <v>0</v>
      </c>
      <c r="U116" s="1632">
        <f t="shared" ref="U116:U117" si="346">$I116*N116*$H116</f>
        <v>0</v>
      </c>
      <c r="V116" s="1632">
        <f t="shared" ref="V116:V117" si="347">$I116*O116*$H116</f>
        <v>0</v>
      </c>
      <c r="W116" s="1632">
        <f t="shared" ref="W116:W117" si="348">$I116*P116*$H116</f>
        <v>0</v>
      </c>
      <c r="X116" s="1632">
        <f t="shared" ref="X116" si="349">$I116*Q116*$H116</f>
        <v>0</v>
      </c>
      <c r="Y116" s="1633">
        <f t="shared" ref="Y116:Y117" si="350">SUM(S116:X116)</f>
        <v>0</v>
      </c>
      <c r="Z116" s="993"/>
      <c r="AA116" s="1592"/>
      <c r="AB116" s="1570"/>
      <c r="AC116" s="18"/>
      <c r="AD116" s="31"/>
      <c r="AE116" s="492"/>
      <c r="AF116" s="579"/>
      <c r="AG116" s="580"/>
      <c r="AH116" s="1607" t="s">
        <v>306</v>
      </c>
      <c r="AI116" s="1608">
        <f>IF(T228&gt;0,1,0)</f>
        <v>0</v>
      </c>
      <c r="AJ116" s="1608">
        <f>IF(U228&gt;0,1,0)</f>
        <v>0</v>
      </c>
      <c r="AK116" s="1608">
        <f>IF(V228&gt;0,1,0)</f>
        <v>0</v>
      </c>
      <c r="AL116" s="1608">
        <f>IF(W228&gt;0,1,0)</f>
        <v>0</v>
      </c>
      <c r="AM116" s="496"/>
      <c r="AN116" s="497"/>
      <c r="AO116" s="39"/>
      <c r="AP116" s="31"/>
      <c r="AQ116" s="493"/>
      <c r="AR116" s="493"/>
      <c r="AS116" s="493"/>
      <c r="AT116" s="493"/>
      <c r="AU116" s="493"/>
      <c r="AV116" s="568"/>
      <c r="AW116" s="1527"/>
      <c r="AX116" s="1550"/>
      <c r="AY116" s="1572">
        <f t="shared" si="335"/>
        <v>0</v>
      </c>
      <c r="AZ116" s="1574">
        <f t="shared" si="335"/>
        <v>0</v>
      </c>
      <c r="BA116" s="1574">
        <f t="shared" si="335"/>
        <v>0</v>
      </c>
      <c r="BB116" s="1574">
        <f t="shared" si="335"/>
        <v>0</v>
      </c>
      <c r="BC116" s="1573">
        <f t="shared" si="335"/>
        <v>0</v>
      </c>
      <c r="BD116" s="480">
        <f t="shared" si="335"/>
        <v>0</v>
      </c>
      <c r="BE116" s="1572">
        <f t="shared" si="336"/>
        <v>0</v>
      </c>
      <c r="BF116" s="1539"/>
      <c r="BG116" s="1594">
        <f>'Library Volume 1'!E$9</f>
        <v>0.48</v>
      </c>
      <c r="BH116" s="1595">
        <f>'Library Volume 1'!G$9</f>
        <v>0.48</v>
      </c>
      <c r="BI116" s="1595">
        <f>'Library Volume 1'!H$9</f>
        <v>0.44</v>
      </c>
      <c r="BJ116" s="1595">
        <f>'Library Volume 1'!I$9</f>
        <v>0.4</v>
      </c>
      <c r="BK116" s="1596">
        <f>'Library Volume 1'!J$9</f>
        <v>0.36</v>
      </c>
      <c r="BL116" s="1527"/>
      <c r="BM116" s="1572">
        <f t="shared" si="337"/>
        <v>0</v>
      </c>
      <c r="BN116" s="1574">
        <f t="shared" si="337"/>
        <v>0</v>
      </c>
      <c r="BO116" s="1574">
        <f t="shared" si="337"/>
        <v>0</v>
      </c>
      <c r="BP116" s="1574">
        <f t="shared" si="337"/>
        <v>0</v>
      </c>
      <c r="BQ116" s="1573">
        <f t="shared" si="337"/>
        <v>0</v>
      </c>
      <c r="BR116" s="1527"/>
      <c r="BS116" s="1597">
        <f>('Library Volume 1'!E$6)</f>
        <v>2.2000000000000002</v>
      </c>
      <c r="BT116" s="1598">
        <f>'Library Volume 1'!G$6</f>
        <v>3.2</v>
      </c>
      <c r="BU116" s="1598">
        <f>'Library Volume 1'!H$6</f>
        <v>4.9000000000000004</v>
      </c>
      <c r="BV116" s="1598">
        <f>'Library Volume 1'!I$6</f>
        <v>6.5</v>
      </c>
      <c r="BW116" s="1599">
        <f>'Library Volume 1'!J$6</f>
        <v>7.5</v>
      </c>
      <c r="BX116" s="1527"/>
      <c r="BY116" s="1572">
        <f t="shared" si="338"/>
        <v>0</v>
      </c>
      <c r="BZ116" s="1574">
        <f t="shared" si="339"/>
        <v>0</v>
      </c>
      <c r="CA116" s="1574">
        <f t="shared" si="340"/>
        <v>0</v>
      </c>
      <c r="CB116" s="1574">
        <f t="shared" si="341"/>
        <v>0</v>
      </c>
      <c r="CC116" s="1573">
        <f t="shared" si="342"/>
        <v>0</v>
      </c>
      <c r="CD116" s="1574"/>
      <c r="CE116" s="1539"/>
      <c r="CF116" s="1539"/>
      <c r="CG116" s="1539"/>
      <c r="CH116" s="1539"/>
      <c r="CI116" s="1539"/>
      <c r="CJ116" s="1539"/>
      <c r="CK116" s="1539"/>
    </row>
    <row r="117" spans="2:89" ht="16.350000000000001" hidden="1" customHeight="1" outlineLevel="1">
      <c r="B117" s="483"/>
      <c r="D117" s="1527" t="s">
        <v>298</v>
      </c>
      <c r="E117" s="1527"/>
      <c r="F117" s="1586">
        <v>0</v>
      </c>
      <c r="G117" s="1586">
        <v>0</v>
      </c>
      <c r="H117" s="1586">
        <v>0</v>
      </c>
      <c r="I117" s="1587">
        <f t="shared" si="332"/>
        <v>0</v>
      </c>
      <c r="J117" s="1588">
        <f t="shared" si="343"/>
        <v>0</v>
      </c>
      <c r="K117" s="1558"/>
      <c r="L117" s="1589">
        <f>J117-M117-N117-O117-P117-Q117</f>
        <v>0</v>
      </c>
      <c r="M117" s="1590">
        <v>0</v>
      </c>
      <c r="N117" s="1590">
        <v>0</v>
      </c>
      <c r="O117" s="1590">
        <v>0</v>
      </c>
      <c r="P117" s="1590">
        <v>0</v>
      </c>
      <c r="Q117" s="1635">
        <v>0</v>
      </c>
      <c r="R117" s="1558"/>
      <c r="S117" s="1631">
        <f>$I117*L117*$H117</f>
        <v>0</v>
      </c>
      <c r="T117" s="1632">
        <f t="shared" si="345"/>
        <v>0</v>
      </c>
      <c r="U117" s="1632">
        <f t="shared" si="346"/>
        <v>0</v>
      </c>
      <c r="V117" s="1632">
        <f t="shared" si="347"/>
        <v>0</v>
      </c>
      <c r="W117" s="1632">
        <f t="shared" si="348"/>
        <v>0</v>
      </c>
      <c r="X117" s="1632">
        <f>$I117*Q117*$H117</f>
        <v>0</v>
      </c>
      <c r="Y117" s="1634">
        <f t="shared" si="350"/>
        <v>0</v>
      </c>
      <c r="Z117" s="993"/>
      <c r="AA117" s="1592"/>
      <c r="AB117" s="1570"/>
      <c r="AC117" s="18"/>
      <c r="AD117" s="566" t="str">
        <f>B230</f>
        <v>12</v>
      </c>
      <c r="AE117" s="476" t="str">
        <f>C230</f>
        <v>Languages, Literature and Culture</v>
      </c>
      <c r="AF117" s="567" t="s">
        <v>272</v>
      </c>
      <c r="AG117" s="567"/>
      <c r="AH117" s="567"/>
      <c r="AI117" s="581" t="s">
        <v>276</v>
      </c>
      <c r="AJ117" s="581" t="s">
        <v>277</v>
      </c>
      <c r="AK117" s="581" t="s">
        <v>278</v>
      </c>
      <c r="AL117" s="581" t="s">
        <v>279</v>
      </c>
      <c r="AM117" s="477" t="s">
        <v>288</v>
      </c>
      <c r="AN117" s="501" t="s">
        <v>275</v>
      </c>
      <c r="AO117" s="506"/>
      <c r="AP117" s="39"/>
      <c r="AQ117" s="477"/>
      <c r="AR117" s="477" t="s">
        <v>276</v>
      </c>
      <c r="AS117" s="477" t="s">
        <v>277</v>
      </c>
      <c r="AT117" s="477" t="s">
        <v>278</v>
      </c>
      <c r="AU117" s="477" t="s">
        <v>279</v>
      </c>
      <c r="AV117" s="582"/>
      <c r="AW117" s="1565"/>
      <c r="AX117" s="1610"/>
      <c r="AY117" s="1561">
        <f t="shared" si="335"/>
        <v>0</v>
      </c>
      <c r="AZ117" s="1564">
        <f t="shared" si="335"/>
        <v>0</v>
      </c>
      <c r="BA117" s="1564">
        <f t="shared" si="335"/>
        <v>0</v>
      </c>
      <c r="BB117" s="1564">
        <f t="shared" si="335"/>
        <v>0</v>
      </c>
      <c r="BC117" s="1611">
        <f t="shared" si="335"/>
        <v>0</v>
      </c>
      <c r="BD117" s="482">
        <f t="shared" si="335"/>
        <v>0</v>
      </c>
      <c r="BE117" s="1561">
        <f t="shared" si="336"/>
        <v>0</v>
      </c>
      <c r="BF117" s="1630"/>
      <c r="BG117" s="1613">
        <f>'Library Volume 1'!E$9</f>
        <v>0.48</v>
      </c>
      <c r="BH117" s="1614">
        <f>'Library Volume 1'!G$9</f>
        <v>0.48</v>
      </c>
      <c r="BI117" s="1614">
        <f>'Library Volume 1'!H$9</f>
        <v>0.44</v>
      </c>
      <c r="BJ117" s="1614">
        <f>'Library Volume 1'!I$9</f>
        <v>0.4</v>
      </c>
      <c r="BK117" s="1615">
        <f>'Library Volume 1'!J$9</f>
        <v>0.36</v>
      </c>
      <c r="BL117" s="1565"/>
      <c r="BM117" s="1561">
        <f t="shared" si="337"/>
        <v>0</v>
      </c>
      <c r="BN117" s="1564">
        <f t="shared" si="337"/>
        <v>0</v>
      </c>
      <c r="BO117" s="1564">
        <f t="shared" si="337"/>
        <v>0</v>
      </c>
      <c r="BP117" s="1564">
        <f t="shared" si="337"/>
        <v>0</v>
      </c>
      <c r="BQ117" s="1611">
        <f t="shared" si="337"/>
        <v>0</v>
      </c>
      <c r="BR117" s="1565"/>
      <c r="BS117" s="1616">
        <f>('Library Volume 1'!E$6)</f>
        <v>2.2000000000000002</v>
      </c>
      <c r="BT117" s="1617">
        <f>'Library Volume 1'!G$6</f>
        <v>3.2</v>
      </c>
      <c r="BU117" s="1617">
        <f>'Library Volume 1'!H$6</f>
        <v>4.9000000000000004</v>
      </c>
      <c r="BV117" s="1617">
        <f>'Library Volume 1'!I$6</f>
        <v>6.5</v>
      </c>
      <c r="BW117" s="1618">
        <f>'Library Volume 1'!J$6</f>
        <v>7.5</v>
      </c>
      <c r="BX117" s="1565"/>
      <c r="BY117" s="1561">
        <f t="shared" si="338"/>
        <v>0</v>
      </c>
      <c r="BZ117" s="1564">
        <f>BN117*BT117</f>
        <v>0</v>
      </c>
      <c r="CA117" s="1564">
        <f t="shared" si="340"/>
        <v>0</v>
      </c>
      <c r="CB117" s="1564">
        <f t="shared" si="341"/>
        <v>0</v>
      </c>
      <c r="CC117" s="1611">
        <f t="shared" si="342"/>
        <v>0</v>
      </c>
      <c r="CD117" s="1564"/>
      <c r="CE117" s="1539"/>
      <c r="CF117" s="1539"/>
      <c r="CG117" s="1539"/>
      <c r="CH117" s="1539"/>
      <c r="CI117" s="1539"/>
      <c r="CJ117" s="1539"/>
      <c r="CK117" s="1539"/>
    </row>
    <row r="118" spans="2:89" s="24" customFormat="1" ht="16.350000000000001" hidden="1" customHeight="1" outlineLevel="1">
      <c r="B118" s="483"/>
      <c r="D118" s="484"/>
      <c r="E118" s="484"/>
      <c r="F118" s="531">
        <f>SUM(F108:F117)</f>
        <v>0</v>
      </c>
      <c r="G118" s="531">
        <f>SUM(G108:G117)</f>
        <v>0</v>
      </c>
      <c r="H118" s="531">
        <f>SUM(H108:H117)</f>
        <v>0</v>
      </c>
      <c r="I118" s="738" t="e">
        <f>AN61</f>
        <v>#DIV/0!</v>
      </c>
      <c r="J118" s="626">
        <f t="shared" ref="J118" si="351">IF(F118&gt;0,F118/G118,0)</f>
        <v>0</v>
      </c>
      <c r="K118" s="1558"/>
      <c r="L118" s="485"/>
      <c r="M118" s="531"/>
      <c r="N118" s="531"/>
      <c r="O118" s="531"/>
      <c r="P118" s="531"/>
      <c r="Q118" s="626"/>
      <c r="R118" s="1558"/>
      <c r="S118" s="1228">
        <f t="shared" ref="S118:Y118" si="352">SUM(S108:S117)</f>
        <v>0</v>
      </c>
      <c r="T118" s="1229">
        <f t="shared" si="352"/>
        <v>0</v>
      </c>
      <c r="U118" s="1229">
        <f t="shared" si="352"/>
        <v>0</v>
      </c>
      <c r="V118" s="1229">
        <f t="shared" si="352"/>
        <v>0</v>
      </c>
      <c r="W118" s="1229">
        <f t="shared" si="352"/>
        <v>0</v>
      </c>
      <c r="X118" s="1229">
        <f t="shared" si="352"/>
        <v>0</v>
      </c>
      <c r="Y118" s="1230">
        <f t="shared" si="352"/>
        <v>0</v>
      </c>
      <c r="Z118" s="993"/>
      <c r="AA118" s="645" t="str">
        <f>IF(AN65&gt;0,"NB: no space allocated due to insufficient demand","")</f>
        <v/>
      </c>
      <c r="AB118" s="1570"/>
      <c r="AC118" s="18"/>
      <c r="AD118" s="1527"/>
      <c r="AE118" s="1550" t="s">
        <v>290</v>
      </c>
      <c r="AF118" s="1571" t="s">
        <v>291</v>
      </c>
      <c r="AG118" s="1571"/>
      <c r="AH118" s="1571"/>
      <c r="AI118" s="1571">
        <f>ROUND(BZ246/AI119,0)</f>
        <v>0</v>
      </c>
      <c r="AJ118" s="1571">
        <f>ROUND(CA246/AJ119,0)</f>
        <v>0</v>
      </c>
      <c r="AK118" s="1571">
        <f>ROUND(CB246/AK119,0)</f>
        <v>0</v>
      </c>
      <c r="AL118" s="1571">
        <f>ROUND(CC246/AL119,0)</f>
        <v>0</v>
      </c>
      <c r="AM118" s="1572"/>
      <c r="AN118" s="1573">
        <f>SUM(AF118:AL118)</f>
        <v>0</v>
      </c>
      <c r="AO118" s="1574"/>
      <c r="AP118" s="467"/>
      <c r="AQ118" s="1572"/>
      <c r="AR118" s="1572"/>
      <c r="AS118" s="1572"/>
      <c r="AT118" s="1572"/>
      <c r="AU118" s="1572"/>
      <c r="AV118" s="467"/>
      <c r="AW118" s="481"/>
      <c r="AX118" s="508"/>
      <c r="AY118" s="509">
        <f t="shared" ref="AY118:BE118" si="353">SUM(AY108:AY117)</f>
        <v>0</v>
      </c>
      <c r="AZ118" s="510">
        <f t="shared" si="353"/>
        <v>0</v>
      </c>
      <c r="BA118" s="510">
        <f t="shared" si="353"/>
        <v>0</v>
      </c>
      <c r="BB118" s="510">
        <f t="shared" si="353"/>
        <v>0</v>
      </c>
      <c r="BC118" s="511">
        <f t="shared" si="353"/>
        <v>0</v>
      </c>
      <c r="BD118" s="512">
        <f t="shared" si="353"/>
        <v>0</v>
      </c>
      <c r="BE118" s="511">
        <f t="shared" si="353"/>
        <v>0</v>
      </c>
      <c r="BF118" s="481"/>
      <c r="BG118" s="1579">
        <f>'Library Volume 1'!E$9</f>
        <v>0.48</v>
      </c>
      <c r="BH118" s="1619" t="e">
        <f>(T118+U118+V118+W118)/((BN118+BO118+BP118+BQ118)*40)</f>
        <v>#DIV/0!</v>
      </c>
      <c r="BI118" s="1620"/>
      <c r="BJ118" s="1620"/>
      <c r="BK118" s="1621"/>
      <c r="BL118" s="481"/>
      <c r="BM118" s="509">
        <f>SUM(BM108:BM117)</f>
        <v>0</v>
      </c>
      <c r="BN118" s="510">
        <f>SUM(BN108:BN117)</f>
        <v>0</v>
      </c>
      <c r="BO118" s="510">
        <f>SUM(BO108:BO117)</f>
        <v>0</v>
      </c>
      <c r="BP118" s="510">
        <f>SUM(BP108:BP117)</f>
        <v>0</v>
      </c>
      <c r="BQ118" s="511">
        <f>SUM(BQ108:BQ117)</f>
        <v>0</v>
      </c>
      <c r="BR118" s="481"/>
      <c r="BS118" s="1583">
        <f>('Library Volume 1'!E$6)</f>
        <v>2.2000000000000002</v>
      </c>
      <c r="BT118" s="1455" t="e">
        <f>(CC118+CB118+CA118+BZ118)/(BN118+BO118+BP118+BQ118)</f>
        <v>#DIV/0!</v>
      </c>
      <c r="BU118" s="1456"/>
      <c r="BV118" s="1456"/>
      <c r="BW118" s="1457"/>
      <c r="BX118" s="481"/>
      <c r="BY118" s="509">
        <f>SUM(BY108:BY117)</f>
        <v>0</v>
      </c>
      <c r="BZ118" s="510">
        <f>SUM(BZ108:BZ117)</f>
        <v>0</v>
      </c>
      <c r="CA118" s="510">
        <f>SUM(CA108:CA117)</f>
        <v>0</v>
      </c>
      <c r="CB118" s="510">
        <f>SUM(CB108:CB117)</f>
        <v>0</v>
      </c>
      <c r="CC118" s="511">
        <f>SUM(CC108:CC117)</f>
        <v>0</v>
      </c>
      <c r="CD118" s="510"/>
      <c r="CE118" s="28"/>
      <c r="CF118" s="28"/>
      <c r="CG118" s="28"/>
      <c r="CH118" s="28"/>
      <c r="CI118" s="28"/>
      <c r="CJ118" s="28"/>
      <c r="CK118" s="28"/>
    </row>
    <row r="119" spans="2:89" s="31" customFormat="1" ht="20.25" collapsed="1">
      <c r="B119" s="621"/>
      <c r="C119" s="498"/>
      <c r="F119" s="43"/>
      <c r="G119" s="43"/>
      <c r="H119" s="43"/>
      <c r="I119" s="560"/>
      <c r="J119" s="561"/>
      <c r="K119" s="1558"/>
      <c r="L119" s="1622"/>
      <c r="M119" s="43"/>
      <c r="N119" s="43"/>
      <c r="O119" s="43"/>
      <c r="P119" s="43"/>
      <c r="Q119" s="491"/>
      <c r="R119" s="1558"/>
      <c r="S119" s="1622"/>
      <c r="T119" s="43"/>
      <c r="U119" s="43"/>
      <c r="V119" s="43"/>
      <c r="W119" s="43"/>
      <c r="X119" s="43"/>
      <c r="Y119" s="491"/>
      <c r="Z119" s="993"/>
      <c r="AA119" s="648"/>
      <c r="AB119" s="1570"/>
      <c r="AC119" s="18"/>
      <c r="AD119" s="1527"/>
      <c r="AE119" s="1550" t="s">
        <v>293</v>
      </c>
      <c r="AF119" s="1571"/>
      <c r="AG119" s="1571"/>
      <c r="AH119" s="1571"/>
      <c r="AI119" s="1571">
        <f>'Library Volume 1'!G$7</f>
        <v>69</v>
      </c>
      <c r="AJ119" s="1571">
        <f>'Library Volume 1'!H$7</f>
        <v>97</v>
      </c>
      <c r="AK119" s="1571">
        <f>'Library Volume 1'!I$7</f>
        <v>139</v>
      </c>
      <c r="AL119" s="1571">
        <f>'Library Volume 1'!J$7</f>
        <v>167</v>
      </c>
      <c r="AM119" s="1572"/>
      <c r="AN119" s="1573" t="e">
        <f>AN120/AN118</f>
        <v>#DIV/0!</v>
      </c>
      <c r="AO119" s="1574"/>
      <c r="AP119" s="1574"/>
      <c r="AQ119" s="1572"/>
      <c r="AR119" s="1572"/>
      <c r="AS119" s="1572"/>
      <c r="AT119" s="1572"/>
      <c r="AU119" s="1572"/>
      <c r="AV119" s="467"/>
      <c r="AX119" s="492"/>
      <c r="AY119" s="513"/>
      <c r="AZ119" s="39"/>
      <c r="BA119" s="39"/>
      <c r="BB119" s="39"/>
      <c r="BC119" s="39"/>
      <c r="BD119" s="514"/>
      <c r="BE119" s="513"/>
      <c r="BF119" s="39"/>
      <c r="BG119" s="513"/>
      <c r="BH119" s="39"/>
      <c r="BI119" s="39"/>
      <c r="BJ119" s="39"/>
      <c r="BK119" s="39"/>
      <c r="BL119" s="513"/>
      <c r="BM119" s="513"/>
      <c r="BN119" s="39"/>
      <c r="BO119" s="39"/>
      <c r="BP119" s="39"/>
      <c r="BQ119" s="39"/>
      <c r="BR119" s="513"/>
      <c r="BS119" s="513"/>
      <c r="BT119" s="39"/>
      <c r="BU119" s="39"/>
      <c r="BX119" s="513"/>
      <c r="BY119" s="513"/>
      <c r="CD119" s="515"/>
      <c r="CE119" s="39"/>
      <c r="CF119" s="39"/>
      <c r="CG119" s="39"/>
      <c r="CH119" s="39"/>
      <c r="CI119" s="39"/>
      <c r="CJ119" s="39"/>
      <c r="CK119" s="39"/>
    </row>
    <row r="120" spans="2:89" s="498" customFormat="1" ht="23.1" customHeight="1">
      <c r="B120" s="620" t="str">
        <f>"07"</f>
        <v>07</v>
      </c>
      <c r="C120" s="610" t="str">
        <f>'Library Volume 1'!C38</f>
        <v>Retail and Commercial Enterprise</v>
      </c>
      <c r="D120" s="41"/>
      <c r="E120" s="41"/>
      <c r="F120" s="736"/>
      <c r="G120" s="737"/>
      <c r="H120" s="737"/>
      <c r="I120" s="739"/>
      <c r="J120" s="740"/>
      <c r="K120" s="1558"/>
      <c r="L120" s="1560" t="s">
        <v>282</v>
      </c>
      <c r="M120" s="1561" t="s">
        <v>283</v>
      </c>
      <c r="N120" s="1561" t="s">
        <v>284</v>
      </c>
      <c r="O120" s="1561" t="s">
        <v>285</v>
      </c>
      <c r="P120" s="1561" t="s">
        <v>286</v>
      </c>
      <c r="Q120" s="1562" t="s">
        <v>280</v>
      </c>
      <c r="R120" s="1558"/>
      <c r="S120" s="1560" t="s">
        <v>282</v>
      </c>
      <c r="T120" s="1561" t="s">
        <v>283</v>
      </c>
      <c r="U120" s="1561" t="s">
        <v>284</v>
      </c>
      <c r="V120" s="1561" t="s">
        <v>285</v>
      </c>
      <c r="W120" s="1561" t="s">
        <v>286</v>
      </c>
      <c r="X120" s="1563" t="s">
        <v>280</v>
      </c>
      <c r="Y120" s="1564" t="s">
        <v>275</v>
      </c>
      <c r="Z120" s="993"/>
      <c r="AA120" s="653" t="s">
        <v>287</v>
      </c>
      <c r="AB120" s="1570"/>
      <c r="AC120" s="18"/>
      <c r="AD120" s="1527"/>
      <c r="AE120" s="1550" t="s">
        <v>295</v>
      </c>
      <c r="AF120" s="1559"/>
      <c r="AG120" s="1559"/>
      <c r="AH120" s="1559"/>
      <c r="AI120" s="1559">
        <f>AI119*AI118</f>
        <v>0</v>
      </c>
      <c r="AJ120" s="1559">
        <f>AJ119*AJ118</f>
        <v>0</v>
      </c>
      <c r="AK120" s="1559">
        <f>AK119*AK118</f>
        <v>0</v>
      </c>
      <c r="AL120" s="1559">
        <f>AL119*AL118</f>
        <v>0</v>
      </c>
      <c r="AM120" s="1554"/>
      <c r="AN120" s="1553">
        <f>SUM(AF120:AL120)</f>
        <v>0</v>
      </c>
      <c r="AO120" s="1539"/>
      <c r="AP120" s="1539"/>
      <c r="AQ120" s="1554"/>
      <c r="AR120" s="1554"/>
      <c r="AS120" s="1554"/>
      <c r="AT120" s="1554"/>
      <c r="AU120" s="1554"/>
      <c r="AV120" s="467"/>
      <c r="AW120" s="475" t="str">
        <f>B120</f>
        <v>07</v>
      </c>
      <c r="AX120" s="476" t="str">
        <f>$C120</f>
        <v>Retail and Commercial Enterprise</v>
      </c>
      <c r="AY120" s="499"/>
      <c r="AZ120" s="500"/>
      <c r="BA120" s="500"/>
      <c r="BB120" s="500"/>
      <c r="BC120" s="501"/>
      <c r="BD120" s="502"/>
      <c r="BE120" s="501"/>
      <c r="BF120" s="500"/>
      <c r="BG120" s="499"/>
      <c r="BH120" s="500"/>
      <c r="BI120" s="500"/>
      <c r="BJ120" s="500"/>
      <c r="BK120" s="501"/>
      <c r="BL120" s="503"/>
      <c r="BM120" s="499"/>
      <c r="BN120" s="500"/>
      <c r="BO120" s="500"/>
      <c r="BP120" s="500"/>
      <c r="BQ120" s="501"/>
      <c r="BR120" s="503"/>
      <c r="BS120" s="499"/>
      <c r="BT120" s="500"/>
      <c r="BU120" s="500"/>
      <c r="BV120" s="500"/>
      <c r="BW120" s="501"/>
      <c r="BX120" s="503"/>
      <c r="BY120" s="499"/>
      <c r="BZ120" s="500"/>
      <c r="CA120" s="500"/>
      <c r="CB120" s="500"/>
      <c r="CC120" s="501"/>
      <c r="CD120" s="500"/>
      <c r="CE120" s="506"/>
      <c r="CF120" s="506"/>
      <c r="CG120" s="506"/>
      <c r="CH120" s="506"/>
      <c r="CI120" s="506"/>
      <c r="CJ120" s="506"/>
      <c r="CK120" s="506"/>
    </row>
    <row r="121" spans="2:89" ht="17.100000000000001" hidden="1" customHeight="1" outlineLevel="1">
      <c r="B121" s="483"/>
      <c r="C121" s="1565" t="str">
        <f>'Library Volume 1'!C39</f>
        <v>Retail and Wholesaling</v>
      </c>
      <c r="D121" s="1565"/>
      <c r="E121" s="1566"/>
      <c r="F121" s="1567"/>
      <c r="G121" s="1567"/>
      <c r="H121" s="1567"/>
      <c r="I121" s="1623"/>
      <c r="J121" s="1624"/>
      <c r="K121" s="1558"/>
      <c r="L121" s="1566"/>
      <c r="M121" s="1567"/>
      <c r="N121" s="1567"/>
      <c r="O121" s="1567"/>
      <c r="P121" s="1567"/>
      <c r="Q121" s="1566"/>
      <c r="R121" s="1558"/>
      <c r="S121" s="1566"/>
      <c r="T121" s="1567"/>
      <c r="U121" s="1567"/>
      <c r="V121" s="1567"/>
      <c r="W121" s="1567"/>
      <c r="X121" s="1567"/>
      <c r="Y121" s="1566"/>
      <c r="Z121" s="993"/>
      <c r="AA121" s="649"/>
      <c r="AB121" s="1570"/>
      <c r="AC121" s="18"/>
      <c r="AD121" s="1527"/>
      <c r="AE121" s="1550" t="s">
        <v>297</v>
      </c>
      <c r="AF121" s="1571"/>
      <c r="AG121" s="1571"/>
      <c r="AH121" s="1571"/>
      <c r="AI121" s="1571" t="e">
        <f>T246/AZ246</f>
        <v>#DIV/0!</v>
      </c>
      <c r="AJ121" s="1571" t="e">
        <f>U246/BA246</f>
        <v>#DIV/0!</v>
      </c>
      <c r="AK121" s="1571" t="e">
        <f>V246/BB246</f>
        <v>#DIV/0!</v>
      </c>
      <c r="AL121" s="1571" t="e">
        <f>W246/BC246</f>
        <v>#DIV/0!</v>
      </c>
      <c r="AM121" s="1572"/>
      <c r="AN121" s="1573" t="e">
        <f>Y246/BE246</f>
        <v>#DIV/0!</v>
      </c>
      <c r="AO121" s="1574"/>
      <c r="AP121" s="1574"/>
      <c r="AQ121" s="1572"/>
      <c r="AR121" s="1572"/>
      <c r="AS121" s="1572"/>
      <c r="AT121" s="1572"/>
      <c r="AU121" s="1572"/>
      <c r="AW121" s="1527"/>
      <c r="AX121" s="508" t="str">
        <f>C121</f>
        <v>Retail and Wholesaling</v>
      </c>
      <c r="AY121" s="1575"/>
      <c r="AZ121" s="1576"/>
      <c r="BA121" s="1576"/>
      <c r="BB121" s="1576"/>
      <c r="BC121" s="1577"/>
      <c r="BD121" s="604"/>
      <c r="BE121" s="1575"/>
      <c r="BF121" s="1578"/>
      <c r="BG121" s="1579"/>
      <c r="BH121" s="1580"/>
      <c r="BI121" s="1580"/>
      <c r="BJ121" s="1580"/>
      <c r="BK121" s="1581"/>
      <c r="BL121" s="1582"/>
      <c r="BM121" s="1575"/>
      <c r="BN121" s="1576"/>
      <c r="BO121" s="1576"/>
      <c r="BP121" s="1576"/>
      <c r="BQ121" s="1577"/>
      <c r="BR121" s="1582"/>
      <c r="BS121" s="1583"/>
      <c r="BT121" s="1584"/>
      <c r="BU121" s="1584"/>
      <c r="BV121" s="1584"/>
      <c r="BW121" s="1585"/>
      <c r="BX121" s="1582"/>
      <c r="BY121" s="1575"/>
      <c r="BZ121" s="1576"/>
      <c r="CA121" s="1576"/>
      <c r="CB121" s="1576"/>
      <c r="CC121" s="1577"/>
      <c r="CD121" s="1574"/>
      <c r="CE121" s="1539"/>
      <c r="CF121" s="1539"/>
      <c r="CG121" s="1539"/>
      <c r="CH121" s="1539"/>
      <c r="CI121" s="1539"/>
      <c r="CJ121" s="1539"/>
      <c r="CK121" s="1539"/>
    </row>
    <row r="122" spans="2:89" ht="16.350000000000001" hidden="1" customHeight="1" outlineLevel="1">
      <c r="B122" s="483"/>
      <c r="C122" s="1527"/>
      <c r="D122" s="1527" t="s">
        <v>292</v>
      </c>
      <c r="E122" s="1527"/>
      <c r="F122" s="1586">
        <v>0</v>
      </c>
      <c r="G122" s="1586">
        <v>0</v>
      </c>
      <c r="H122" s="1586">
        <v>0</v>
      </c>
      <c r="I122" s="1587">
        <f t="shared" ref="I122:I125" si="354">IF(F122&gt;0,G122/H122,0)</f>
        <v>0</v>
      </c>
      <c r="J122" s="1588">
        <f t="shared" ref="J122" si="355">IF(F122&gt;0,F122/G122,0)</f>
        <v>0</v>
      </c>
      <c r="K122" s="1558"/>
      <c r="L122" s="1589">
        <f t="shared" ref="L122:L134" si="356">J122-M122-N122-O122-P122-Q122</f>
        <v>0</v>
      </c>
      <c r="M122" s="1590">
        <v>0</v>
      </c>
      <c r="N122" s="1590">
        <v>0</v>
      </c>
      <c r="O122" s="1590">
        <v>0</v>
      </c>
      <c r="P122" s="1590">
        <v>0</v>
      </c>
      <c r="Q122" s="1591">
        <v>0</v>
      </c>
      <c r="R122" s="1558"/>
      <c r="S122" s="1570">
        <f t="shared" ref="S122:S135" si="357">$I122*L122*$H122</f>
        <v>0</v>
      </c>
      <c r="T122" s="1572">
        <f t="shared" ref="T122:T135" si="358">$I122*M122*$H122</f>
        <v>0</v>
      </c>
      <c r="U122" s="1572">
        <f t="shared" ref="U122:U135" si="359">$I122*N122*$H122</f>
        <v>0</v>
      </c>
      <c r="V122" s="1572">
        <f t="shared" ref="V122:V135" si="360">$I122*O122*$H122</f>
        <v>0</v>
      </c>
      <c r="W122" s="1572">
        <f t="shared" ref="W122:W135" si="361">$I122*P122*$H122</f>
        <v>0</v>
      </c>
      <c r="X122" s="1572">
        <f t="shared" ref="X122:X135" si="362">$I122*Q122*$H122</f>
        <v>0</v>
      </c>
      <c r="Y122" s="1574">
        <f t="shared" ref="Y122:Y135" si="363">SUM(S122:X122)</f>
        <v>0</v>
      </c>
      <c r="Z122" s="993"/>
      <c r="AA122" s="1592"/>
      <c r="AB122" s="1570"/>
      <c r="AC122" s="18"/>
      <c r="AD122" s="1527"/>
      <c r="AE122" s="1550" t="s">
        <v>299</v>
      </c>
      <c r="AF122" s="1571"/>
      <c r="AG122" s="1571"/>
      <c r="AH122" s="1571"/>
      <c r="AI122" s="1571">
        <f>ROUND(AI119/'Library Volume 1'!G$6,0)</f>
        <v>22</v>
      </c>
      <c r="AJ122" s="1571">
        <f>ROUND(AJ119/'Library Volume 1'!H$6,0)</f>
        <v>20</v>
      </c>
      <c r="AK122" s="1571">
        <f>ROUND(AK119/'Library Volume 1'!I$6,0)</f>
        <v>21</v>
      </c>
      <c r="AL122" s="1571">
        <f>ROUND(AL119/'Library Volume 1'!J$6,0)</f>
        <v>22</v>
      </c>
      <c r="AM122" s="1572"/>
      <c r="AN122" s="1573" t="e">
        <f>AN123/AN118</f>
        <v>#DIV/0!</v>
      </c>
      <c r="AO122" s="1574"/>
      <c r="AP122" s="1600" t="s">
        <v>300</v>
      </c>
      <c r="AQ122" s="1601"/>
      <c r="AR122" s="1601" t="e">
        <f>AR124/AR123</f>
        <v>#DIV/0!</v>
      </c>
      <c r="AS122" s="1601" t="e">
        <f>AS124/AS123</f>
        <v>#DIV/0!</v>
      </c>
      <c r="AT122" s="1601" t="e">
        <f>AT124/AT123</f>
        <v>#DIV/0!</v>
      </c>
      <c r="AU122" s="1601" t="e">
        <f>AU124/AU123</f>
        <v>#DIV/0!</v>
      </c>
      <c r="AW122" s="1527"/>
      <c r="AX122" s="1550"/>
      <c r="AY122" s="1572">
        <f t="shared" ref="AY122:AY134" si="364">$H122*L122</f>
        <v>0</v>
      </c>
      <c r="AZ122" s="1574">
        <f t="shared" ref="AZ122:AZ134" si="365">$H122*M122</f>
        <v>0</v>
      </c>
      <c r="BA122" s="1574">
        <f t="shared" ref="BA122:BA134" si="366">$H122*N122</f>
        <v>0</v>
      </c>
      <c r="BB122" s="1574">
        <f t="shared" ref="BB122:BB134" si="367">$H122*O122</f>
        <v>0</v>
      </c>
      <c r="BC122" s="1573">
        <f t="shared" ref="BC122:BC134" si="368">$H122*P122</f>
        <v>0</v>
      </c>
      <c r="BD122" s="480">
        <f t="shared" ref="BD122:BD134" si="369">$H122*Q122</f>
        <v>0</v>
      </c>
      <c r="BE122" s="1572">
        <f t="shared" ref="BE122:BE134" si="370">SUM(AY122:BD122)</f>
        <v>0</v>
      </c>
      <c r="BF122" s="1539"/>
      <c r="BG122" s="1594">
        <f>'Library Volume 1'!E$9</f>
        <v>0.48</v>
      </c>
      <c r="BH122" s="1595">
        <f>'Library Volume 1'!G$9</f>
        <v>0.48</v>
      </c>
      <c r="BI122" s="1595">
        <f>'Library Volume 1'!H$9</f>
        <v>0.44</v>
      </c>
      <c r="BJ122" s="1595">
        <f>'Library Volume 1'!I$9</f>
        <v>0.4</v>
      </c>
      <c r="BK122" s="1596">
        <f>'Library Volume 1'!J$9</f>
        <v>0.36</v>
      </c>
      <c r="BL122" s="1527"/>
      <c r="BM122" s="1572">
        <f t="shared" ref="BM122:BM134" si="371">(S122)/(BG122*40)</f>
        <v>0</v>
      </c>
      <c r="BN122" s="1574">
        <f t="shared" ref="BN122:BN134" si="372">(T122)/(BH122*40)</f>
        <v>0</v>
      </c>
      <c r="BO122" s="1574">
        <f t="shared" ref="BO122:BO134" si="373">(U122)/(BI122*40)</f>
        <v>0</v>
      </c>
      <c r="BP122" s="1574">
        <f t="shared" ref="BP122:BP134" si="374">(V122)/(BJ122*40)</f>
        <v>0</v>
      </c>
      <c r="BQ122" s="1573">
        <f t="shared" ref="BQ122:BQ134" si="375">(W122)/(BK122*40)</f>
        <v>0</v>
      </c>
      <c r="BR122" s="1527"/>
      <c r="BS122" s="1597">
        <f>('Library Volume 1'!E$6)</f>
        <v>2.2000000000000002</v>
      </c>
      <c r="BT122" s="1598">
        <f>'Library Volume 1'!G$6</f>
        <v>3.2</v>
      </c>
      <c r="BU122" s="1598">
        <f>'Library Volume 1'!H$6</f>
        <v>4.9000000000000004</v>
      </c>
      <c r="BV122" s="1598">
        <f>'Library Volume 1'!I$6</f>
        <v>6.5</v>
      </c>
      <c r="BW122" s="1599">
        <f>'Library Volume 1'!J$6</f>
        <v>7.5</v>
      </c>
      <c r="BX122" s="1527"/>
      <c r="BY122" s="1572">
        <f t="shared" ref="BY122:BY134" si="376">BM122*BS122</f>
        <v>0</v>
      </c>
      <c r="BZ122" s="1574">
        <f t="shared" ref="BZ122:BZ134" si="377">BN122*BT122</f>
        <v>0</v>
      </c>
      <c r="CA122" s="1574">
        <f t="shared" ref="CA122:CA134" si="378">BO122*BU122</f>
        <v>0</v>
      </c>
      <c r="CB122" s="1574">
        <f t="shared" ref="CB122:CB134" si="379">BP122*BV122</f>
        <v>0</v>
      </c>
      <c r="CC122" s="1573">
        <f t="shared" ref="CC122:CC134" si="380">BQ122*BW122</f>
        <v>0</v>
      </c>
      <c r="CD122" s="1574"/>
      <c r="CE122" s="1539"/>
      <c r="CF122" s="1539"/>
      <c r="CG122" s="1539"/>
      <c r="CH122" s="1539"/>
      <c r="CI122" s="1539"/>
      <c r="CJ122" s="1539"/>
      <c r="CK122" s="1539"/>
    </row>
    <row r="123" spans="2:89" ht="16.350000000000001" hidden="1" customHeight="1" outlineLevel="1">
      <c r="B123" s="483"/>
      <c r="C123" s="1527"/>
      <c r="D123" s="1527" t="s">
        <v>294</v>
      </c>
      <c r="E123" s="1527"/>
      <c r="F123" s="1586">
        <v>0</v>
      </c>
      <c r="G123" s="1586">
        <v>0</v>
      </c>
      <c r="H123" s="1586">
        <v>0</v>
      </c>
      <c r="I123" s="1587">
        <f t="shared" si="354"/>
        <v>0</v>
      </c>
      <c r="J123" s="1588">
        <f>IF(F123&gt;0,F123/G123,0)</f>
        <v>0</v>
      </c>
      <c r="K123" s="1558"/>
      <c r="L123" s="1589">
        <f t="shared" si="356"/>
        <v>0</v>
      </c>
      <c r="M123" s="1590">
        <v>0</v>
      </c>
      <c r="N123" s="1590">
        <v>0</v>
      </c>
      <c r="O123" s="1590">
        <v>0</v>
      </c>
      <c r="P123" s="1590">
        <v>0</v>
      </c>
      <c r="Q123" s="1591">
        <v>0</v>
      </c>
      <c r="R123" s="1558"/>
      <c r="S123" s="1570">
        <f t="shared" si="357"/>
        <v>0</v>
      </c>
      <c r="T123" s="1572">
        <f t="shared" si="358"/>
        <v>0</v>
      </c>
      <c r="U123" s="1572">
        <f t="shared" si="359"/>
        <v>0</v>
      </c>
      <c r="V123" s="1572">
        <f t="shared" si="360"/>
        <v>0</v>
      </c>
      <c r="W123" s="1572">
        <f t="shared" si="361"/>
        <v>0</v>
      </c>
      <c r="X123" s="1572">
        <f t="shared" si="362"/>
        <v>0</v>
      </c>
      <c r="Y123" s="1574">
        <f t="shared" si="363"/>
        <v>0</v>
      </c>
      <c r="Z123" s="993"/>
      <c r="AA123" s="1592"/>
      <c r="AB123" s="1570"/>
      <c r="AC123" s="18"/>
      <c r="AD123" s="1527"/>
      <c r="AE123" s="1550" t="s">
        <v>301</v>
      </c>
      <c r="AF123" s="1571"/>
      <c r="AG123" s="1571"/>
      <c r="AH123" s="1571"/>
      <c r="AI123" s="1571">
        <f>AI118*AI122</f>
        <v>0</v>
      </c>
      <c r="AJ123" s="1571">
        <f>AJ118*AJ122</f>
        <v>0</v>
      </c>
      <c r="AK123" s="1571">
        <f>AK118*AK122</f>
        <v>0</v>
      </c>
      <c r="AL123" s="1571">
        <f>AL118*AL122</f>
        <v>0</v>
      </c>
      <c r="AM123" s="1572"/>
      <c r="AN123" s="1573">
        <f>SUM(AF123:AL123)</f>
        <v>0</v>
      </c>
      <c r="AO123" s="1574"/>
      <c r="AP123" s="1600" t="s">
        <v>302</v>
      </c>
      <c r="AQ123" s="1601"/>
      <c r="AR123" s="1601" t="e">
        <f>AI121/AI122</f>
        <v>#DIV/0!</v>
      </c>
      <c r="AS123" s="1601" t="e">
        <f>AJ121/AJ122</f>
        <v>#DIV/0!</v>
      </c>
      <c r="AT123" s="1601" t="e">
        <f>AK121/AK122</f>
        <v>#DIV/0!</v>
      </c>
      <c r="AU123" s="1601" t="e">
        <f>AL121/AL122</f>
        <v>#DIV/0!</v>
      </c>
      <c r="AW123" s="1527"/>
      <c r="AX123" s="1550"/>
      <c r="AY123" s="1572">
        <f t="shared" si="364"/>
        <v>0</v>
      </c>
      <c r="AZ123" s="1574">
        <f t="shared" si="365"/>
        <v>0</v>
      </c>
      <c r="BA123" s="1574">
        <f t="shared" si="366"/>
        <v>0</v>
      </c>
      <c r="BB123" s="1574">
        <f t="shared" si="367"/>
        <v>0</v>
      </c>
      <c r="BC123" s="1573">
        <f t="shared" si="368"/>
        <v>0</v>
      </c>
      <c r="BD123" s="480">
        <f t="shared" si="369"/>
        <v>0</v>
      </c>
      <c r="BE123" s="1572">
        <f t="shared" si="370"/>
        <v>0</v>
      </c>
      <c r="BF123" s="1539"/>
      <c r="BG123" s="1594">
        <f>'Library Volume 1'!E$9</f>
        <v>0.48</v>
      </c>
      <c r="BH123" s="1595">
        <f>'Library Volume 1'!G$9</f>
        <v>0.48</v>
      </c>
      <c r="BI123" s="1595">
        <f>'Library Volume 1'!H$9</f>
        <v>0.44</v>
      </c>
      <c r="BJ123" s="1595">
        <f>'Library Volume 1'!I$9</f>
        <v>0.4</v>
      </c>
      <c r="BK123" s="1596">
        <f>'Library Volume 1'!J$9</f>
        <v>0.36</v>
      </c>
      <c r="BL123" s="1527"/>
      <c r="BM123" s="1572">
        <f t="shared" si="371"/>
        <v>0</v>
      </c>
      <c r="BN123" s="1574">
        <f t="shared" si="372"/>
        <v>0</v>
      </c>
      <c r="BO123" s="1574">
        <f t="shared" si="373"/>
        <v>0</v>
      </c>
      <c r="BP123" s="1574">
        <f t="shared" si="374"/>
        <v>0</v>
      </c>
      <c r="BQ123" s="1573">
        <f t="shared" si="375"/>
        <v>0</v>
      </c>
      <c r="BR123" s="1527"/>
      <c r="BS123" s="1597">
        <f>('Library Volume 1'!E$6)</f>
        <v>2.2000000000000002</v>
      </c>
      <c r="BT123" s="1598">
        <f>'Library Volume 1'!G$6</f>
        <v>3.2</v>
      </c>
      <c r="BU123" s="1598">
        <f>'Library Volume 1'!H$6</f>
        <v>4.9000000000000004</v>
      </c>
      <c r="BV123" s="1598">
        <f>'Library Volume 1'!I$6</f>
        <v>6.5</v>
      </c>
      <c r="BW123" s="1599">
        <f>'Library Volume 1'!J$6</f>
        <v>7.5</v>
      </c>
      <c r="BX123" s="1527"/>
      <c r="BY123" s="1572">
        <f t="shared" si="376"/>
        <v>0</v>
      </c>
      <c r="BZ123" s="1574">
        <f t="shared" si="377"/>
        <v>0</v>
      </c>
      <c r="CA123" s="1574">
        <f t="shared" si="378"/>
        <v>0</v>
      </c>
      <c r="CB123" s="1574">
        <f t="shared" si="379"/>
        <v>0</v>
      </c>
      <c r="CC123" s="1573">
        <f t="shared" si="380"/>
        <v>0</v>
      </c>
      <c r="CD123" s="1574"/>
      <c r="CE123" s="1539"/>
      <c r="CF123" s="1539"/>
      <c r="CG123" s="1539"/>
      <c r="CH123" s="1539"/>
      <c r="CI123" s="1539"/>
      <c r="CJ123" s="1539"/>
      <c r="CK123" s="1539"/>
    </row>
    <row r="124" spans="2:89" ht="16.350000000000001" hidden="1" customHeight="1" outlineLevel="1">
      <c r="B124" s="483"/>
      <c r="C124" s="1527"/>
      <c r="D124" s="1527" t="s">
        <v>296</v>
      </c>
      <c r="E124" s="1527"/>
      <c r="F124" s="1586">
        <v>0</v>
      </c>
      <c r="G124" s="1586">
        <v>0</v>
      </c>
      <c r="H124" s="1586">
        <v>0</v>
      </c>
      <c r="I124" s="1587">
        <f t="shared" si="354"/>
        <v>0</v>
      </c>
      <c r="J124" s="1588">
        <f t="shared" ref="J124:J125" si="381">IF(F124&gt;0,F124/G124,0)</f>
        <v>0</v>
      </c>
      <c r="K124" s="1558"/>
      <c r="L124" s="1589">
        <f t="shared" si="356"/>
        <v>0</v>
      </c>
      <c r="M124" s="1590">
        <v>0</v>
      </c>
      <c r="N124" s="1590">
        <v>0</v>
      </c>
      <c r="O124" s="1590">
        <v>0</v>
      </c>
      <c r="P124" s="1590">
        <v>0</v>
      </c>
      <c r="Q124" s="1591">
        <v>0</v>
      </c>
      <c r="R124" s="1558"/>
      <c r="S124" s="1570">
        <f t="shared" si="357"/>
        <v>0</v>
      </c>
      <c r="T124" s="1572">
        <f t="shared" si="358"/>
        <v>0</v>
      </c>
      <c r="U124" s="1572">
        <f t="shared" si="359"/>
        <v>0</v>
      </c>
      <c r="V124" s="1572">
        <f t="shared" si="360"/>
        <v>0</v>
      </c>
      <c r="W124" s="1572">
        <f t="shared" si="361"/>
        <v>0</v>
      </c>
      <c r="X124" s="1572">
        <f t="shared" si="362"/>
        <v>0</v>
      </c>
      <c r="Y124" s="1574">
        <f t="shared" si="363"/>
        <v>0</v>
      </c>
      <c r="Z124" s="993"/>
      <c r="AA124" s="1592"/>
      <c r="AB124" s="1570"/>
      <c r="AC124" s="18"/>
      <c r="AD124" s="1565"/>
      <c r="AE124" s="569"/>
      <c r="AF124" s="1604"/>
      <c r="AG124" s="1604"/>
      <c r="AH124" s="570" t="s">
        <v>303</v>
      </c>
      <c r="AI124" s="571">
        <f>AI120-BZ246</f>
        <v>0</v>
      </c>
      <c r="AJ124" s="571">
        <f>AJ120-CA246</f>
        <v>0</v>
      </c>
      <c r="AK124" s="571">
        <f>AK120-CB246</f>
        <v>0</v>
      </c>
      <c r="AL124" s="583">
        <f>AL120-CC246</f>
        <v>0</v>
      </c>
      <c r="AM124" s="1605"/>
      <c r="AN124" s="583">
        <f>SUM(AI124:AM124)</f>
        <v>0</v>
      </c>
      <c r="AO124" s="573"/>
      <c r="AP124" s="1606" t="s">
        <v>304</v>
      </c>
      <c r="AQ124" s="574"/>
      <c r="AR124" s="574" t="e">
        <f>T246/(AI123*40)</f>
        <v>#DIV/0!</v>
      </c>
      <c r="AS124" s="574" t="e">
        <f>U246/(AJ123*40)</f>
        <v>#DIV/0!</v>
      </c>
      <c r="AT124" s="574" t="e">
        <f>V246/(AK123*40)</f>
        <v>#DIV/0!</v>
      </c>
      <c r="AU124" s="574" t="e">
        <f>W246/(AL123*40)</f>
        <v>#DIV/0!</v>
      </c>
      <c r="AW124" s="1527"/>
      <c r="AX124" s="1550"/>
      <c r="AY124" s="1572">
        <f t="shared" si="364"/>
        <v>0</v>
      </c>
      <c r="AZ124" s="1574">
        <f t="shared" si="365"/>
        <v>0</v>
      </c>
      <c r="BA124" s="1574">
        <f t="shared" si="366"/>
        <v>0</v>
      </c>
      <c r="BB124" s="1574">
        <f t="shared" si="367"/>
        <v>0</v>
      </c>
      <c r="BC124" s="1573">
        <f t="shared" si="368"/>
        <v>0</v>
      </c>
      <c r="BD124" s="480">
        <f t="shared" si="369"/>
        <v>0</v>
      </c>
      <c r="BE124" s="1572">
        <f t="shared" si="370"/>
        <v>0</v>
      </c>
      <c r="BF124" s="1539"/>
      <c r="BG124" s="1594">
        <f>'Library Volume 1'!E$9</f>
        <v>0.48</v>
      </c>
      <c r="BH124" s="1595">
        <f>'Library Volume 1'!G$9</f>
        <v>0.48</v>
      </c>
      <c r="BI124" s="1595">
        <f>'Library Volume 1'!H$9</f>
        <v>0.44</v>
      </c>
      <c r="BJ124" s="1595">
        <f>'Library Volume 1'!I$9</f>
        <v>0.4</v>
      </c>
      <c r="BK124" s="1596">
        <f>'Library Volume 1'!J$9</f>
        <v>0.36</v>
      </c>
      <c r="BL124" s="1527"/>
      <c r="BM124" s="1572">
        <f t="shared" si="371"/>
        <v>0</v>
      </c>
      <c r="BN124" s="1574">
        <f t="shared" si="372"/>
        <v>0</v>
      </c>
      <c r="BO124" s="1574">
        <f t="shared" si="373"/>
        <v>0</v>
      </c>
      <c r="BP124" s="1574">
        <f t="shared" si="374"/>
        <v>0</v>
      </c>
      <c r="BQ124" s="1573">
        <f t="shared" si="375"/>
        <v>0</v>
      </c>
      <c r="BR124" s="1527"/>
      <c r="BS124" s="1597">
        <f>('Library Volume 1'!E$6)</f>
        <v>2.2000000000000002</v>
      </c>
      <c r="BT124" s="1598">
        <f>'Library Volume 1'!G$6</f>
        <v>3.2</v>
      </c>
      <c r="BU124" s="1598">
        <f>'Library Volume 1'!H$6</f>
        <v>4.9000000000000004</v>
      </c>
      <c r="BV124" s="1598">
        <f>'Library Volume 1'!I$6</f>
        <v>6.5</v>
      </c>
      <c r="BW124" s="1599">
        <f>'Library Volume 1'!J$6</f>
        <v>7.5</v>
      </c>
      <c r="BX124" s="1527"/>
      <c r="BY124" s="1572">
        <f t="shared" si="376"/>
        <v>0</v>
      </c>
      <c r="BZ124" s="1574">
        <f t="shared" si="377"/>
        <v>0</v>
      </c>
      <c r="CA124" s="1574">
        <f t="shared" si="378"/>
        <v>0</v>
      </c>
      <c r="CB124" s="1574">
        <f t="shared" si="379"/>
        <v>0</v>
      </c>
      <c r="CC124" s="1573">
        <f t="shared" si="380"/>
        <v>0</v>
      </c>
      <c r="CD124" s="1574"/>
      <c r="CE124" s="1539"/>
      <c r="CF124" s="1539"/>
      <c r="CG124" s="1539"/>
      <c r="CH124" s="1539"/>
      <c r="CI124" s="1539"/>
      <c r="CJ124" s="1539"/>
      <c r="CK124" s="1539"/>
    </row>
    <row r="125" spans="2:89" ht="16.350000000000001" hidden="1" customHeight="1" outlineLevel="1">
      <c r="B125" s="483"/>
      <c r="C125" s="1527"/>
      <c r="D125" s="1565" t="s">
        <v>298</v>
      </c>
      <c r="E125" s="1527"/>
      <c r="F125" s="1586">
        <v>0</v>
      </c>
      <c r="G125" s="1586">
        <v>0</v>
      </c>
      <c r="H125" s="1586">
        <v>0</v>
      </c>
      <c r="I125" s="1636">
        <f t="shared" si="354"/>
        <v>0</v>
      </c>
      <c r="J125" s="1637">
        <f t="shared" si="381"/>
        <v>0</v>
      </c>
      <c r="K125" s="1558"/>
      <c r="L125" s="1589">
        <f t="shared" si="356"/>
        <v>0</v>
      </c>
      <c r="M125" s="1590">
        <v>0</v>
      </c>
      <c r="N125" s="1590">
        <v>0</v>
      </c>
      <c r="O125" s="1590">
        <v>0</v>
      </c>
      <c r="P125" s="1590">
        <v>0</v>
      </c>
      <c r="Q125" s="1591">
        <v>0</v>
      </c>
      <c r="R125" s="1558"/>
      <c r="S125" s="1570">
        <f t="shared" si="357"/>
        <v>0</v>
      </c>
      <c r="T125" s="1572">
        <f t="shared" si="358"/>
        <v>0</v>
      </c>
      <c r="U125" s="1572">
        <f t="shared" si="359"/>
        <v>0</v>
      </c>
      <c r="V125" s="1572">
        <f t="shared" si="360"/>
        <v>0</v>
      </c>
      <c r="W125" s="1572">
        <f t="shared" si="361"/>
        <v>0</v>
      </c>
      <c r="X125" s="1572">
        <f t="shared" si="362"/>
        <v>0</v>
      </c>
      <c r="Y125" s="1574">
        <f t="shared" si="363"/>
        <v>0</v>
      </c>
      <c r="Z125" s="993"/>
      <c r="AA125" s="1592"/>
      <c r="AB125" s="1570"/>
      <c r="AC125" s="18"/>
      <c r="AD125" s="24"/>
      <c r="AE125" s="529"/>
      <c r="AF125" s="575"/>
      <c r="AG125" s="576"/>
      <c r="AH125" s="1607" t="s">
        <v>305</v>
      </c>
      <c r="AI125" s="1608">
        <f>IF(AI126&gt;AI118,1,0)</f>
        <v>0</v>
      </c>
      <c r="AJ125" s="1608">
        <f>IF(AJ126&gt;AJ118,1,0)</f>
        <v>0</v>
      </c>
      <c r="AK125" s="1608">
        <f>IF(AK126&gt;AK118,1,0)</f>
        <v>0</v>
      </c>
      <c r="AL125" s="1608">
        <f>IF(AL126&gt;AL118,1,0)</f>
        <v>0</v>
      </c>
      <c r="AM125" s="577"/>
      <c r="AN125" s="1609">
        <f>SUM(AI125:AL125)</f>
        <v>0</v>
      </c>
      <c r="AO125" s="24"/>
      <c r="AP125" s="24"/>
      <c r="AQ125" s="578"/>
      <c r="AR125" s="578"/>
      <c r="AS125" s="578"/>
      <c r="AT125" s="578"/>
      <c r="AU125" s="578"/>
      <c r="AV125" s="24"/>
      <c r="AW125" s="1527"/>
      <c r="AX125" s="1550"/>
      <c r="AY125" s="1572">
        <f t="shared" si="364"/>
        <v>0</v>
      </c>
      <c r="AZ125" s="1574">
        <f t="shared" si="365"/>
        <v>0</v>
      </c>
      <c r="BA125" s="1574">
        <f t="shared" si="366"/>
        <v>0</v>
      </c>
      <c r="BB125" s="1574">
        <f t="shared" si="367"/>
        <v>0</v>
      </c>
      <c r="BC125" s="1573">
        <f t="shared" si="368"/>
        <v>0</v>
      </c>
      <c r="BD125" s="480">
        <f t="shared" si="369"/>
        <v>0</v>
      </c>
      <c r="BE125" s="1572">
        <f t="shared" si="370"/>
        <v>0</v>
      </c>
      <c r="BF125" s="1539"/>
      <c r="BG125" s="1594">
        <f>'Library Volume 1'!E$9</f>
        <v>0.48</v>
      </c>
      <c r="BH125" s="1595">
        <f>'Library Volume 1'!G$9</f>
        <v>0.48</v>
      </c>
      <c r="BI125" s="1595">
        <f>'Library Volume 1'!H$9</f>
        <v>0.44</v>
      </c>
      <c r="BJ125" s="1595">
        <f>'Library Volume 1'!I$9</f>
        <v>0.4</v>
      </c>
      <c r="BK125" s="1596">
        <f>'Library Volume 1'!J$9</f>
        <v>0.36</v>
      </c>
      <c r="BL125" s="1527"/>
      <c r="BM125" s="1572">
        <f t="shared" si="371"/>
        <v>0</v>
      </c>
      <c r="BN125" s="1574">
        <f t="shared" si="372"/>
        <v>0</v>
      </c>
      <c r="BO125" s="1574">
        <f t="shared" si="373"/>
        <v>0</v>
      </c>
      <c r="BP125" s="1574">
        <f t="shared" si="374"/>
        <v>0</v>
      </c>
      <c r="BQ125" s="1573">
        <f t="shared" si="375"/>
        <v>0</v>
      </c>
      <c r="BR125" s="1527"/>
      <c r="BS125" s="1597">
        <f>('Library Volume 1'!E$6)</f>
        <v>2.2000000000000002</v>
      </c>
      <c r="BT125" s="1598">
        <f>'Library Volume 1'!G$6</f>
        <v>3.2</v>
      </c>
      <c r="BU125" s="1598">
        <f>'Library Volume 1'!H$6</f>
        <v>4.9000000000000004</v>
      </c>
      <c r="BV125" s="1598">
        <f>'Library Volume 1'!I$6</f>
        <v>6.5</v>
      </c>
      <c r="BW125" s="1599">
        <f>'Library Volume 1'!J$6</f>
        <v>7.5</v>
      </c>
      <c r="BX125" s="1527"/>
      <c r="BY125" s="1572">
        <f t="shared" si="376"/>
        <v>0</v>
      </c>
      <c r="BZ125" s="1574">
        <f t="shared" si="377"/>
        <v>0</v>
      </c>
      <c r="CA125" s="1574">
        <f t="shared" si="378"/>
        <v>0</v>
      </c>
      <c r="CB125" s="1574">
        <f t="shared" si="379"/>
        <v>0</v>
      </c>
      <c r="CC125" s="1573">
        <f t="shared" si="380"/>
        <v>0</v>
      </c>
      <c r="CD125" s="1574"/>
      <c r="CE125" s="1539"/>
      <c r="CF125" s="1539"/>
      <c r="CG125" s="1539"/>
      <c r="CH125" s="1539"/>
      <c r="CI125" s="1539"/>
      <c r="CJ125" s="1539"/>
      <c r="CK125" s="1539"/>
    </row>
    <row r="126" spans="2:89" ht="17.100000000000001" hidden="1" customHeight="1" outlineLevel="1">
      <c r="B126" s="483"/>
      <c r="C126" s="1582" t="str">
        <f>'Library Volume 1'!C40</f>
        <v>Warehousing and Distribution</v>
      </c>
      <c r="D126" s="1582"/>
      <c r="E126" s="1568"/>
      <c r="F126" s="1569"/>
      <c r="G126" s="1569"/>
      <c r="H126" s="1569"/>
      <c r="I126" s="1602"/>
      <c r="J126" s="1603"/>
      <c r="K126" s="1558"/>
      <c r="L126" s="1568"/>
      <c r="M126" s="1569"/>
      <c r="N126" s="1569"/>
      <c r="O126" s="1569"/>
      <c r="P126" s="1569"/>
      <c r="Q126" s="1568"/>
      <c r="R126" s="1558"/>
      <c r="S126" s="1568"/>
      <c r="T126" s="1569"/>
      <c r="U126" s="1569"/>
      <c r="V126" s="1569"/>
      <c r="W126" s="1569"/>
      <c r="X126" s="1569"/>
      <c r="Y126" s="1568"/>
      <c r="Z126" s="993"/>
      <c r="AA126" s="649"/>
      <c r="AB126" s="1570"/>
      <c r="AC126" s="18"/>
      <c r="AD126" s="31"/>
      <c r="AE126" s="584"/>
      <c r="AF126" s="579"/>
      <c r="AG126" s="580"/>
      <c r="AH126" s="1607" t="s">
        <v>306</v>
      </c>
      <c r="AI126" s="1608">
        <f>IF(T246&gt;0,1,0)</f>
        <v>0</v>
      </c>
      <c r="AJ126" s="1608">
        <f>IF(U246&gt;0,1,0)</f>
        <v>0</v>
      </c>
      <c r="AK126" s="1608">
        <f>IF(V246&gt;0,1,0)</f>
        <v>0</v>
      </c>
      <c r="AL126" s="1608">
        <f>IF(W246&gt;0,1,0)</f>
        <v>0</v>
      </c>
      <c r="AM126" s="496"/>
      <c r="AN126" s="586"/>
      <c r="AO126" s="498"/>
      <c r="AP126" s="31"/>
      <c r="AQ126" s="493"/>
      <c r="AR126" s="493"/>
      <c r="AS126" s="493"/>
      <c r="AT126" s="493"/>
      <c r="AU126" s="493"/>
      <c r="AV126" s="568"/>
      <c r="AW126" s="1527"/>
      <c r="AX126" s="508" t="str">
        <f>C126</f>
        <v>Warehousing and Distribution</v>
      </c>
      <c r="AY126" s="1575"/>
      <c r="AZ126" s="1576"/>
      <c r="BA126" s="1576"/>
      <c r="BB126" s="1576"/>
      <c r="BC126" s="1577"/>
      <c r="BD126" s="604"/>
      <c r="BE126" s="1575"/>
      <c r="BF126" s="1578"/>
      <c r="BG126" s="1579"/>
      <c r="BH126" s="1580"/>
      <c r="BI126" s="1580"/>
      <c r="BJ126" s="1580"/>
      <c r="BK126" s="1581"/>
      <c r="BL126" s="1582"/>
      <c r="BM126" s="1575"/>
      <c r="BN126" s="1576"/>
      <c r="BO126" s="1576"/>
      <c r="BP126" s="1576"/>
      <c r="BQ126" s="1577"/>
      <c r="BR126" s="1582"/>
      <c r="BS126" s="1583"/>
      <c r="BT126" s="1584"/>
      <c r="BU126" s="1584"/>
      <c r="BV126" s="1584"/>
      <c r="BW126" s="1585"/>
      <c r="BX126" s="1582"/>
      <c r="BY126" s="1575"/>
      <c r="BZ126" s="1576"/>
      <c r="CA126" s="1576"/>
      <c r="CB126" s="1576"/>
      <c r="CC126" s="1577"/>
      <c r="CD126" s="1574"/>
      <c r="CE126" s="1539"/>
      <c r="CF126" s="1539"/>
      <c r="CG126" s="1539"/>
      <c r="CH126" s="1539"/>
      <c r="CI126" s="1539"/>
      <c r="CJ126" s="1539"/>
      <c r="CK126" s="1539"/>
    </row>
    <row r="127" spans="2:89" ht="16.350000000000001" hidden="1" customHeight="1" outlineLevel="1">
      <c r="B127" s="483"/>
      <c r="C127" s="1527"/>
      <c r="D127" s="1527" t="s">
        <v>292</v>
      </c>
      <c r="E127" s="1527"/>
      <c r="F127" s="1586">
        <v>0</v>
      </c>
      <c r="G127" s="1586">
        <v>0</v>
      </c>
      <c r="H127" s="1586">
        <v>0</v>
      </c>
      <c r="I127" s="1587">
        <f t="shared" ref="I127:I130" si="382">IF(F127&gt;0,G127/H127,0)</f>
        <v>0</v>
      </c>
      <c r="J127" s="1588">
        <f t="shared" ref="J127" si="383">IF(F127&gt;0,F127/G127,0)</f>
        <v>0</v>
      </c>
      <c r="K127" s="1558"/>
      <c r="L127" s="1589">
        <f t="shared" si="356"/>
        <v>0</v>
      </c>
      <c r="M127" s="1590">
        <v>0</v>
      </c>
      <c r="N127" s="1590">
        <v>0</v>
      </c>
      <c r="O127" s="1590">
        <v>0</v>
      </c>
      <c r="P127" s="1590">
        <v>0</v>
      </c>
      <c r="Q127" s="1635">
        <v>0</v>
      </c>
      <c r="R127" s="1558"/>
      <c r="S127" s="1570">
        <f t="shared" si="357"/>
        <v>0</v>
      </c>
      <c r="T127" s="1572">
        <f t="shared" si="358"/>
        <v>0</v>
      </c>
      <c r="U127" s="1572">
        <f t="shared" si="359"/>
        <v>0</v>
      </c>
      <c r="V127" s="1572">
        <f t="shared" si="360"/>
        <v>0</v>
      </c>
      <c r="W127" s="1572">
        <f t="shared" si="361"/>
        <v>0</v>
      </c>
      <c r="X127" s="1572">
        <f t="shared" si="362"/>
        <v>0</v>
      </c>
      <c r="Y127" s="1574">
        <f t="shared" si="363"/>
        <v>0</v>
      </c>
      <c r="Z127" s="993"/>
      <c r="AA127" s="1592"/>
      <c r="AB127" s="1570"/>
      <c r="AC127" s="18"/>
      <c r="AD127" s="566" t="str">
        <f>B248</f>
        <v>13</v>
      </c>
      <c r="AE127" s="476" t="str">
        <f>C248</f>
        <v>Education and Training</v>
      </c>
      <c r="AF127" s="567" t="s">
        <v>272</v>
      </c>
      <c r="AG127" s="567"/>
      <c r="AH127" s="567"/>
      <c r="AI127" s="581" t="s">
        <v>276</v>
      </c>
      <c r="AJ127" s="581" t="s">
        <v>277</v>
      </c>
      <c r="AK127" s="581" t="s">
        <v>278</v>
      </c>
      <c r="AL127" s="581" t="s">
        <v>279</v>
      </c>
      <c r="AM127" s="477" t="s">
        <v>288</v>
      </c>
      <c r="AN127" s="501" t="s">
        <v>275</v>
      </c>
      <c r="AO127" s="506"/>
      <c r="AP127" s="39"/>
      <c r="AQ127" s="477"/>
      <c r="AR127" s="477" t="s">
        <v>276</v>
      </c>
      <c r="AS127" s="477" t="s">
        <v>277</v>
      </c>
      <c r="AT127" s="477" t="s">
        <v>278</v>
      </c>
      <c r="AU127" s="477" t="s">
        <v>279</v>
      </c>
      <c r="AV127" s="582"/>
      <c r="AW127" s="1527"/>
      <c r="AX127" s="1550"/>
      <c r="AY127" s="1572">
        <f t="shared" si="364"/>
        <v>0</v>
      </c>
      <c r="AZ127" s="1574">
        <f t="shared" si="365"/>
        <v>0</v>
      </c>
      <c r="BA127" s="1574">
        <f t="shared" si="366"/>
        <v>0</v>
      </c>
      <c r="BB127" s="1574">
        <f t="shared" si="367"/>
        <v>0</v>
      </c>
      <c r="BC127" s="1573">
        <f t="shared" si="368"/>
        <v>0</v>
      </c>
      <c r="BD127" s="480">
        <f t="shared" si="369"/>
        <v>0</v>
      </c>
      <c r="BE127" s="1572">
        <f t="shared" si="370"/>
        <v>0</v>
      </c>
      <c r="BF127" s="1539"/>
      <c r="BG127" s="1594">
        <f>'Library Volume 1'!E$9</f>
        <v>0.48</v>
      </c>
      <c r="BH127" s="1595">
        <f>'Library Volume 1'!G$9</f>
        <v>0.48</v>
      </c>
      <c r="BI127" s="1595">
        <f>'Library Volume 1'!H$9</f>
        <v>0.44</v>
      </c>
      <c r="BJ127" s="1595">
        <f>'Library Volume 1'!I$9</f>
        <v>0.4</v>
      </c>
      <c r="BK127" s="1596">
        <f>'Library Volume 1'!J$9</f>
        <v>0.36</v>
      </c>
      <c r="BL127" s="1527"/>
      <c r="BM127" s="1572">
        <f t="shared" si="371"/>
        <v>0</v>
      </c>
      <c r="BN127" s="1574">
        <f t="shared" si="372"/>
        <v>0</v>
      </c>
      <c r="BO127" s="1574">
        <f t="shared" si="373"/>
        <v>0</v>
      </c>
      <c r="BP127" s="1574">
        <f t="shared" si="374"/>
        <v>0</v>
      </c>
      <c r="BQ127" s="1573">
        <f t="shared" si="375"/>
        <v>0</v>
      </c>
      <c r="BR127" s="1527"/>
      <c r="BS127" s="1597">
        <f>('Library Volume 1'!E$6)</f>
        <v>2.2000000000000002</v>
      </c>
      <c r="BT127" s="1598">
        <f>'Library Volume 1'!G$6</f>
        <v>3.2</v>
      </c>
      <c r="BU127" s="1598">
        <f>'Library Volume 1'!H$6</f>
        <v>4.9000000000000004</v>
      </c>
      <c r="BV127" s="1598">
        <f>'Library Volume 1'!I$6</f>
        <v>6.5</v>
      </c>
      <c r="BW127" s="1599">
        <f>'Library Volume 1'!J$6</f>
        <v>7.5</v>
      </c>
      <c r="BX127" s="1527"/>
      <c r="BY127" s="1572">
        <f t="shared" si="376"/>
        <v>0</v>
      </c>
      <c r="BZ127" s="1574">
        <f t="shared" si="377"/>
        <v>0</v>
      </c>
      <c r="CA127" s="1574">
        <f t="shared" si="378"/>
        <v>0</v>
      </c>
      <c r="CB127" s="1574">
        <f t="shared" si="379"/>
        <v>0</v>
      </c>
      <c r="CC127" s="1573">
        <f t="shared" si="380"/>
        <v>0</v>
      </c>
      <c r="CD127" s="1574"/>
      <c r="CE127" s="1539"/>
      <c r="CF127" s="1539"/>
      <c r="CG127" s="1539"/>
      <c r="CH127" s="1539"/>
      <c r="CI127" s="1539"/>
      <c r="CJ127" s="1539"/>
      <c r="CK127" s="1539"/>
    </row>
    <row r="128" spans="2:89" ht="16.350000000000001" hidden="1" customHeight="1" outlineLevel="1">
      <c r="B128" s="483"/>
      <c r="C128" s="1527"/>
      <c r="D128" s="1527" t="s">
        <v>294</v>
      </c>
      <c r="E128" s="1527"/>
      <c r="F128" s="1586">
        <v>0</v>
      </c>
      <c r="G128" s="1586">
        <v>0</v>
      </c>
      <c r="H128" s="1586">
        <v>0</v>
      </c>
      <c r="I128" s="1587">
        <f t="shared" si="382"/>
        <v>0</v>
      </c>
      <c r="J128" s="1588">
        <f>IF(F128&gt;0,F128/G128,0)</f>
        <v>0</v>
      </c>
      <c r="K128" s="1558"/>
      <c r="L128" s="1589">
        <f t="shared" si="356"/>
        <v>0</v>
      </c>
      <c r="M128" s="1590">
        <v>0</v>
      </c>
      <c r="N128" s="1590">
        <v>0</v>
      </c>
      <c r="O128" s="1590">
        <v>0</v>
      </c>
      <c r="P128" s="1590">
        <v>0</v>
      </c>
      <c r="Q128" s="1635">
        <v>0</v>
      </c>
      <c r="R128" s="1558"/>
      <c r="S128" s="1570">
        <f t="shared" si="357"/>
        <v>0</v>
      </c>
      <c r="T128" s="1572">
        <f t="shared" si="358"/>
        <v>0</v>
      </c>
      <c r="U128" s="1572">
        <f t="shared" si="359"/>
        <v>0</v>
      </c>
      <c r="V128" s="1572">
        <f t="shared" si="360"/>
        <v>0</v>
      </c>
      <c r="W128" s="1572">
        <f t="shared" si="361"/>
        <v>0</v>
      </c>
      <c r="X128" s="1572">
        <f t="shared" si="362"/>
        <v>0</v>
      </c>
      <c r="Y128" s="1574">
        <f t="shared" si="363"/>
        <v>0</v>
      </c>
      <c r="Z128" s="993"/>
      <c r="AA128" s="1592"/>
      <c r="AB128" s="1570"/>
      <c r="AC128" s="18"/>
      <c r="AD128" s="1527"/>
      <c r="AE128" s="1550" t="s">
        <v>290</v>
      </c>
      <c r="AF128" s="1571" t="s">
        <v>291</v>
      </c>
      <c r="AG128" s="1571"/>
      <c r="AH128" s="1571"/>
      <c r="AI128" s="1571">
        <f>ROUND(BZ259/AI129,0)</f>
        <v>0</v>
      </c>
      <c r="AJ128" s="1571">
        <f>ROUND(CA259/AJ129,0)</f>
        <v>0</v>
      </c>
      <c r="AK128" s="1571">
        <f>ROUND(CB259/AK129,0)</f>
        <v>0</v>
      </c>
      <c r="AL128" s="1571">
        <f>ROUND(CC259/AL129,0)</f>
        <v>0</v>
      </c>
      <c r="AM128" s="1572"/>
      <c r="AN128" s="1573">
        <f>SUM(AF128:AL128)</f>
        <v>0</v>
      </c>
      <c r="AO128" s="1574"/>
      <c r="AQ128" s="1572"/>
      <c r="AR128" s="1572"/>
      <c r="AS128" s="1572"/>
      <c r="AT128" s="1572"/>
      <c r="AU128" s="1572"/>
      <c r="AW128" s="1527"/>
      <c r="AX128" s="1550"/>
      <c r="AY128" s="1572">
        <f t="shared" si="364"/>
        <v>0</v>
      </c>
      <c r="AZ128" s="1574">
        <f t="shared" si="365"/>
        <v>0</v>
      </c>
      <c r="BA128" s="1574">
        <f t="shared" si="366"/>
        <v>0</v>
      </c>
      <c r="BB128" s="1574">
        <f t="shared" si="367"/>
        <v>0</v>
      </c>
      <c r="BC128" s="1573">
        <f t="shared" si="368"/>
        <v>0</v>
      </c>
      <c r="BD128" s="480">
        <f t="shared" si="369"/>
        <v>0</v>
      </c>
      <c r="BE128" s="1572">
        <f t="shared" si="370"/>
        <v>0</v>
      </c>
      <c r="BF128" s="1539"/>
      <c r="BG128" s="1594">
        <f>'Library Volume 1'!E$9</f>
        <v>0.48</v>
      </c>
      <c r="BH128" s="1595">
        <f>'Library Volume 1'!G$9</f>
        <v>0.48</v>
      </c>
      <c r="BI128" s="1595">
        <f>'Library Volume 1'!H$9</f>
        <v>0.44</v>
      </c>
      <c r="BJ128" s="1595">
        <f>'Library Volume 1'!I$9</f>
        <v>0.4</v>
      </c>
      <c r="BK128" s="1596">
        <f>'Library Volume 1'!J$9</f>
        <v>0.36</v>
      </c>
      <c r="BL128" s="1527"/>
      <c r="BM128" s="1572">
        <f t="shared" si="371"/>
        <v>0</v>
      </c>
      <c r="BN128" s="1574">
        <f t="shared" si="372"/>
        <v>0</v>
      </c>
      <c r="BO128" s="1574">
        <f t="shared" si="373"/>
        <v>0</v>
      </c>
      <c r="BP128" s="1574">
        <f t="shared" si="374"/>
        <v>0</v>
      </c>
      <c r="BQ128" s="1573">
        <f t="shared" si="375"/>
        <v>0</v>
      </c>
      <c r="BR128" s="1527"/>
      <c r="BS128" s="1597">
        <f>('Library Volume 1'!E$6)</f>
        <v>2.2000000000000002</v>
      </c>
      <c r="BT128" s="1598">
        <f>'Library Volume 1'!G$6</f>
        <v>3.2</v>
      </c>
      <c r="BU128" s="1598">
        <f>'Library Volume 1'!H$6</f>
        <v>4.9000000000000004</v>
      </c>
      <c r="BV128" s="1598">
        <f>'Library Volume 1'!I$6</f>
        <v>6.5</v>
      </c>
      <c r="BW128" s="1599">
        <f>'Library Volume 1'!J$6</f>
        <v>7.5</v>
      </c>
      <c r="BX128" s="1527"/>
      <c r="BY128" s="1572">
        <f t="shared" si="376"/>
        <v>0</v>
      </c>
      <c r="BZ128" s="1574">
        <f t="shared" si="377"/>
        <v>0</v>
      </c>
      <c r="CA128" s="1574">
        <f t="shared" si="378"/>
        <v>0</v>
      </c>
      <c r="CB128" s="1574">
        <f t="shared" si="379"/>
        <v>0</v>
      </c>
      <c r="CC128" s="1573">
        <f t="shared" si="380"/>
        <v>0</v>
      </c>
      <c r="CD128" s="1574"/>
      <c r="CE128" s="1539"/>
      <c r="CF128" s="1539"/>
      <c r="CG128" s="1539"/>
      <c r="CH128" s="1539"/>
      <c r="CI128" s="1539"/>
      <c r="CJ128" s="1539"/>
      <c r="CK128" s="1539"/>
    </row>
    <row r="129" spans="2:89" ht="16.350000000000001" hidden="1" customHeight="1" outlineLevel="1">
      <c r="B129" s="483"/>
      <c r="C129" s="1527"/>
      <c r="D129" s="1527" t="s">
        <v>296</v>
      </c>
      <c r="E129" s="1527"/>
      <c r="F129" s="1586">
        <v>0</v>
      </c>
      <c r="G129" s="1586">
        <v>0</v>
      </c>
      <c r="H129" s="1586">
        <v>0</v>
      </c>
      <c r="I129" s="1587">
        <f t="shared" si="382"/>
        <v>0</v>
      </c>
      <c r="J129" s="1588">
        <f t="shared" ref="J129:J130" si="384">IF(F129&gt;0,F129/G129,0)</f>
        <v>0</v>
      </c>
      <c r="K129" s="1558"/>
      <c r="L129" s="1589">
        <f t="shared" si="356"/>
        <v>0</v>
      </c>
      <c r="M129" s="1590">
        <v>0</v>
      </c>
      <c r="N129" s="1590">
        <v>0</v>
      </c>
      <c r="O129" s="1590">
        <v>0</v>
      </c>
      <c r="P129" s="1590">
        <v>0</v>
      </c>
      <c r="Q129" s="1635">
        <v>0</v>
      </c>
      <c r="R129" s="1558"/>
      <c r="S129" s="1570">
        <f t="shared" si="357"/>
        <v>0</v>
      </c>
      <c r="T129" s="1572">
        <f t="shared" si="358"/>
        <v>0</v>
      </c>
      <c r="U129" s="1572">
        <f t="shared" si="359"/>
        <v>0</v>
      </c>
      <c r="V129" s="1572">
        <f t="shared" si="360"/>
        <v>0</v>
      </c>
      <c r="W129" s="1572">
        <f t="shared" si="361"/>
        <v>0</v>
      </c>
      <c r="X129" s="1572">
        <f t="shared" si="362"/>
        <v>0</v>
      </c>
      <c r="Y129" s="1574">
        <f t="shared" si="363"/>
        <v>0</v>
      </c>
      <c r="Z129" s="993"/>
      <c r="AA129" s="1592"/>
      <c r="AB129" s="1570"/>
      <c r="AC129" s="18"/>
      <c r="AD129" s="1527"/>
      <c r="AE129" s="1550" t="s">
        <v>293</v>
      </c>
      <c r="AF129" s="1571"/>
      <c r="AG129" s="1571"/>
      <c r="AH129" s="1571"/>
      <c r="AI129" s="1571">
        <f>'Library Volume 1'!G$7</f>
        <v>69</v>
      </c>
      <c r="AJ129" s="1571">
        <f>'Library Volume 1'!H$7</f>
        <v>97</v>
      </c>
      <c r="AK129" s="1571">
        <f>'Library Volume 1'!I$7</f>
        <v>139</v>
      </c>
      <c r="AL129" s="1571">
        <f>'Library Volume 1'!J$7</f>
        <v>167</v>
      </c>
      <c r="AM129" s="1572"/>
      <c r="AN129" s="1573" t="e">
        <f>AN130/AN128</f>
        <v>#DIV/0!</v>
      </c>
      <c r="AO129" s="1574"/>
      <c r="AP129" s="1574"/>
      <c r="AQ129" s="1572"/>
      <c r="AR129" s="1572"/>
      <c r="AS129" s="1572"/>
      <c r="AT129" s="1572"/>
      <c r="AU129" s="1572"/>
      <c r="AW129" s="1527"/>
      <c r="AX129" s="1550"/>
      <c r="AY129" s="1572">
        <f t="shared" si="364"/>
        <v>0</v>
      </c>
      <c r="AZ129" s="1574">
        <f t="shared" si="365"/>
        <v>0</v>
      </c>
      <c r="BA129" s="1574">
        <f t="shared" si="366"/>
        <v>0</v>
      </c>
      <c r="BB129" s="1574">
        <f t="shared" si="367"/>
        <v>0</v>
      </c>
      <c r="BC129" s="1573">
        <f t="shared" si="368"/>
        <v>0</v>
      </c>
      <c r="BD129" s="480">
        <f t="shared" si="369"/>
        <v>0</v>
      </c>
      <c r="BE129" s="1572">
        <f t="shared" si="370"/>
        <v>0</v>
      </c>
      <c r="BF129" s="1539"/>
      <c r="BG129" s="1594">
        <f>'Library Volume 1'!E$9</f>
        <v>0.48</v>
      </c>
      <c r="BH129" s="1595">
        <f>'Library Volume 1'!G$9</f>
        <v>0.48</v>
      </c>
      <c r="BI129" s="1595">
        <f>'Library Volume 1'!H$9</f>
        <v>0.44</v>
      </c>
      <c r="BJ129" s="1595">
        <f>'Library Volume 1'!I$9</f>
        <v>0.4</v>
      </c>
      <c r="BK129" s="1596">
        <f>'Library Volume 1'!J$9</f>
        <v>0.36</v>
      </c>
      <c r="BL129" s="1527"/>
      <c r="BM129" s="1572">
        <f t="shared" si="371"/>
        <v>0</v>
      </c>
      <c r="BN129" s="1574">
        <f t="shared" si="372"/>
        <v>0</v>
      </c>
      <c r="BO129" s="1574">
        <f t="shared" si="373"/>
        <v>0</v>
      </c>
      <c r="BP129" s="1574">
        <f t="shared" si="374"/>
        <v>0</v>
      </c>
      <c r="BQ129" s="1573">
        <f t="shared" si="375"/>
        <v>0</v>
      </c>
      <c r="BR129" s="1527"/>
      <c r="BS129" s="1597">
        <f>('Library Volume 1'!E$6)</f>
        <v>2.2000000000000002</v>
      </c>
      <c r="BT129" s="1598">
        <f>'Library Volume 1'!G$6</f>
        <v>3.2</v>
      </c>
      <c r="BU129" s="1598">
        <f>'Library Volume 1'!H$6</f>
        <v>4.9000000000000004</v>
      </c>
      <c r="BV129" s="1598">
        <f>'Library Volume 1'!I$6</f>
        <v>6.5</v>
      </c>
      <c r="BW129" s="1599">
        <f>'Library Volume 1'!J$6</f>
        <v>7.5</v>
      </c>
      <c r="BX129" s="1527"/>
      <c r="BY129" s="1572">
        <f t="shared" si="376"/>
        <v>0</v>
      </c>
      <c r="BZ129" s="1574">
        <f t="shared" si="377"/>
        <v>0</v>
      </c>
      <c r="CA129" s="1574">
        <f t="shared" si="378"/>
        <v>0</v>
      </c>
      <c r="CB129" s="1574">
        <f t="shared" si="379"/>
        <v>0</v>
      </c>
      <c r="CC129" s="1573">
        <f t="shared" si="380"/>
        <v>0</v>
      </c>
      <c r="CD129" s="1574"/>
      <c r="CE129" s="1539"/>
      <c r="CF129" s="1539"/>
      <c r="CG129" s="1539"/>
      <c r="CH129" s="1539"/>
      <c r="CI129" s="1539"/>
      <c r="CJ129" s="1539"/>
      <c r="CK129" s="1539"/>
    </row>
    <row r="130" spans="2:89" ht="16.350000000000001" hidden="1" customHeight="1" outlineLevel="1">
      <c r="B130" s="483"/>
      <c r="C130" s="1527"/>
      <c r="D130" s="1565" t="s">
        <v>298</v>
      </c>
      <c r="E130" s="1527"/>
      <c r="F130" s="1586">
        <v>0</v>
      </c>
      <c r="G130" s="1586">
        <v>0</v>
      </c>
      <c r="H130" s="1586">
        <v>0</v>
      </c>
      <c r="I130" s="1636">
        <f t="shared" si="382"/>
        <v>0</v>
      </c>
      <c r="J130" s="1637">
        <f t="shared" si="384"/>
        <v>0</v>
      </c>
      <c r="K130" s="1558"/>
      <c r="L130" s="1589">
        <f t="shared" si="356"/>
        <v>0</v>
      </c>
      <c r="M130" s="1590">
        <v>0</v>
      </c>
      <c r="N130" s="1590">
        <v>0</v>
      </c>
      <c r="O130" s="1590">
        <v>0</v>
      </c>
      <c r="P130" s="1590">
        <v>0</v>
      </c>
      <c r="Q130" s="1635">
        <v>0</v>
      </c>
      <c r="R130" s="1558"/>
      <c r="S130" s="1570">
        <f t="shared" si="357"/>
        <v>0</v>
      </c>
      <c r="T130" s="1572">
        <f t="shared" si="358"/>
        <v>0</v>
      </c>
      <c r="U130" s="1572">
        <f t="shared" si="359"/>
        <v>0</v>
      </c>
      <c r="V130" s="1572">
        <f t="shared" si="360"/>
        <v>0</v>
      </c>
      <c r="W130" s="1572">
        <f t="shared" si="361"/>
        <v>0</v>
      </c>
      <c r="X130" s="1572">
        <f t="shared" si="362"/>
        <v>0</v>
      </c>
      <c r="Y130" s="1574">
        <f t="shared" si="363"/>
        <v>0</v>
      </c>
      <c r="Z130" s="993"/>
      <c r="AA130" s="1592"/>
      <c r="AB130" s="1570"/>
      <c r="AC130" s="18"/>
      <c r="AD130" s="1527"/>
      <c r="AE130" s="1550" t="s">
        <v>295</v>
      </c>
      <c r="AF130" s="1559"/>
      <c r="AG130" s="1559"/>
      <c r="AH130" s="1559"/>
      <c r="AI130" s="1559">
        <f>AI129*AI128</f>
        <v>0</v>
      </c>
      <c r="AJ130" s="1559">
        <f>AJ129*AJ128</f>
        <v>0</v>
      </c>
      <c r="AK130" s="1559">
        <f>AK129*AK128</f>
        <v>0</v>
      </c>
      <c r="AL130" s="1559">
        <f>AL129*AL128</f>
        <v>0</v>
      </c>
      <c r="AM130" s="1554"/>
      <c r="AN130" s="1553">
        <f>SUM(AF130:AL130)</f>
        <v>0</v>
      </c>
      <c r="AO130" s="1539"/>
      <c r="AP130" s="1539"/>
      <c r="AQ130" s="1554"/>
      <c r="AR130" s="1554"/>
      <c r="AS130" s="1554"/>
      <c r="AT130" s="1554"/>
      <c r="AU130" s="1554"/>
      <c r="AW130" s="1527"/>
      <c r="AX130" s="1550"/>
      <c r="AY130" s="1572">
        <f t="shared" si="364"/>
        <v>0</v>
      </c>
      <c r="AZ130" s="1574">
        <f t="shared" si="365"/>
        <v>0</v>
      </c>
      <c r="BA130" s="1574">
        <f t="shared" si="366"/>
        <v>0</v>
      </c>
      <c r="BB130" s="1574">
        <f t="shared" si="367"/>
        <v>0</v>
      </c>
      <c r="BC130" s="1573">
        <f t="shared" si="368"/>
        <v>0</v>
      </c>
      <c r="BD130" s="480">
        <f t="shared" si="369"/>
        <v>0</v>
      </c>
      <c r="BE130" s="1572">
        <f t="shared" si="370"/>
        <v>0</v>
      </c>
      <c r="BF130" s="1539"/>
      <c r="BG130" s="1594">
        <f>'Library Volume 1'!E$9</f>
        <v>0.48</v>
      </c>
      <c r="BH130" s="1595">
        <f>'Library Volume 1'!G$9</f>
        <v>0.48</v>
      </c>
      <c r="BI130" s="1595">
        <f>'Library Volume 1'!H$9</f>
        <v>0.44</v>
      </c>
      <c r="BJ130" s="1595">
        <f>'Library Volume 1'!I$9</f>
        <v>0.4</v>
      </c>
      <c r="BK130" s="1596">
        <f>'Library Volume 1'!J$9</f>
        <v>0.36</v>
      </c>
      <c r="BL130" s="1527"/>
      <c r="BM130" s="1572">
        <f t="shared" si="371"/>
        <v>0</v>
      </c>
      <c r="BN130" s="1574">
        <f t="shared" si="372"/>
        <v>0</v>
      </c>
      <c r="BO130" s="1574">
        <f t="shared" si="373"/>
        <v>0</v>
      </c>
      <c r="BP130" s="1574">
        <f t="shared" si="374"/>
        <v>0</v>
      </c>
      <c r="BQ130" s="1573">
        <f t="shared" si="375"/>
        <v>0</v>
      </c>
      <c r="BR130" s="1527"/>
      <c r="BS130" s="1597">
        <f>('Library Volume 1'!E$6)</f>
        <v>2.2000000000000002</v>
      </c>
      <c r="BT130" s="1598">
        <f>'Library Volume 1'!G$6</f>
        <v>3.2</v>
      </c>
      <c r="BU130" s="1598">
        <f>'Library Volume 1'!H$6</f>
        <v>4.9000000000000004</v>
      </c>
      <c r="BV130" s="1598">
        <f>'Library Volume 1'!I$6</f>
        <v>6.5</v>
      </c>
      <c r="BW130" s="1599">
        <f>'Library Volume 1'!J$6</f>
        <v>7.5</v>
      </c>
      <c r="BX130" s="1527"/>
      <c r="BY130" s="1572">
        <f t="shared" si="376"/>
        <v>0</v>
      </c>
      <c r="BZ130" s="1574">
        <f t="shared" si="377"/>
        <v>0</v>
      </c>
      <c r="CA130" s="1574">
        <f t="shared" si="378"/>
        <v>0</v>
      </c>
      <c r="CB130" s="1574">
        <f t="shared" si="379"/>
        <v>0</v>
      </c>
      <c r="CC130" s="1573">
        <f t="shared" si="380"/>
        <v>0</v>
      </c>
      <c r="CD130" s="1574"/>
      <c r="CE130" s="1539"/>
      <c r="CF130" s="1539"/>
      <c r="CG130" s="1539"/>
      <c r="CH130" s="1539"/>
      <c r="CI130" s="1539"/>
      <c r="CJ130" s="1539"/>
      <c r="CK130" s="1539"/>
    </row>
    <row r="131" spans="2:89" ht="17.100000000000001" hidden="1" customHeight="1" outlineLevel="1">
      <c r="B131" s="483"/>
      <c r="C131" s="1582" t="str">
        <f>'Library Volume 1'!C41</f>
        <v>Service Enterprises</v>
      </c>
      <c r="D131" s="1582"/>
      <c r="E131" s="1568"/>
      <c r="F131" s="1569"/>
      <c r="G131" s="1569"/>
      <c r="H131" s="1569"/>
      <c r="I131" s="1602"/>
      <c r="J131" s="1603"/>
      <c r="K131" s="1558"/>
      <c r="L131" s="1568"/>
      <c r="M131" s="1569"/>
      <c r="N131" s="1569"/>
      <c r="O131" s="1569"/>
      <c r="P131" s="1569"/>
      <c r="Q131" s="1568"/>
      <c r="R131" s="1558"/>
      <c r="S131" s="1568"/>
      <c r="T131" s="1569"/>
      <c r="U131" s="1569"/>
      <c r="V131" s="1569"/>
      <c r="W131" s="1569"/>
      <c r="X131" s="1569"/>
      <c r="Y131" s="1568"/>
      <c r="Z131" s="993"/>
      <c r="AA131" s="649"/>
      <c r="AB131" s="1570"/>
      <c r="AC131" s="18"/>
      <c r="AD131" s="1527"/>
      <c r="AE131" s="1550" t="s">
        <v>297</v>
      </c>
      <c r="AF131" s="1571"/>
      <c r="AG131" s="1571"/>
      <c r="AH131" s="1571"/>
      <c r="AI131" s="1571" t="e">
        <f>T259/AZ259</f>
        <v>#DIV/0!</v>
      </c>
      <c r="AJ131" s="1571" t="e">
        <f>U259/BA259</f>
        <v>#DIV/0!</v>
      </c>
      <c r="AK131" s="1571" t="e">
        <f>V259/BB259</f>
        <v>#DIV/0!</v>
      </c>
      <c r="AL131" s="1571" t="e">
        <f>W259/BC259</f>
        <v>#DIV/0!</v>
      </c>
      <c r="AM131" s="1572"/>
      <c r="AN131" s="1573" t="e">
        <f>Y259/BE259</f>
        <v>#DIV/0!</v>
      </c>
      <c r="AO131" s="1574"/>
      <c r="AP131" s="1574"/>
      <c r="AQ131" s="1572"/>
      <c r="AR131" s="1572"/>
      <c r="AS131" s="1572"/>
      <c r="AT131" s="1572"/>
      <c r="AU131" s="1572"/>
      <c r="AW131" s="1527"/>
      <c r="AX131" s="508" t="str">
        <f>C131</f>
        <v>Service Enterprises</v>
      </c>
      <c r="AY131" s="1575"/>
      <c r="AZ131" s="1576"/>
      <c r="BA131" s="1576"/>
      <c r="BB131" s="1576"/>
      <c r="BC131" s="1577"/>
      <c r="BD131" s="604"/>
      <c r="BE131" s="1575"/>
      <c r="BF131" s="1578"/>
      <c r="BG131" s="1579"/>
      <c r="BH131" s="1580"/>
      <c r="BI131" s="1580"/>
      <c r="BJ131" s="1580"/>
      <c r="BK131" s="1581"/>
      <c r="BL131" s="1582"/>
      <c r="BM131" s="1575"/>
      <c r="BN131" s="1576"/>
      <c r="BO131" s="1576"/>
      <c r="BP131" s="1576"/>
      <c r="BQ131" s="1577"/>
      <c r="BR131" s="1582"/>
      <c r="BS131" s="1583"/>
      <c r="BT131" s="1584"/>
      <c r="BU131" s="1584"/>
      <c r="BV131" s="1584"/>
      <c r="BW131" s="1585"/>
      <c r="BX131" s="1582"/>
      <c r="BY131" s="1575"/>
      <c r="BZ131" s="1576"/>
      <c r="CA131" s="1576"/>
      <c r="CB131" s="1576"/>
      <c r="CC131" s="1577"/>
      <c r="CD131" s="1574"/>
      <c r="CE131" s="1539"/>
      <c r="CF131" s="1539"/>
      <c r="CG131" s="1539"/>
      <c r="CH131" s="1539"/>
      <c r="CI131" s="1539"/>
      <c r="CJ131" s="1539"/>
      <c r="CK131" s="1539"/>
    </row>
    <row r="132" spans="2:89" ht="16.350000000000001" hidden="1" customHeight="1" outlineLevel="1">
      <c r="B132" s="483"/>
      <c r="C132" s="1527"/>
      <c r="D132" s="1527" t="s">
        <v>292</v>
      </c>
      <c r="E132" s="1527"/>
      <c r="F132" s="1586">
        <v>0</v>
      </c>
      <c r="G132" s="1586">
        <v>0</v>
      </c>
      <c r="H132" s="1586">
        <v>0</v>
      </c>
      <c r="I132" s="1587">
        <f t="shared" ref="I132:I135" si="385">IF(F132&gt;0,G132/H132,0)</f>
        <v>0</v>
      </c>
      <c r="J132" s="1588">
        <f t="shared" ref="J132" si="386">IF(F132&gt;0,F132/G132,0)</f>
        <v>0</v>
      </c>
      <c r="K132" s="1558"/>
      <c r="L132" s="1589">
        <f t="shared" si="356"/>
        <v>0</v>
      </c>
      <c r="M132" s="1590">
        <v>0</v>
      </c>
      <c r="N132" s="1590">
        <v>0</v>
      </c>
      <c r="O132" s="1590">
        <v>0</v>
      </c>
      <c r="P132" s="1590">
        <v>0</v>
      </c>
      <c r="Q132" s="1591">
        <v>0</v>
      </c>
      <c r="R132" s="1558"/>
      <c r="S132" s="1570">
        <f t="shared" si="357"/>
        <v>0</v>
      </c>
      <c r="T132" s="1572">
        <f t="shared" si="358"/>
        <v>0</v>
      </c>
      <c r="U132" s="1572">
        <f t="shared" si="359"/>
        <v>0</v>
      </c>
      <c r="V132" s="1572">
        <f t="shared" si="360"/>
        <v>0</v>
      </c>
      <c r="W132" s="1572">
        <f t="shared" si="361"/>
        <v>0</v>
      </c>
      <c r="X132" s="1572">
        <f t="shared" si="362"/>
        <v>0</v>
      </c>
      <c r="Y132" s="1574">
        <f t="shared" si="363"/>
        <v>0</v>
      </c>
      <c r="Z132" s="993"/>
      <c r="AA132" s="1592"/>
      <c r="AB132" s="1570"/>
      <c r="AC132" s="18"/>
      <c r="AD132" s="1527"/>
      <c r="AE132" s="1550" t="s">
        <v>299</v>
      </c>
      <c r="AF132" s="1571"/>
      <c r="AG132" s="1571"/>
      <c r="AH132" s="1571"/>
      <c r="AI132" s="1571">
        <f>ROUND(AI129/'Library Volume 1'!G$6,0)</f>
        <v>22</v>
      </c>
      <c r="AJ132" s="1571">
        <f>ROUND(AJ129/'Library Volume 1'!H$6,0)</f>
        <v>20</v>
      </c>
      <c r="AK132" s="1571">
        <f>ROUND(AK129/'Library Volume 1'!I$6,0)</f>
        <v>21</v>
      </c>
      <c r="AL132" s="1571">
        <f>ROUND(AL129/'Library Volume 1'!J$6,0)</f>
        <v>22</v>
      </c>
      <c r="AM132" s="1572"/>
      <c r="AN132" s="1573" t="e">
        <f>AN133/AN128</f>
        <v>#DIV/0!</v>
      </c>
      <c r="AO132" s="1574"/>
      <c r="AP132" s="1600" t="s">
        <v>300</v>
      </c>
      <c r="AQ132" s="1601"/>
      <c r="AR132" s="1601" t="e">
        <f>AR134/AR133</f>
        <v>#DIV/0!</v>
      </c>
      <c r="AS132" s="1601" t="e">
        <f>AS134/AS133</f>
        <v>#DIV/0!</v>
      </c>
      <c r="AT132" s="1601" t="e">
        <f>AT134/AT133</f>
        <v>#DIV/0!</v>
      </c>
      <c r="AU132" s="1601" t="e">
        <f>AU134/AU133</f>
        <v>#DIV/0!</v>
      </c>
      <c r="AW132" s="1527"/>
      <c r="AX132" s="1550"/>
      <c r="AY132" s="1572">
        <f t="shared" si="364"/>
        <v>0</v>
      </c>
      <c r="AZ132" s="1574">
        <f t="shared" si="365"/>
        <v>0</v>
      </c>
      <c r="BA132" s="1574">
        <f t="shared" si="366"/>
        <v>0</v>
      </c>
      <c r="BB132" s="1574">
        <f t="shared" si="367"/>
        <v>0</v>
      </c>
      <c r="BC132" s="1573">
        <f t="shared" si="368"/>
        <v>0</v>
      </c>
      <c r="BD132" s="480">
        <f t="shared" si="369"/>
        <v>0</v>
      </c>
      <c r="BE132" s="1572">
        <f t="shared" si="370"/>
        <v>0</v>
      </c>
      <c r="BF132" s="1539"/>
      <c r="BG132" s="1594">
        <f>'Library Volume 1'!E$9</f>
        <v>0.48</v>
      </c>
      <c r="BH132" s="1595">
        <f>'Library Volume 1'!G$9</f>
        <v>0.48</v>
      </c>
      <c r="BI132" s="1595">
        <f>'Library Volume 1'!H$9</f>
        <v>0.44</v>
      </c>
      <c r="BJ132" s="1595">
        <f>'Library Volume 1'!I$9</f>
        <v>0.4</v>
      </c>
      <c r="BK132" s="1596">
        <f>'Library Volume 1'!J$9</f>
        <v>0.36</v>
      </c>
      <c r="BL132" s="1527"/>
      <c r="BM132" s="1572">
        <f t="shared" si="371"/>
        <v>0</v>
      </c>
      <c r="BN132" s="1574">
        <f t="shared" si="372"/>
        <v>0</v>
      </c>
      <c r="BO132" s="1574">
        <f t="shared" si="373"/>
        <v>0</v>
      </c>
      <c r="BP132" s="1574">
        <f t="shared" si="374"/>
        <v>0</v>
      </c>
      <c r="BQ132" s="1573">
        <f t="shared" si="375"/>
        <v>0</v>
      </c>
      <c r="BR132" s="1527"/>
      <c r="BS132" s="1597">
        <f>('Library Volume 1'!E$6)</f>
        <v>2.2000000000000002</v>
      </c>
      <c r="BT132" s="1598">
        <f>'Library Volume 1'!G$6</f>
        <v>3.2</v>
      </c>
      <c r="BU132" s="1598">
        <f>'Library Volume 1'!H$6</f>
        <v>4.9000000000000004</v>
      </c>
      <c r="BV132" s="1598">
        <f>'Library Volume 1'!I$6</f>
        <v>6.5</v>
      </c>
      <c r="BW132" s="1599">
        <f>'Library Volume 1'!J$6</f>
        <v>7.5</v>
      </c>
      <c r="BX132" s="1527"/>
      <c r="BY132" s="1572">
        <f t="shared" si="376"/>
        <v>0</v>
      </c>
      <c r="BZ132" s="1574">
        <f t="shared" si="377"/>
        <v>0</v>
      </c>
      <c r="CA132" s="1574">
        <f t="shared" si="378"/>
        <v>0</v>
      </c>
      <c r="CB132" s="1574">
        <f t="shared" si="379"/>
        <v>0</v>
      </c>
      <c r="CC132" s="1573">
        <f t="shared" si="380"/>
        <v>0</v>
      </c>
      <c r="CD132" s="1574"/>
      <c r="CE132" s="1539"/>
      <c r="CF132" s="1539"/>
      <c r="CG132" s="1539"/>
      <c r="CH132" s="1539"/>
      <c r="CI132" s="1539"/>
      <c r="CJ132" s="1539"/>
      <c r="CK132" s="1539"/>
    </row>
    <row r="133" spans="2:89" ht="16.350000000000001" hidden="1" customHeight="1" outlineLevel="1">
      <c r="B133" s="483"/>
      <c r="C133" s="1527"/>
      <c r="D133" s="1527" t="s">
        <v>294</v>
      </c>
      <c r="E133" s="1527"/>
      <c r="F133" s="1586">
        <v>0</v>
      </c>
      <c r="G133" s="1586">
        <v>0</v>
      </c>
      <c r="H133" s="1586">
        <v>0</v>
      </c>
      <c r="I133" s="1587">
        <f t="shared" si="385"/>
        <v>0</v>
      </c>
      <c r="J133" s="1588">
        <f>IF(F133&gt;0,F133/G133,0)</f>
        <v>0</v>
      </c>
      <c r="K133" s="1558"/>
      <c r="L133" s="1589">
        <f t="shared" si="356"/>
        <v>0</v>
      </c>
      <c r="M133" s="1590">
        <v>0</v>
      </c>
      <c r="N133" s="1590">
        <v>0</v>
      </c>
      <c r="O133" s="1590">
        <v>0</v>
      </c>
      <c r="P133" s="1590">
        <v>0</v>
      </c>
      <c r="Q133" s="1591">
        <v>0</v>
      </c>
      <c r="R133" s="1558"/>
      <c r="S133" s="1570">
        <f t="shared" si="357"/>
        <v>0</v>
      </c>
      <c r="T133" s="1572">
        <f t="shared" si="358"/>
        <v>0</v>
      </c>
      <c r="U133" s="1572">
        <f t="shared" si="359"/>
        <v>0</v>
      </c>
      <c r="V133" s="1572">
        <f t="shared" si="360"/>
        <v>0</v>
      </c>
      <c r="W133" s="1572">
        <f t="shared" si="361"/>
        <v>0</v>
      </c>
      <c r="X133" s="1572">
        <f t="shared" si="362"/>
        <v>0</v>
      </c>
      <c r="Y133" s="1574">
        <f t="shared" si="363"/>
        <v>0</v>
      </c>
      <c r="Z133" s="993"/>
      <c r="AA133" s="1592"/>
      <c r="AB133" s="1570"/>
      <c r="AC133" s="18"/>
      <c r="AD133" s="1527"/>
      <c r="AE133" s="1550" t="s">
        <v>301</v>
      </c>
      <c r="AF133" s="1571"/>
      <c r="AG133" s="1571"/>
      <c r="AH133" s="1571"/>
      <c r="AI133" s="1571">
        <f>AI128*AI132</f>
        <v>0</v>
      </c>
      <c r="AJ133" s="1571">
        <f>AJ128*AJ132</f>
        <v>0</v>
      </c>
      <c r="AK133" s="1571">
        <f>AK128*AK132</f>
        <v>0</v>
      </c>
      <c r="AL133" s="1571">
        <f>AL128*AL132</f>
        <v>0</v>
      </c>
      <c r="AM133" s="1572"/>
      <c r="AN133" s="1573">
        <f>SUM(AF133:AL133)</f>
        <v>0</v>
      </c>
      <c r="AO133" s="1574"/>
      <c r="AP133" s="1600" t="s">
        <v>302</v>
      </c>
      <c r="AQ133" s="1601"/>
      <c r="AR133" s="1601" t="e">
        <f>AI131/AI132</f>
        <v>#DIV/0!</v>
      </c>
      <c r="AS133" s="1601" t="e">
        <f>AJ131/AJ132</f>
        <v>#DIV/0!</v>
      </c>
      <c r="AT133" s="1601" t="e">
        <f>AK131/AK132</f>
        <v>#DIV/0!</v>
      </c>
      <c r="AU133" s="1601" t="e">
        <f>AL131/AL132</f>
        <v>#DIV/0!</v>
      </c>
      <c r="AW133" s="1527"/>
      <c r="AX133" s="1550"/>
      <c r="AY133" s="1572">
        <f t="shared" si="364"/>
        <v>0</v>
      </c>
      <c r="AZ133" s="1574">
        <f t="shared" si="365"/>
        <v>0</v>
      </c>
      <c r="BA133" s="1574">
        <f t="shared" si="366"/>
        <v>0</v>
      </c>
      <c r="BB133" s="1574">
        <f t="shared" si="367"/>
        <v>0</v>
      </c>
      <c r="BC133" s="1573">
        <f t="shared" si="368"/>
        <v>0</v>
      </c>
      <c r="BD133" s="480">
        <f t="shared" si="369"/>
        <v>0</v>
      </c>
      <c r="BE133" s="1572">
        <f t="shared" si="370"/>
        <v>0</v>
      </c>
      <c r="BF133" s="1539"/>
      <c r="BG133" s="1594">
        <f>'Library Volume 1'!E$9</f>
        <v>0.48</v>
      </c>
      <c r="BH133" s="1595">
        <f>'Library Volume 1'!G$9</f>
        <v>0.48</v>
      </c>
      <c r="BI133" s="1595">
        <f>'Library Volume 1'!H$9</f>
        <v>0.44</v>
      </c>
      <c r="BJ133" s="1595">
        <f>'Library Volume 1'!I$9</f>
        <v>0.4</v>
      </c>
      <c r="BK133" s="1596">
        <f>'Library Volume 1'!J$9</f>
        <v>0.36</v>
      </c>
      <c r="BL133" s="1527"/>
      <c r="BM133" s="1572">
        <f t="shared" si="371"/>
        <v>0</v>
      </c>
      <c r="BN133" s="1574">
        <f t="shared" si="372"/>
        <v>0</v>
      </c>
      <c r="BO133" s="1574">
        <f t="shared" si="373"/>
        <v>0</v>
      </c>
      <c r="BP133" s="1574">
        <f t="shared" si="374"/>
        <v>0</v>
      </c>
      <c r="BQ133" s="1573">
        <f t="shared" si="375"/>
        <v>0</v>
      </c>
      <c r="BR133" s="1527"/>
      <c r="BS133" s="1597">
        <f>('Library Volume 1'!E$6)</f>
        <v>2.2000000000000002</v>
      </c>
      <c r="BT133" s="1598">
        <f>'Library Volume 1'!G$6</f>
        <v>3.2</v>
      </c>
      <c r="BU133" s="1598">
        <f>'Library Volume 1'!H$6</f>
        <v>4.9000000000000004</v>
      </c>
      <c r="BV133" s="1598">
        <f>'Library Volume 1'!I$6</f>
        <v>6.5</v>
      </c>
      <c r="BW133" s="1599">
        <f>'Library Volume 1'!J$6</f>
        <v>7.5</v>
      </c>
      <c r="BX133" s="1527"/>
      <c r="BY133" s="1572">
        <f t="shared" si="376"/>
        <v>0</v>
      </c>
      <c r="BZ133" s="1574">
        <f t="shared" si="377"/>
        <v>0</v>
      </c>
      <c r="CA133" s="1574">
        <f t="shared" si="378"/>
        <v>0</v>
      </c>
      <c r="CB133" s="1574">
        <f t="shared" si="379"/>
        <v>0</v>
      </c>
      <c r="CC133" s="1573">
        <f t="shared" si="380"/>
        <v>0</v>
      </c>
      <c r="CD133" s="1574"/>
      <c r="CE133" s="1539"/>
      <c r="CF133" s="1539"/>
      <c r="CG133" s="1539"/>
      <c r="CH133" s="1539"/>
      <c r="CI133" s="1539"/>
      <c r="CJ133" s="1539"/>
      <c r="CK133" s="1539"/>
    </row>
    <row r="134" spans="2:89" ht="16.350000000000001" hidden="1" customHeight="1" outlineLevel="1">
      <c r="B134" s="483"/>
      <c r="C134" s="1527"/>
      <c r="D134" s="1527" t="s">
        <v>296</v>
      </c>
      <c r="E134" s="1527"/>
      <c r="F134" s="1586">
        <v>0</v>
      </c>
      <c r="G134" s="1586">
        <v>0</v>
      </c>
      <c r="H134" s="1586">
        <v>0</v>
      </c>
      <c r="I134" s="1587">
        <f t="shared" si="385"/>
        <v>0</v>
      </c>
      <c r="J134" s="1588">
        <f t="shared" ref="J134:J135" si="387">IF(F134&gt;0,F134/G134,0)</f>
        <v>0</v>
      </c>
      <c r="K134" s="1558"/>
      <c r="L134" s="1589">
        <f t="shared" si="356"/>
        <v>0</v>
      </c>
      <c r="M134" s="1590">
        <v>0</v>
      </c>
      <c r="N134" s="1590">
        <v>0</v>
      </c>
      <c r="O134" s="1590">
        <v>0</v>
      </c>
      <c r="P134" s="1590">
        <v>0</v>
      </c>
      <c r="Q134" s="1591">
        <v>0</v>
      </c>
      <c r="R134" s="1558"/>
      <c r="S134" s="1570">
        <f t="shared" si="357"/>
        <v>0</v>
      </c>
      <c r="T134" s="1572">
        <f t="shared" si="358"/>
        <v>0</v>
      </c>
      <c r="U134" s="1572">
        <f t="shared" si="359"/>
        <v>0</v>
      </c>
      <c r="V134" s="1572">
        <f t="shared" si="360"/>
        <v>0</v>
      </c>
      <c r="W134" s="1572">
        <f t="shared" si="361"/>
        <v>0</v>
      </c>
      <c r="X134" s="1572">
        <f t="shared" si="362"/>
        <v>0</v>
      </c>
      <c r="Y134" s="1574">
        <f t="shared" si="363"/>
        <v>0</v>
      </c>
      <c r="Z134" s="993"/>
      <c r="AA134" s="1592"/>
      <c r="AB134" s="1570"/>
      <c r="AC134" s="18"/>
      <c r="AD134" s="1565"/>
      <c r="AE134" s="569"/>
      <c r="AF134" s="1604"/>
      <c r="AG134" s="1604"/>
      <c r="AH134" s="570" t="s">
        <v>303</v>
      </c>
      <c r="AI134" s="571">
        <f>AI130-BZ259</f>
        <v>0</v>
      </c>
      <c r="AJ134" s="571">
        <f>AJ130-CA259</f>
        <v>0</v>
      </c>
      <c r="AK134" s="571">
        <f>AK130-CB259</f>
        <v>0</v>
      </c>
      <c r="AL134" s="583">
        <f>AL130-CC259</f>
        <v>0</v>
      </c>
      <c r="AM134" s="1605"/>
      <c r="AN134" s="583">
        <f>SUM(AI134:AM134)</f>
        <v>0</v>
      </c>
      <c r="AO134" s="573"/>
      <c r="AP134" s="1606" t="s">
        <v>304</v>
      </c>
      <c r="AQ134" s="574"/>
      <c r="AR134" s="574" t="e">
        <f>T259/(AI133*40)</f>
        <v>#DIV/0!</v>
      </c>
      <c r="AS134" s="574" t="e">
        <f>U259/(AJ133*40)</f>
        <v>#DIV/0!</v>
      </c>
      <c r="AT134" s="574" t="e">
        <f>V259/(AK133*40)</f>
        <v>#DIV/0!</v>
      </c>
      <c r="AU134" s="574" t="e">
        <f>W259/(AL133*40)</f>
        <v>#DIV/0!</v>
      </c>
      <c r="AW134" s="1527"/>
      <c r="AX134" s="1550"/>
      <c r="AY134" s="1572">
        <f t="shared" si="364"/>
        <v>0</v>
      </c>
      <c r="AZ134" s="1574">
        <f t="shared" si="365"/>
        <v>0</v>
      </c>
      <c r="BA134" s="1574">
        <f t="shared" si="366"/>
        <v>0</v>
      </c>
      <c r="BB134" s="1574">
        <f t="shared" si="367"/>
        <v>0</v>
      </c>
      <c r="BC134" s="1573">
        <f t="shared" si="368"/>
        <v>0</v>
      </c>
      <c r="BD134" s="480">
        <f t="shared" si="369"/>
        <v>0</v>
      </c>
      <c r="BE134" s="1572">
        <f t="shared" si="370"/>
        <v>0</v>
      </c>
      <c r="BF134" s="1539"/>
      <c r="BG134" s="1594">
        <f>'Library Volume 1'!E$9</f>
        <v>0.48</v>
      </c>
      <c r="BH134" s="1595">
        <f>'Library Volume 1'!G$9</f>
        <v>0.48</v>
      </c>
      <c r="BI134" s="1595">
        <f>'Library Volume 1'!H$9</f>
        <v>0.44</v>
      </c>
      <c r="BJ134" s="1595">
        <f>'Library Volume 1'!I$9</f>
        <v>0.4</v>
      </c>
      <c r="BK134" s="1596">
        <f>'Library Volume 1'!J$9</f>
        <v>0.36</v>
      </c>
      <c r="BL134" s="1527"/>
      <c r="BM134" s="1572">
        <f t="shared" si="371"/>
        <v>0</v>
      </c>
      <c r="BN134" s="1574">
        <f t="shared" si="372"/>
        <v>0</v>
      </c>
      <c r="BO134" s="1574">
        <f t="shared" si="373"/>
        <v>0</v>
      </c>
      <c r="BP134" s="1574">
        <f t="shared" si="374"/>
        <v>0</v>
      </c>
      <c r="BQ134" s="1573">
        <f t="shared" si="375"/>
        <v>0</v>
      </c>
      <c r="BR134" s="1527"/>
      <c r="BS134" s="1597">
        <f>('Library Volume 1'!E$6)</f>
        <v>2.2000000000000002</v>
      </c>
      <c r="BT134" s="1598">
        <f>'Library Volume 1'!G$6</f>
        <v>3.2</v>
      </c>
      <c r="BU134" s="1598">
        <f>'Library Volume 1'!H$6</f>
        <v>4.9000000000000004</v>
      </c>
      <c r="BV134" s="1598">
        <f>'Library Volume 1'!I$6</f>
        <v>6.5</v>
      </c>
      <c r="BW134" s="1599">
        <f>'Library Volume 1'!J$6</f>
        <v>7.5</v>
      </c>
      <c r="BX134" s="1527"/>
      <c r="BY134" s="1572">
        <f t="shared" si="376"/>
        <v>0</v>
      </c>
      <c r="BZ134" s="1574">
        <f t="shared" si="377"/>
        <v>0</v>
      </c>
      <c r="CA134" s="1574">
        <f t="shared" si="378"/>
        <v>0</v>
      </c>
      <c r="CB134" s="1574">
        <f t="shared" si="379"/>
        <v>0</v>
      </c>
      <c r="CC134" s="1573">
        <f t="shared" si="380"/>
        <v>0</v>
      </c>
      <c r="CD134" s="1574"/>
      <c r="CE134" s="1539"/>
      <c r="CF134" s="1539"/>
      <c r="CG134" s="1539"/>
      <c r="CH134" s="1539"/>
      <c r="CI134" s="1539"/>
      <c r="CJ134" s="1539"/>
      <c r="CK134" s="1539"/>
    </row>
    <row r="135" spans="2:89" ht="16.350000000000001" hidden="1" customHeight="1" outlineLevel="1">
      <c r="B135" s="483"/>
      <c r="C135" s="1527"/>
      <c r="D135" s="1565" t="s">
        <v>298</v>
      </c>
      <c r="E135" s="1527"/>
      <c r="F135" s="1586">
        <v>0</v>
      </c>
      <c r="G135" s="1586">
        <v>0</v>
      </c>
      <c r="H135" s="1586">
        <v>0</v>
      </c>
      <c r="I135" s="1636">
        <f t="shared" si="385"/>
        <v>0</v>
      </c>
      <c r="J135" s="1637">
        <f t="shared" si="387"/>
        <v>0</v>
      </c>
      <c r="K135" s="1558"/>
      <c r="L135" s="1589">
        <f t="shared" ref="L135:L139" si="388">J135-M135-N135-O135-P135-Q135</f>
        <v>0</v>
      </c>
      <c r="M135" s="1590">
        <v>0</v>
      </c>
      <c r="N135" s="1590">
        <v>0</v>
      </c>
      <c r="O135" s="1590">
        <v>0</v>
      </c>
      <c r="P135" s="1590">
        <v>0</v>
      </c>
      <c r="Q135" s="1591">
        <v>0</v>
      </c>
      <c r="R135" s="1558"/>
      <c r="S135" s="1570">
        <f t="shared" si="357"/>
        <v>0</v>
      </c>
      <c r="T135" s="1572">
        <f t="shared" si="358"/>
        <v>0</v>
      </c>
      <c r="U135" s="1572">
        <f t="shared" si="359"/>
        <v>0</v>
      </c>
      <c r="V135" s="1572">
        <f t="shared" si="360"/>
        <v>0</v>
      </c>
      <c r="W135" s="1572">
        <f t="shared" si="361"/>
        <v>0</v>
      </c>
      <c r="X135" s="1572">
        <f t="shared" si="362"/>
        <v>0</v>
      </c>
      <c r="Y135" s="1574">
        <f t="shared" si="363"/>
        <v>0</v>
      </c>
      <c r="Z135" s="993"/>
      <c r="AA135" s="1592"/>
      <c r="AB135" s="1570"/>
      <c r="AC135" s="18"/>
      <c r="AD135" s="24"/>
      <c r="AE135" s="529"/>
      <c r="AF135" s="575"/>
      <c r="AG135" s="576"/>
      <c r="AH135" s="1607" t="s">
        <v>305</v>
      </c>
      <c r="AI135" s="1608">
        <f>IF(AI136&gt;AI128,1,0)</f>
        <v>0</v>
      </c>
      <c r="AJ135" s="1608">
        <f>IF(AJ136&gt;AJ128,1,0)</f>
        <v>0</v>
      </c>
      <c r="AK135" s="1608">
        <f>IF(AK136&gt;AK128,1,0)</f>
        <v>0</v>
      </c>
      <c r="AL135" s="1608">
        <f>IF(AL136&gt;AL128,1,0)</f>
        <v>0</v>
      </c>
      <c r="AM135" s="577"/>
      <c r="AN135" s="1609">
        <f>SUM(AI135:AL135)</f>
        <v>0</v>
      </c>
      <c r="AO135" s="24"/>
      <c r="AP135" s="24"/>
      <c r="AQ135" s="578"/>
      <c r="AR135" s="578"/>
      <c r="AS135" s="578"/>
      <c r="AT135" s="578"/>
      <c r="AU135" s="578"/>
      <c r="AV135" s="24"/>
      <c r="AW135" s="1527"/>
      <c r="AX135" s="1550"/>
      <c r="AY135" s="1572">
        <f t="shared" ref="AY135:BD140" si="389">$H135*L135</f>
        <v>0</v>
      </c>
      <c r="AZ135" s="1574">
        <f t="shared" si="389"/>
        <v>0</v>
      </c>
      <c r="BA135" s="1574">
        <f t="shared" si="389"/>
        <v>0</v>
      </c>
      <c r="BB135" s="1574">
        <f t="shared" si="389"/>
        <v>0</v>
      </c>
      <c r="BC135" s="1573">
        <f t="shared" si="389"/>
        <v>0</v>
      </c>
      <c r="BD135" s="480">
        <f t="shared" si="389"/>
        <v>0</v>
      </c>
      <c r="BE135" s="1572">
        <f t="shared" ref="BE135:BE140" si="390">SUM(AY135:BD135)</f>
        <v>0</v>
      </c>
      <c r="BF135" s="1539"/>
      <c r="BG135" s="1594">
        <f>'Library Volume 1'!E$9</f>
        <v>0.48</v>
      </c>
      <c r="BH135" s="1595">
        <f>'Library Volume 1'!G$9</f>
        <v>0.48</v>
      </c>
      <c r="BI135" s="1595">
        <f>'Library Volume 1'!H$9</f>
        <v>0.44</v>
      </c>
      <c r="BJ135" s="1595">
        <f>'Library Volume 1'!I$9</f>
        <v>0.4</v>
      </c>
      <c r="BK135" s="1596">
        <f>'Library Volume 1'!J$9</f>
        <v>0.36</v>
      </c>
      <c r="BL135" s="1527"/>
      <c r="BM135" s="1572">
        <f t="shared" ref="BM135:BQ140" si="391">(S135)/(BG135*40)</f>
        <v>0</v>
      </c>
      <c r="BN135" s="1574">
        <f t="shared" si="391"/>
        <v>0</v>
      </c>
      <c r="BO135" s="1574">
        <f t="shared" si="391"/>
        <v>0</v>
      </c>
      <c r="BP135" s="1574">
        <f t="shared" si="391"/>
        <v>0</v>
      </c>
      <c r="BQ135" s="1573">
        <f t="shared" si="391"/>
        <v>0</v>
      </c>
      <c r="BR135" s="1527"/>
      <c r="BS135" s="1597">
        <f>('Library Volume 1'!E$6)</f>
        <v>2.2000000000000002</v>
      </c>
      <c r="BT135" s="1598">
        <f>'Library Volume 1'!G$6</f>
        <v>3.2</v>
      </c>
      <c r="BU135" s="1598">
        <f>'Library Volume 1'!H$6</f>
        <v>4.9000000000000004</v>
      </c>
      <c r="BV135" s="1598">
        <f>'Library Volume 1'!I$6</f>
        <v>6.5</v>
      </c>
      <c r="BW135" s="1599">
        <f>'Library Volume 1'!J$6</f>
        <v>7.5</v>
      </c>
      <c r="BX135" s="1527"/>
      <c r="BY135" s="1572">
        <f t="shared" ref="BY135:BY140" si="392">BM135*BS135</f>
        <v>0</v>
      </c>
      <c r="BZ135" s="1574">
        <f t="shared" ref="BZ135:BZ139" si="393">BN135*BT135</f>
        <v>0</v>
      </c>
      <c r="CA135" s="1574">
        <f t="shared" ref="CA135:CA140" si="394">BO135*BU135</f>
        <v>0</v>
      </c>
      <c r="CB135" s="1574">
        <f t="shared" ref="CB135:CB140" si="395">BP135*BV135</f>
        <v>0</v>
      </c>
      <c r="CC135" s="1573">
        <f t="shared" ref="CC135:CC140" si="396">BQ135*BW135</f>
        <v>0</v>
      </c>
      <c r="CD135" s="1574"/>
      <c r="CE135" s="1539"/>
      <c r="CF135" s="1539"/>
      <c r="CG135" s="1539"/>
      <c r="CH135" s="1539"/>
      <c r="CI135" s="1539"/>
      <c r="CJ135" s="1539"/>
      <c r="CK135" s="1539"/>
    </row>
    <row r="136" spans="2:89" ht="17.100000000000001" hidden="1" customHeight="1" outlineLevel="1">
      <c r="B136" s="483"/>
      <c r="C136" s="1582" t="str">
        <f>'Library Volume 1'!C42</f>
        <v>Hospitality and Catering</v>
      </c>
      <c r="D136" s="1582"/>
      <c r="E136" s="1568"/>
      <c r="F136" s="1569"/>
      <c r="G136" s="1569"/>
      <c r="H136" s="1569"/>
      <c r="I136" s="1602"/>
      <c r="J136" s="1603"/>
      <c r="K136" s="1558"/>
      <c r="L136" s="1568"/>
      <c r="M136" s="1569"/>
      <c r="N136" s="1569"/>
      <c r="O136" s="1569"/>
      <c r="P136" s="1569"/>
      <c r="Q136" s="1568"/>
      <c r="R136" s="1558"/>
      <c r="S136" s="1568"/>
      <c r="T136" s="1569"/>
      <c r="U136" s="1569"/>
      <c r="V136" s="1569"/>
      <c r="W136" s="1569"/>
      <c r="X136" s="1569"/>
      <c r="Y136" s="1568"/>
      <c r="Z136" s="993"/>
      <c r="AA136" s="649"/>
      <c r="AB136" s="1570"/>
      <c r="AC136" s="18"/>
      <c r="AD136" s="31"/>
      <c r="AE136" s="492"/>
      <c r="AF136" s="579"/>
      <c r="AG136" s="580"/>
      <c r="AH136" s="1607" t="s">
        <v>306</v>
      </c>
      <c r="AI136" s="1608">
        <f>IF(T259&gt;0,1,0)</f>
        <v>0</v>
      </c>
      <c r="AJ136" s="1608">
        <f>IF(U259&gt;0,1,0)</f>
        <v>0</v>
      </c>
      <c r="AK136" s="1608">
        <f>IF(V259&gt;0,1,0)</f>
        <v>0</v>
      </c>
      <c r="AL136" s="1608">
        <f>IF(W259&gt;0,1,0)</f>
        <v>0</v>
      </c>
      <c r="AM136" s="493"/>
      <c r="AN136" s="494"/>
      <c r="AO136" s="31"/>
      <c r="AP136" s="31"/>
      <c r="AQ136" s="493"/>
      <c r="AR136" s="493"/>
      <c r="AS136" s="493"/>
      <c r="AT136" s="493"/>
      <c r="AU136" s="493"/>
      <c r="AV136" s="31"/>
      <c r="AW136" s="1527"/>
      <c r="AX136" s="508" t="str">
        <f>C136</f>
        <v>Hospitality and Catering</v>
      </c>
      <c r="AY136" s="1575"/>
      <c r="AZ136" s="1576"/>
      <c r="BA136" s="1576"/>
      <c r="BB136" s="1576"/>
      <c r="BC136" s="1577"/>
      <c r="BD136" s="604"/>
      <c r="BE136" s="1575"/>
      <c r="BF136" s="1578"/>
      <c r="BG136" s="1579"/>
      <c r="BH136" s="1580"/>
      <c r="BI136" s="1580"/>
      <c r="BJ136" s="1580"/>
      <c r="BK136" s="1581"/>
      <c r="BL136" s="1582"/>
      <c r="BM136" s="1575"/>
      <c r="BN136" s="1576"/>
      <c r="BO136" s="1576"/>
      <c r="BP136" s="1576"/>
      <c r="BQ136" s="1577"/>
      <c r="BR136" s="1582"/>
      <c r="BS136" s="1583"/>
      <c r="BT136" s="1584"/>
      <c r="BU136" s="1584"/>
      <c r="BV136" s="1584"/>
      <c r="BW136" s="1585"/>
      <c r="BX136" s="1582"/>
      <c r="BY136" s="1575"/>
      <c r="BZ136" s="1576"/>
      <c r="CA136" s="1576"/>
      <c r="CB136" s="1576"/>
      <c r="CC136" s="1577"/>
      <c r="CD136" s="1574"/>
      <c r="CE136" s="1539"/>
      <c r="CF136" s="1539"/>
      <c r="CG136" s="1539"/>
      <c r="CH136" s="1539"/>
      <c r="CI136" s="1539"/>
      <c r="CJ136" s="1539"/>
      <c r="CK136" s="1539"/>
    </row>
    <row r="137" spans="2:89" ht="16.350000000000001" hidden="1" customHeight="1" outlineLevel="1">
      <c r="B137" s="483"/>
      <c r="D137" s="1527" t="s">
        <v>292</v>
      </c>
      <c r="E137" s="1527"/>
      <c r="F137" s="1586">
        <v>0</v>
      </c>
      <c r="G137" s="1586">
        <v>0</v>
      </c>
      <c r="H137" s="1586">
        <v>0</v>
      </c>
      <c r="I137" s="1587">
        <f t="shared" ref="I137:I140" si="397">IF(F137&gt;0,G137/H137,0)</f>
        <v>0</v>
      </c>
      <c r="J137" s="1588">
        <f t="shared" ref="J137" si="398">IF(F137&gt;0,F137/G137,0)</f>
        <v>0</v>
      </c>
      <c r="K137" s="1558"/>
      <c r="L137" s="1589">
        <f t="shared" si="388"/>
        <v>0</v>
      </c>
      <c r="M137" s="1590">
        <v>0</v>
      </c>
      <c r="N137" s="1590">
        <v>0</v>
      </c>
      <c r="O137" s="1590">
        <v>0</v>
      </c>
      <c r="P137" s="1590">
        <v>0</v>
      </c>
      <c r="Q137" s="1591">
        <v>0</v>
      </c>
      <c r="R137" s="1558"/>
      <c r="S137" s="1570">
        <f t="shared" ref="S137:S140" si="399">$I137*L137*$H137</f>
        <v>0</v>
      </c>
      <c r="T137" s="1572">
        <f t="shared" ref="T137:T140" si="400">$I137*M137*$H137</f>
        <v>0</v>
      </c>
      <c r="U137" s="1572">
        <f t="shared" ref="U137:U140" si="401">$I137*N137*$H137</f>
        <v>0</v>
      </c>
      <c r="V137" s="1572">
        <f t="shared" ref="V137:V140" si="402">$I137*O137*$H137</f>
        <v>0</v>
      </c>
      <c r="W137" s="1572">
        <f t="shared" ref="W137:W140" si="403">$I137*P137*$H137</f>
        <v>0</v>
      </c>
      <c r="X137" s="1572">
        <f t="shared" ref="X137:X140" si="404">$I137*Q137*$H137</f>
        <v>0</v>
      </c>
      <c r="Y137" s="1574">
        <f t="shared" ref="Y137:Y140" si="405">SUM(S137:X137)</f>
        <v>0</v>
      </c>
      <c r="Z137" s="993"/>
      <c r="AA137" s="1592"/>
      <c r="AB137" s="1570"/>
      <c r="AC137" s="18"/>
      <c r="AD137" s="566" t="str">
        <f>B261</f>
        <v>14</v>
      </c>
      <c r="AE137" s="476" t="str">
        <f>C261</f>
        <v>Preparation for Life and Work</v>
      </c>
      <c r="AF137" s="567" t="s">
        <v>272</v>
      </c>
      <c r="AG137" s="567"/>
      <c r="AH137" s="567"/>
      <c r="AI137" s="581" t="s">
        <v>276</v>
      </c>
      <c r="AJ137" s="581" t="s">
        <v>277</v>
      </c>
      <c r="AK137" s="581" t="s">
        <v>278</v>
      </c>
      <c r="AL137" s="581" t="s">
        <v>279</v>
      </c>
      <c r="AM137" s="477" t="s">
        <v>288</v>
      </c>
      <c r="AN137" s="501" t="s">
        <v>275</v>
      </c>
      <c r="AO137" s="506"/>
      <c r="AP137" s="39"/>
      <c r="AQ137" s="477"/>
      <c r="AR137" s="477" t="s">
        <v>276</v>
      </c>
      <c r="AS137" s="477" t="s">
        <v>277</v>
      </c>
      <c r="AT137" s="477" t="s">
        <v>278</v>
      </c>
      <c r="AU137" s="477" t="s">
        <v>279</v>
      </c>
      <c r="AV137" s="582"/>
      <c r="AW137" s="1527"/>
      <c r="AX137" s="1550"/>
      <c r="AY137" s="1572">
        <f t="shared" si="389"/>
        <v>0</v>
      </c>
      <c r="AZ137" s="1574">
        <f t="shared" si="389"/>
        <v>0</v>
      </c>
      <c r="BA137" s="1574">
        <f t="shared" si="389"/>
        <v>0</v>
      </c>
      <c r="BB137" s="1574">
        <f t="shared" si="389"/>
        <v>0</v>
      </c>
      <c r="BC137" s="1573">
        <f t="shared" si="389"/>
        <v>0</v>
      </c>
      <c r="BD137" s="480">
        <f t="shared" si="389"/>
        <v>0</v>
      </c>
      <c r="BE137" s="1572">
        <f t="shared" si="390"/>
        <v>0</v>
      </c>
      <c r="BF137" s="1539"/>
      <c r="BG137" s="1594">
        <f>'Library Volume 1'!E$9</f>
        <v>0.48</v>
      </c>
      <c r="BH137" s="1595">
        <f>'Library Volume 1'!G$9</f>
        <v>0.48</v>
      </c>
      <c r="BI137" s="1595">
        <f>'Library Volume 1'!H$9</f>
        <v>0.44</v>
      </c>
      <c r="BJ137" s="1595">
        <f>'Library Volume 1'!I$9</f>
        <v>0.4</v>
      </c>
      <c r="BK137" s="1596">
        <f>'Library Volume 1'!J$9</f>
        <v>0.36</v>
      </c>
      <c r="BL137" s="1527"/>
      <c r="BM137" s="1572">
        <f t="shared" si="391"/>
        <v>0</v>
      </c>
      <c r="BN137" s="1574">
        <f t="shared" si="391"/>
        <v>0</v>
      </c>
      <c r="BO137" s="1574">
        <f t="shared" si="391"/>
        <v>0</v>
      </c>
      <c r="BP137" s="1574">
        <f t="shared" si="391"/>
        <v>0</v>
      </c>
      <c r="BQ137" s="1573">
        <f t="shared" si="391"/>
        <v>0</v>
      </c>
      <c r="BR137" s="1527"/>
      <c r="BS137" s="1597">
        <f>('Library Volume 1'!E$6)</f>
        <v>2.2000000000000002</v>
      </c>
      <c r="BT137" s="1598">
        <f>'Library Volume 1'!G$6</f>
        <v>3.2</v>
      </c>
      <c r="BU137" s="1598">
        <f>'Library Volume 1'!H$6</f>
        <v>4.9000000000000004</v>
      </c>
      <c r="BV137" s="1598">
        <f>'Library Volume 1'!I$6</f>
        <v>6.5</v>
      </c>
      <c r="BW137" s="1599">
        <f>'Library Volume 1'!J$6</f>
        <v>7.5</v>
      </c>
      <c r="BX137" s="1527"/>
      <c r="BY137" s="1572">
        <f t="shared" si="392"/>
        <v>0</v>
      </c>
      <c r="BZ137" s="1574">
        <f t="shared" si="393"/>
        <v>0</v>
      </c>
      <c r="CA137" s="1574">
        <f t="shared" si="394"/>
        <v>0</v>
      </c>
      <c r="CB137" s="1574">
        <f t="shared" si="395"/>
        <v>0</v>
      </c>
      <c r="CC137" s="1573">
        <f t="shared" si="396"/>
        <v>0</v>
      </c>
      <c r="CD137" s="1574"/>
      <c r="CE137" s="1539"/>
      <c r="CF137" s="1539"/>
      <c r="CG137" s="1539"/>
      <c r="CH137" s="1539"/>
      <c r="CI137" s="1539"/>
      <c r="CJ137" s="1539"/>
      <c r="CK137" s="1539"/>
    </row>
    <row r="138" spans="2:89" ht="16.350000000000001" hidden="1" customHeight="1" outlineLevel="1">
      <c r="B138" s="483"/>
      <c r="D138" s="1527" t="s">
        <v>294</v>
      </c>
      <c r="E138" s="1527"/>
      <c r="F138" s="1586">
        <v>0</v>
      </c>
      <c r="G138" s="1586">
        <v>0</v>
      </c>
      <c r="H138" s="1586">
        <v>0</v>
      </c>
      <c r="I138" s="1587">
        <f t="shared" si="397"/>
        <v>0</v>
      </c>
      <c r="J138" s="1588">
        <f>IF(F138&gt;0,F138/G138,0)</f>
        <v>0</v>
      </c>
      <c r="K138" s="1558"/>
      <c r="L138" s="1589">
        <f t="shared" si="388"/>
        <v>0</v>
      </c>
      <c r="M138" s="1590">
        <v>0</v>
      </c>
      <c r="N138" s="1590">
        <v>0</v>
      </c>
      <c r="O138" s="1590">
        <v>0</v>
      </c>
      <c r="P138" s="1590">
        <v>0</v>
      </c>
      <c r="Q138" s="1591">
        <v>0</v>
      </c>
      <c r="R138" s="1558"/>
      <c r="S138" s="1570">
        <f t="shared" si="399"/>
        <v>0</v>
      </c>
      <c r="T138" s="1572">
        <f t="shared" si="400"/>
        <v>0</v>
      </c>
      <c r="U138" s="1572">
        <f t="shared" si="401"/>
        <v>0</v>
      </c>
      <c r="V138" s="1572">
        <f t="shared" si="402"/>
        <v>0</v>
      </c>
      <c r="W138" s="1572">
        <f t="shared" si="403"/>
        <v>0</v>
      </c>
      <c r="X138" s="1572">
        <f t="shared" si="404"/>
        <v>0</v>
      </c>
      <c r="Y138" s="1574">
        <f t="shared" si="405"/>
        <v>0</v>
      </c>
      <c r="Z138" s="993"/>
      <c r="AA138" s="1592"/>
      <c r="AB138" s="1570"/>
      <c r="AC138" s="18"/>
      <c r="AD138" s="1527"/>
      <c r="AE138" s="1550" t="s">
        <v>290</v>
      </c>
      <c r="AF138" s="1571" t="s">
        <v>291</v>
      </c>
      <c r="AG138" s="1571"/>
      <c r="AH138" s="1571"/>
      <c r="AI138" s="1571">
        <f>ROUND(BZ272/AI139,0)</f>
        <v>0</v>
      </c>
      <c r="AJ138" s="1571">
        <f>ROUND(CA272/AJ139,0)</f>
        <v>0</v>
      </c>
      <c r="AK138" s="1571">
        <f>ROUND(CB272/AK139,0)</f>
        <v>0</v>
      </c>
      <c r="AL138" s="1571">
        <f>ROUND(CC272/AL139,0)</f>
        <v>0</v>
      </c>
      <c r="AM138" s="1572"/>
      <c r="AN138" s="1573">
        <f>SUM(AF138:AL138)</f>
        <v>0</v>
      </c>
      <c r="AO138" s="1574"/>
      <c r="AQ138" s="1572"/>
      <c r="AR138" s="1572"/>
      <c r="AS138" s="1572"/>
      <c r="AT138" s="1572"/>
      <c r="AU138" s="1572"/>
      <c r="AW138" s="1527"/>
      <c r="AX138" s="1550"/>
      <c r="AY138" s="1572">
        <f t="shared" si="389"/>
        <v>0</v>
      </c>
      <c r="AZ138" s="1574">
        <f t="shared" si="389"/>
        <v>0</v>
      </c>
      <c r="BA138" s="1574">
        <f t="shared" si="389"/>
        <v>0</v>
      </c>
      <c r="BB138" s="1574">
        <f t="shared" si="389"/>
        <v>0</v>
      </c>
      <c r="BC138" s="1573">
        <f t="shared" si="389"/>
        <v>0</v>
      </c>
      <c r="BD138" s="480">
        <f t="shared" si="389"/>
        <v>0</v>
      </c>
      <c r="BE138" s="1572">
        <f t="shared" si="390"/>
        <v>0</v>
      </c>
      <c r="BF138" s="1539"/>
      <c r="BG138" s="1594">
        <f>'Library Volume 1'!E$9</f>
        <v>0.48</v>
      </c>
      <c r="BH138" s="1595">
        <f>'Library Volume 1'!G$9</f>
        <v>0.48</v>
      </c>
      <c r="BI138" s="1595">
        <f>'Library Volume 1'!H$9</f>
        <v>0.44</v>
      </c>
      <c r="BJ138" s="1595">
        <f>'Library Volume 1'!I$9</f>
        <v>0.4</v>
      </c>
      <c r="BK138" s="1596">
        <f>'Library Volume 1'!J$9</f>
        <v>0.36</v>
      </c>
      <c r="BL138" s="1527"/>
      <c r="BM138" s="1572">
        <f t="shared" si="391"/>
        <v>0</v>
      </c>
      <c r="BN138" s="1574">
        <f t="shared" si="391"/>
        <v>0</v>
      </c>
      <c r="BO138" s="1574">
        <f t="shared" si="391"/>
        <v>0</v>
      </c>
      <c r="BP138" s="1574">
        <f t="shared" si="391"/>
        <v>0</v>
      </c>
      <c r="BQ138" s="1573">
        <f t="shared" si="391"/>
        <v>0</v>
      </c>
      <c r="BR138" s="1527"/>
      <c r="BS138" s="1597">
        <f>('Library Volume 1'!E$6)</f>
        <v>2.2000000000000002</v>
      </c>
      <c r="BT138" s="1598">
        <f>'Library Volume 1'!G$6</f>
        <v>3.2</v>
      </c>
      <c r="BU138" s="1598">
        <f>'Library Volume 1'!H$6</f>
        <v>4.9000000000000004</v>
      </c>
      <c r="BV138" s="1598">
        <f>'Library Volume 1'!I$6</f>
        <v>6.5</v>
      </c>
      <c r="BW138" s="1599">
        <f>'Library Volume 1'!J$6</f>
        <v>7.5</v>
      </c>
      <c r="BX138" s="1527"/>
      <c r="BY138" s="1572">
        <f t="shared" si="392"/>
        <v>0</v>
      </c>
      <c r="BZ138" s="1574">
        <f t="shared" si="393"/>
        <v>0</v>
      </c>
      <c r="CA138" s="1574">
        <f t="shared" si="394"/>
        <v>0</v>
      </c>
      <c r="CB138" s="1574">
        <f t="shared" si="395"/>
        <v>0</v>
      </c>
      <c r="CC138" s="1573">
        <f t="shared" si="396"/>
        <v>0</v>
      </c>
      <c r="CD138" s="1574"/>
      <c r="CE138" s="1539"/>
      <c r="CF138" s="1539"/>
      <c r="CG138" s="1539"/>
      <c r="CH138" s="1539"/>
      <c r="CI138" s="1539"/>
      <c r="CJ138" s="1539"/>
      <c r="CK138" s="1539"/>
    </row>
    <row r="139" spans="2:89" ht="16.350000000000001" hidden="1" customHeight="1" outlineLevel="1">
      <c r="B139" s="483"/>
      <c r="D139" s="1527" t="s">
        <v>296</v>
      </c>
      <c r="E139" s="1527"/>
      <c r="F139" s="1586">
        <v>0</v>
      </c>
      <c r="G139" s="1586">
        <v>0</v>
      </c>
      <c r="H139" s="1586">
        <v>0</v>
      </c>
      <c r="I139" s="1587">
        <f t="shared" si="397"/>
        <v>0</v>
      </c>
      <c r="J139" s="1588">
        <f t="shared" ref="J139:J140" si="406">IF(F139&gt;0,F139/G139,0)</f>
        <v>0</v>
      </c>
      <c r="K139" s="1558"/>
      <c r="L139" s="1589">
        <f t="shared" si="388"/>
        <v>0</v>
      </c>
      <c r="M139" s="1590">
        <v>0</v>
      </c>
      <c r="N139" s="1590">
        <v>0</v>
      </c>
      <c r="O139" s="1590">
        <v>0</v>
      </c>
      <c r="P139" s="1590">
        <v>0</v>
      </c>
      <c r="Q139" s="1591">
        <v>0</v>
      </c>
      <c r="R139" s="1558"/>
      <c r="S139" s="1570">
        <f t="shared" si="399"/>
        <v>0</v>
      </c>
      <c r="T139" s="1572">
        <f t="shared" si="400"/>
        <v>0</v>
      </c>
      <c r="U139" s="1572">
        <f t="shared" si="401"/>
        <v>0</v>
      </c>
      <c r="V139" s="1572">
        <f t="shared" si="402"/>
        <v>0</v>
      </c>
      <c r="W139" s="1572">
        <f t="shared" si="403"/>
        <v>0</v>
      </c>
      <c r="X139" s="1572">
        <f t="shared" si="404"/>
        <v>0</v>
      </c>
      <c r="Y139" s="1574">
        <f t="shared" si="405"/>
        <v>0</v>
      </c>
      <c r="Z139" s="993"/>
      <c r="AA139" s="1592"/>
      <c r="AB139" s="1570"/>
      <c r="AC139" s="18"/>
      <c r="AD139" s="1527"/>
      <c r="AE139" s="1550" t="s">
        <v>293</v>
      </c>
      <c r="AF139" s="1571"/>
      <c r="AG139" s="1571"/>
      <c r="AH139" s="1571"/>
      <c r="AI139" s="1571">
        <f>'Library Volume 1'!G$7</f>
        <v>69</v>
      </c>
      <c r="AJ139" s="1571">
        <f>'Library Volume 1'!H$7</f>
        <v>97</v>
      </c>
      <c r="AK139" s="1571">
        <f>'Library Volume 1'!I$7</f>
        <v>139</v>
      </c>
      <c r="AL139" s="1571">
        <f>'Library Volume 1'!J$7</f>
        <v>167</v>
      </c>
      <c r="AM139" s="1572"/>
      <c r="AN139" s="1573" t="e">
        <f>AN140/AN138</f>
        <v>#DIV/0!</v>
      </c>
      <c r="AO139" s="1574"/>
      <c r="AP139" s="1574"/>
      <c r="AQ139" s="1572"/>
      <c r="AR139" s="1572"/>
      <c r="AS139" s="1572"/>
      <c r="AT139" s="1572"/>
      <c r="AU139" s="1572"/>
      <c r="AW139" s="1527"/>
      <c r="AX139" s="1550"/>
      <c r="AY139" s="1572">
        <f t="shared" si="389"/>
        <v>0</v>
      </c>
      <c r="AZ139" s="1574">
        <f t="shared" si="389"/>
        <v>0</v>
      </c>
      <c r="BA139" s="1574">
        <f t="shared" si="389"/>
        <v>0</v>
      </c>
      <c r="BB139" s="1574">
        <f t="shared" si="389"/>
        <v>0</v>
      </c>
      <c r="BC139" s="1573">
        <f t="shared" si="389"/>
        <v>0</v>
      </c>
      <c r="BD139" s="480">
        <f t="shared" si="389"/>
        <v>0</v>
      </c>
      <c r="BE139" s="1572">
        <f t="shared" si="390"/>
        <v>0</v>
      </c>
      <c r="BF139" s="1539"/>
      <c r="BG139" s="1594">
        <f>'Library Volume 1'!E$9</f>
        <v>0.48</v>
      </c>
      <c r="BH139" s="1595">
        <f>'Library Volume 1'!G$9</f>
        <v>0.48</v>
      </c>
      <c r="BI139" s="1595">
        <f>'Library Volume 1'!H$9</f>
        <v>0.44</v>
      </c>
      <c r="BJ139" s="1595">
        <f>'Library Volume 1'!I$9</f>
        <v>0.4</v>
      </c>
      <c r="BK139" s="1596">
        <f>'Library Volume 1'!J$9</f>
        <v>0.36</v>
      </c>
      <c r="BL139" s="1527"/>
      <c r="BM139" s="1572">
        <f t="shared" si="391"/>
        <v>0</v>
      </c>
      <c r="BN139" s="1574">
        <f t="shared" si="391"/>
        <v>0</v>
      </c>
      <c r="BO139" s="1574">
        <f t="shared" si="391"/>
        <v>0</v>
      </c>
      <c r="BP139" s="1574">
        <f t="shared" si="391"/>
        <v>0</v>
      </c>
      <c r="BQ139" s="1573">
        <f t="shared" si="391"/>
        <v>0</v>
      </c>
      <c r="BR139" s="1527"/>
      <c r="BS139" s="1597">
        <f>('Library Volume 1'!E$6)</f>
        <v>2.2000000000000002</v>
      </c>
      <c r="BT139" s="1598">
        <f>'Library Volume 1'!G$6</f>
        <v>3.2</v>
      </c>
      <c r="BU139" s="1598">
        <f>'Library Volume 1'!H$6</f>
        <v>4.9000000000000004</v>
      </c>
      <c r="BV139" s="1598">
        <f>'Library Volume 1'!I$6</f>
        <v>6.5</v>
      </c>
      <c r="BW139" s="1599">
        <f>'Library Volume 1'!J$6</f>
        <v>7.5</v>
      </c>
      <c r="BX139" s="1527"/>
      <c r="BY139" s="1572">
        <f t="shared" si="392"/>
        <v>0</v>
      </c>
      <c r="BZ139" s="1574">
        <f t="shared" si="393"/>
        <v>0</v>
      </c>
      <c r="CA139" s="1574">
        <f t="shared" si="394"/>
        <v>0</v>
      </c>
      <c r="CB139" s="1574">
        <f t="shared" si="395"/>
        <v>0</v>
      </c>
      <c r="CC139" s="1573">
        <f t="shared" si="396"/>
        <v>0</v>
      </c>
      <c r="CD139" s="1574"/>
      <c r="CE139" s="1539"/>
      <c r="CF139" s="1539"/>
      <c r="CG139" s="1539"/>
      <c r="CH139" s="1539"/>
      <c r="CI139" s="1539"/>
      <c r="CJ139" s="1539"/>
      <c r="CK139" s="1539"/>
    </row>
    <row r="140" spans="2:89" ht="16.350000000000001" hidden="1" customHeight="1" outlineLevel="1">
      <c r="B140" s="483"/>
      <c r="D140" s="1527" t="s">
        <v>298</v>
      </c>
      <c r="E140" s="1527"/>
      <c r="F140" s="1586">
        <v>0</v>
      </c>
      <c r="G140" s="1586">
        <v>0</v>
      </c>
      <c r="H140" s="1586">
        <v>0</v>
      </c>
      <c r="I140" s="1587">
        <f t="shared" si="397"/>
        <v>0</v>
      </c>
      <c r="J140" s="1588">
        <f t="shared" si="406"/>
        <v>0</v>
      </c>
      <c r="K140" s="1558"/>
      <c r="L140" s="1589">
        <f>J140-M140-N140-O140-P140-Q140</f>
        <v>0</v>
      </c>
      <c r="M140" s="1590">
        <v>0</v>
      </c>
      <c r="N140" s="1590">
        <v>0</v>
      </c>
      <c r="O140" s="1590">
        <v>0</v>
      </c>
      <c r="P140" s="1590">
        <v>0</v>
      </c>
      <c r="Q140" s="1591">
        <v>0</v>
      </c>
      <c r="R140" s="1558"/>
      <c r="S140" s="1570">
        <f t="shared" si="399"/>
        <v>0</v>
      </c>
      <c r="T140" s="1572">
        <f t="shared" si="400"/>
        <v>0</v>
      </c>
      <c r="U140" s="1572">
        <f t="shared" si="401"/>
        <v>0</v>
      </c>
      <c r="V140" s="1572">
        <f t="shared" si="402"/>
        <v>0</v>
      </c>
      <c r="W140" s="1572">
        <f t="shared" si="403"/>
        <v>0</v>
      </c>
      <c r="X140" s="1572">
        <f t="shared" si="404"/>
        <v>0</v>
      </c>
      <c r="Y140" s="1564">
        <f t="shared" si="405"/>
        <v>0</v>
      </c>
      <c r="Z140" s="993"/>
      <c r="AA140" s="1592"/>
      <c r="AB140" s="1570"/>
      <c r="AC140" s="18"/>
      <c r="AD140" s="1527"/>
      <c r="AE140" s="1550" t="s">
        <v>295</v>
      </c>
      <c r="AF140" s="1559"/>
      <c r="AG140" s="1559"/>
      <c r="AH140" s="1559"/>
      <c r="AI140" s="1559">
        <f>AI139*AI138</f>
        <v>0</v>
      </c>
      <c r="AJ140" s="1559">
        <f>AJ139*AJ138</f>
        <v>0</v>
      </c>
      <c r="AK140" s="1559">
        <f>AK139*AK138</f>
        <v>0</v>
      </c>
      <c r="AL140" s="1559">
        <f>AL139*AL138</f>
        <v>0</v>
      </c>
      <c r="AM140" s="1554"/>
      <c r="AN140" s="1553">
        <f>SUM(AF140:AL140)</f>
        <v>0</v>
      </c>
      <c r="AO140" s="1539"/>
      <c r="AP140" s="1539"/>
      <c r="AQ140" s="1554"/>
      <c r="AR140" s="1554"/>
      <c r="AS140" s="1554"/>
      <c r="AT140" s="1554"/>
      <c r="AU140" s="1554"/>
      <c r="AW140" s="1565"/>
      <c r="AX140" s="1610"/>
      <c r="AY140" s="1561">
        <f t="shared" si="389"/>
        <v>0</v>
      </c>
      <c r="AZ140" s="1564">
        <f t="shared" si="389"/>
        <v>0</v>
      </c>
      <c r="BA140" s="1564">
        <f t="shared" si="389"/>
        <v>0</v>
      </c>
      <c r="BB140" s="1564">
        <f t="shared" si="389"/>
        <v>0</v>
      </c>
      <c r="BC140" s="1611">
        <f t="shared" si="389"/>
        <v>0</v>
      </c>
      <c r="BD140" s="482">
        <f t="shared" si="389"/>
        <v>0</v>
      </c>
      <c r="BE140" s="1561">
        <f t="shared" si="390"/>
        <v>0</v>
      </c>
      <c r="BF140" s="1630"/>
      <c r="BG140" s="1613">
        <f>'Library Volume 1'!E$9</f>
        <v>0.48</v>
      </c>
      <c r="BH140" s="1614">
        <f>'Library Volume 1'!G$9</f>
        <v>0.48</v>
      </c>
      <c r="BI140" s="1614">
        <f>'Library Volume 1'!H$9</f>
        <v>0.44</v>
      </c>
      <c r="BJ140" s="1614">
        <f>'Library Volume 1'!I$9</f>
        <v>0.4</v>
      </c>
      <c r="BK140" s="1615">
        <f>'Library Volume 1'!J$9</f>
        <v>0.36</v>
      </c>
      <c r="BL140" s="1565"/>
      <c r="BM140" s="1561">
        <f t="shared" si="391"/>
        <v>0</v>
      </c>
      <c r="BN140" s="1564">
        <f t="shared" si="391"/>
        <v>0</v>
      </c>
      <c r="BO140" s="1564">
        <f t="shared" si="391"/>
        <v>0</v>
      </c>
      <c r="BP140" s="1564">
        <f t="shared" si="391"/>
        <v>0</v>
      </c>
      <c r="BQ140" s="1611">
        <f t="shared" si="391"/>
        <v>0</v>
      </c>
      <c r="BR140" s="1565"/>
      <c r="BS140" s="1616">
        <f>('Library Volume 1'!E$6)</f>
        <v>2.2000000000000002</v>
      </c>
      <c r="BT140" s="1617">
        <f>'Library Volume 1'!G$6</f>
        <v>3.2</v>
      </c>
      <c r="BU140" s="1617">
        <f>'Library Volume 1'!H$6</f>
        <v>4.9000000000000004</v>
      </c>
      <c r="BV140" s="1617">
        <f>'Library Volume 1'!I$6</f>
        <v>6.5</v>
      </c>
      <c r="BW140" s="1618">
        <f>'Library Volume 1'!J$6</f>
        <v>7.5</v>
      </c>
      <c r="BX140" s="1565"/>
      <c r="BY140" s="1561">
        <f t="shared" si="392"/>
        <v>0</v>
      </c>
      <c r="BZ140" s="1564">
        <f>BN140*BT140</f>
        <v>0</v>
      </c>
      <c r="CA140" s="1564">
        <f t="shared" si="394"/>
        <v>0</v>
      </c>
      <c r="CB140" s="1564">
        <f t="shared" si="395"/>
        <v>0</v>
      </c>
      <c r="CC140" s="1611">
        <f t="shared" si="396"/>
        <v>0</v>
      </c>
      <c r="CD140" s="1564"/>
      <c r="CE140" s="1539"/>
      <c r="CF140" s="1539"/>
      <c r="CG140" s="1539"/>
      <c r="CH140" s="1539"/>
      <c r="CI140" s="1539"/>
      <c r="CJ140" s="1539"/>
      <c r="CK140" s="1539"/>
    </row>
    <row r="141" spans="2:89" s="24" customFormat="1" ht="16.350000000000001" hidden="1" customHeight="1" outlineLevel="1">
      <c r="B141" s="483"/>
      <c r="D141" s="484"/>
      <c r="E141" s="484"/>
      <c r="F141" s="531">
        <f>SUM(F121:F140)</f>
        <v>0</v>
      </c>
      <c r="G141" s="531">
        <f>SUM(G121:G140)</f>
        <v>0</v>
      </c>
      <c r="H141" s="531">
        <f>SUM(H121:H140)</f>
        <v>0</v>
      </c>
      <c r="I141" s="738" t="e">
        <f>AN71</f>
        <v>#DIV/0!</v>
      </c>
      <c r="J141" s="626">
        <f t="shared" ref="J141" si="407">IF(F141&gt;0,F141/G141,0)</f>
        <v>0</v>
      </c>
      <c r="K141" s="1558"/>
      <c r="L141" s="485"/>
      <c r="M141" s="531"/>
      <c r="N141" s="531"/>
      <c r="O141" s="531"/>
      <c r="P141" s="531"/>
      <c r="Q141" s="626"/>
      <c r="R141" s="1558"/>
      <c r="S141" s="1477">
        <f t="shared" ref="S141" si="408">SUM(S121:S140)</f>
        <v>0</v>
      </c>
      <c r="T141" s="531">
        <f>SUM(T121:T140)</f>
        <v>0</v>
      </c>
      <c r="U141" s="531">
        <f>SUM(U121:U140)</f>
        <v>0</v>
      </c>
      <c r="V141" s="531">
        <f>SUM(V121:V140)</f>
        <v>0</v>
      </c>
      <c r="W141" s="531">
        <f>SUM(W121:W140)</f>
        <v>0</v>
      </c>
      <c r="X141" s="531">
        <f>SUM(X121:X140)</f>
        <v>0</v>
      </c>
      <c r="Y141" s="516">
        <f t="shared" ref="Y141" si="409">SUM(Y121:Y140)</f>
        <v>0</v>
      </c>
      <c r="Z141" s="993"/>
      <c r="AA141" s="645" t="str">
        <f>IF(AN75&gt;0,"NB: no space allocated due to insufficient demand","")</f>
        <v/>
      </c>
      <c r="AB141" s="643"/>
      <c r="AC141" s="18"/>
      <c r="AD141" s="1527"/>
      <c r="AE141" s="1550" t="s">
        <v>297</v>
      </c>
      <c r="AF141" s="1571"/>
      <c r="AG141" s="1571"/>
      <c r="AH141" s="1571"/>
      <c r="AI141" s="1571" t="e">
        <f>T272/AZ272</f>
        <v>#DIV/0!</v>
      </c>
      <c r="AJ141" s="1571" t="e">
        <f>U272/BA272</f>
        <v>#DIV/0!</v>
      </c>
      <c r="AK141" s="1571" t="e">
        <f>V272/BB272</f>
        <v>#DIV/0!</v>
      </c>
      <c r="AL141" s="1571" t="e">
        <f>W272/BC272</f>
        <v>#DIV/0!</v>
      </c>
      <c r="AM141" s="1572"/>
      <c r="AN141" s="1573" t="e">
        <f>Y272/BE272</f>
        <v>#DIV/0!</v>
      </c>
      <c r="AO141" s="1574"/>
      <c r="AP141" s="1574"/>
      <c r="AQ141" s="1572"/>
      <c r="AR141" s="1572"/>
      <c r="AS141" s="1572"/>
      <c r="AT141" s="1572"/>
      <c r="AU141" s="1572"/>
      <c r="AV141" s="467"/>
      <c r="AW141" s="481"/>
      <c r="AX141" s="508"/>
      <c r="AY141" s="509">
        <f t="shared" ref="AY141:BE141" si="410">SUM(AY121:AY140)</f>
        <v>0</v>
      </c>
      <c r="AZ141" s="510">
        <f t="shared" si="410"/>
        <v>0</v>
      </c>
      <c r="BA141" s="510">
        <f t="shared" si="410"/>
        <v>0</v>
      </c>
      <c r="BB141" s="510">
        <f t="shared" si="410"/>
        <v>0</v>
      </c>
      <c r="BC141" s="511">
        <f t="shared" si="410"/>
        <v>0</v>
      </c>
      <c r="BD141" s="512">
        <f>SUM(BD121:BD140)</f>
        <v>0</v>
      </c>
      <c r="BE141" s="511">
        <f t="shared" si="410"/>
        <v>0</v>
      </c>
      <c r="BF141" s="481"/>
      <c r="BG141" s="517">
        <v>0.55000000000000004</v>
      </c>
      <c r="BH141" s="1619" t="e">
        <f>(T141+U141+V141+W141)/((BN141+BO141+BP141+BQ141)*40)</f>
        <v>#DIV/0!</v>
      </c>
      <c r="BI141" s="1620"/>
      <c r="BJ141" s="1620"/>
      <c r="BK141" s="1621"/>
      <c r="BL141" s="481"/>
      <c r="BM141" s="509">
        <f>SUM(BM121:BM140)</f>
        <v>0</v>
      </c>
      <c r="BN141" s="510">
        <f>SUM(BN121:BN140)</f>
        <v>0</v>
      </c>
      <c r="BO141" s="510">
        <f>SUM(BO121:BO140)</f>
        <v>0</v>
      </c>
      <c r="BP141" s="510">
        <f>SUM(BP121:BP140)</f>
        <v>0</v>
      </c>
      <c r="BQ141" s="511">
        <f>SUM(BQ121:BQ140)</f>
        <v>0</v>
      </c>
      <c r="BR141" s="481"/>
      <c r="BS141" s="1583">
        <f>('Library Volume 1'!E$6)</f>
        <v>2.2000000000000002</v>
      </c>
      <c r="BT141" s="1455" t="e">
        <f>(CC141+CB141+CA141+BZ141)/(BN141+BO141+BP141+BQ141)</f>
        <v>#DIV/0!</v>
      </c>
      <c r="BU141" s="1456"/>
      <c r="BV141" s="1456"/>
      <c r="BW141" s="1457"/>
      <c r="BX141" s="481"/>
      <c r="BY141" s="509">
        <f>SUM(BY121:BY140)</f>
        <v>0</v>
      </c>
      <c r="BZ141" s="510">
        <f>SUM(BZ121:BZ140)</f>
        <v>0</v>
      </c>
      <c r="CA141" s="510">
        <f>SUM(CA121:CA140)</f>
        <v>0</v>
      </c>
      <c r="CB141" s="510">
        <f>SUM(CB121:CB140)</f>
        <v>0</v>
      </c>
      <c r="CC141" s="511">
        <f>SUM(CC121:CC140)</f>
        <v>0</v>
      </c>
      <c r="CD141" s="510"/>
      <c r="CE141" s="28"/>
      <c r="CF141" s="28"/>
      <c r="CG141" s="28"/>
      <c r="CH141" s="28"/>
      <c r="CI141" s="28"/>
      <c r="CJ141" s="28"/>
      <c r="CK141" s="28"/>
    </row>
    <row r="142" spans="2:89" s="31" customFormat="1" ht="20.25" collapsed="1">
      <c r="B142" s="621"/>
      <c r="C142" s="498"/>
      <c r="F142" s="43"/>
      <c r="G142" s="43"/>
      <c r="H142" s="43"/>
      <c r="I142" s="560"/>
      <c r="J142" s="561"/>
      <c r="K142" s="1558"/>
      <c r="L142" s="1622"/>
      <c r="M142" s="43"/>
      <c r="N142" s="43"/>
      <c r="O142" s="43"/>
      <c r="P142" s="43"/>
      <c r="Q142" s="491"/>
      <c r="R142" s="1558"/>
      <c r="S142" s="1622"/>
      <c r="T142" s="43"/>
      <c r="U142" s="43"/>
      <c r="V142" s="43"/>
      <c r="W142" s="43"/>
      <c r="X142" s="43"/>
      <c r="Y142" s="491"/>
      <c r="Z142" s="993"/>
      <c r="AA142" s="648"/>
      <c r="AB142" s="644"/>
      <c r="AC142" s="18"/>
      <c r="AD142" s="1527"/>
      <c r="AE142" s="1550" t="s">
        <v>299</v>
      </c>
      <c r="AF142" s="1571"/>
      <c r="AG142" s="1571"/>
      <c r="AH142" s="1571"/>
      <c r="AI142" s="1571">
        <f>ROUND(AI139/'Library Volume 1'!G$6,0)</f>
        <v>22</v>
      </c>
      <c r="AJ142" s="1571">
        <f>ROUND(AJ139/'Library Volume 1'!H$6,0)</f>
        <v>20</v>
      </c>
      <c r="AK142" s="1571">
        <f>ROUND(AK139/'Library Volume 1'!I$6,0)</f>
        <v>21</v>
      </c>
      <c r="AL142" s="1571">
        <f>ROUND(AL139/'Library Volume 1'!J$6,0)</f>
        <v>22</v>
      </c>
      <c r="AM142" s="1572"/>
      <c r="AN142" s="1573" t="e">
        <f>AN143/AN138</f>
        <v>#DIV/0!</v>
      </c>
      <c r="AO142" s="1574"/>
      <c r="AP142" s="1600" t="s">
        <v>300</v>
      </c>
      <c r="AQ142" s="1601"/>
      <c r="AR142" s="1601" t="e">
        <f>AR144/AR143</f>
        <v>#DIV/0!</v>
      </c>
      <c r="AS142" s="1601" t="e">
        <f>AS144/AS143</f>
        <v>#DIV/0!</v>
      </c>
      <c r="AT142" s="1601" t="e">
        <f>AT144/AT143</f>
        <v>#DIV/0!</v>
      </c>
      <c r="AU142" s="1601" t="e">
        <f>AU144/AU143</f>
        <v>#DIV/0!</v>
      </c>
      <c r="AV142" s="467"/>
      <c r="AX142" s="492"/>
      <c r="AY142" s="493"/>
      <c r="BC142" s="494"/>
      <c r="BD142" s="495"/>
      <c r="BE142" s="494"/>
      <c r="BG142" s="496"/>
      <c r="BH142" s="39"/>
      <c r="BI142" s="39"/>
      <c r="BJ142" s="39"/>
      <c r="BK142" s="497"/>
      <c r="BM142" s="43"/>
      <c r="BN142" s="491"/>
      <c r="BO142" s="491"/>
      <c r="BP142" s="491"/>
      <c r="BQ142" s="44"/>
      <c r="BS142" s="496"/>
      <c r="BT142" s="39"/>
      <c r="BU142" s="39"/>
      <c r="BV142" s="39"/>
      <c r="BW142" s="497"/>
      <c r="BY142" s="496"/>
      <c r="BZ142" s="39"/>
      <c r="CA142" s="39"/>
      <c r="CB142" s="39"/>
      <c r="CC142" s="497"/>
      <c r="CD142" s="39"/>
      <c r="CE142" s="39"/>
      <c r="CF142" s="39"/>
      <c r="CG142" s="39"/>
      <c r="CH142" s="39"/>
      <c r="CI142" s="39"/>
      <c r="CJ142" s="39"/>
      <c r="CK142" s="39"/>
    </row>
    <row r="143" spans="2:89" s="498" customFormat="1" ht="23.1" customHeight="1">
      <c r="B143" s="620" t="str">
        <f>"08"</f>
        <v>08</v>
      </c>
      <c r="C143" s="610" t="str">
        <f>'Library Volume 1'!C43</f>
        <v>Leisure, Travel and Tourism</v>
      </c>
      <c r="D143" s="41"/>
      <c r="E143" s="41"/>
      <c r="F143" s="736"/>
      <c r="G143" s="737"/>
      <c r="H143" s="737"/>
      <c r="I143" s="739"/>
      <c r="J143" s="740"/>
      <c r="K143" s="1558"/>
      <c r="L143" s="1560" t="s">
        <v>282</v>
      </c>
      <c r="M143" s="1561" t="s">
        <v>283</v>
      </c>
      <c r="N143" s="1561" t="s">
        <v>284</v>
      </c>
      <c r="O143" s="1561" t="s">
        <v>285</v>
      </c>
      <c r="P143" s="1561" t="s">
        <v>286</v>
      </c>
      <c r="Q143" s="1562" t="s">
        <v>280</v>
      </c>
      <c r="R143" s="1558"/>
      <c r="S143" s="1560" t="s">
        <v>282</v>
      </c>
      <c r="T143" s="1561" t="s">
        <v>283</v>
      </c>
      <c r="U143" s="1561" t="s">
        <v>284</v>
      </c>
      <c r="V143" s="1561" t="s">
        <v>285</v>
      </c>
      <c r="W143" s="1561" t="s">
        <v>286</v>
      </c>
      <c r="X143" s="1563" t="s">
        <v>280</v>
      </c>
      <c r="Y143" s="1564" t="s">
        <v>275</v>
      </c>
      <c r="Z143" s="993"/>
      <c r="AA143" s="653" t="s">
        <v>287</v>
      </c>
      <c r="AB143" s="544"/>
      <c r="AC143" s="18"/>
      <c r="AD143" s="1527"/>
      <c r="AE143" s="1550" t="s">
        <v>301</v>
      </c>
      <c r="AF143" s="1571"/>
      <c r="AG143" s="1571"/>
      <c r="AH143" s="1571"/>
      <c r="AI143" s="1571">
        <f>AI138*AI142</f>
        <v>0</v>
      </c>
      <c r="AJ143" s="1571">
        <f>AJ138*AJ142</f>
        <v>0</v>
      </c>
      <c r="AK143" s="1571">
        <f>AK138*AK142</f>
        <v>0</v>
      </c>
      <c r="AL143" s="1571">
        <f>AL138*AL142</f>
        <v>0</v>
      </c>
      <c r="AM143" s="1572"/>
      <c r="AN143" s="1573">
        <f>SUM(AF143:AL143)</f>
        <v>0</v>
      </c>
      <c r="AO143" s="1574"/>
      <c r="AP143" s="1600" t="s">
        <v>302</v>
      </c>
      <c r="AQ143" s="1601"/>
      <c r="AR143" s="1601" t="e">
        <f>AI141/AI142</f>
        <v>#DIV/0!</v>
      </c>
      <c r="AS143" s="1601" t="e">
        <f>AJ141/AJ142</f>
        <v>#DIV/0!</v>
      </c>
      <c r="AT143" s="1601" t="e">
        <f>AK141/AK142</f>
        <v>#DIV/0!</v>
      </c>
      <c r="AU143" s="1601" t="e">
        <f>AL141/AL142</f>
        <v>#DIV/0!</v>
      </c>
      <c r="AV143" s="467"/>
      <c r="AW143" s="475" t="str">
        <f>B143</f>
        <v>08</v>
      </c>
      <c r="AX143" s="476" t="str">
        <f>$C143</f>
        <v>Leisure, Travel and Tourism</v>
      </c>
      <c r="AY143" s="499"/>
      <c r="AZ143" s="500"/>
      <c r="BA143" s="500"/>
      <c r="BB143" s="500"/>
      <c r="BC143" s="501"/>
      <c r="BD143" s="502"/>
      <c r="BE143" s="501"/>
      <c r="BF143" s="500"/>
      <c r="BG143" s="499"/>
      <c r="BH143" s="500"/>
      <c r="BI143" s="500"/>
      <c r="BJ143" s="500"/>
      <c r="BK143" s="501"/>
      <c r="BL143" s="503"/>
      <c r="BM143" s="504"/>
      <c r="BN143" s="474"/>
      <c r="BO143" s="474"/>
      <c r="BP143" s="474"/>
      <c r="BQ143" s="505"/>
      <c r="BR143" s="503"/>
      <c r="BS143" s="499"/>
      <c r="BT143" s="500"/>
      <c r="BU143" s="500"/>
      <c r="BV143" s="500"/>
      <c r="BW143" s="501"/>
      <c r="BX143" s="503"/>
      <c r="BY143" s="499"/>
      <c r="BZ143" s="500"/>
      <c r="CA143" s="500"/>
      <c r="CB143" s="500"/>
      <c r="CC143" s="501"/>
      <c r="CD143" s="500"/>
      <c r="CE143" s="506"/>
      <c r="CF143" s="506"/>
      <c r="CG143" s="506"/>
      <c r="CH143" s="506"/>
      <c r="CI143" s="506"/>
      <c r="CJ143" s="506"/>
      <c r="CK143" s="506"/>
    </row>
    <row r="144" spans="2:89" ht="17.100000000000001" hidden="1" customHeight="1" outlineLevel="1">
      <c r="B144" s="483"/>
      <c r="C144" s="1565" t="str">
        <f>'Library Volume 1'!C44</f>
        <v>Sport, Leisure and Recreation</v>
      </c>
      <c r="D144" s="1565"/>
      <c r="E144" s="1566"/>
      <c r="F144" s="1567"/>
      <c r="G144" s="1567"/>
      <c r="H144" s="1567"/>
      <c r="I144" s="1623"/>
      <c r="J144" s="1624"/>
      <c r="K144" s="1558"/>
      <c r="L144" s="1566"/>
      <c r="M144" s="1567"/>
      <c r="N144" s="1567"/>
      <c r="O144" s="1567"/>
      <c r="P144" s="1567"/>
      <c r="Q144" s="1566"/>
      <c r="R144" s="1558"/>
      <c r="S144" s="1566"/>
      <c r="T144" s="1567"/>
      <c r="U144" s="1567"/>
      <c r="V144" s="1567"/>
      <c r="W144" s="1567"/>
      <c r="X144" s="1567"/>
      <c r="Y144" s="1566"/>
      <c r="Z144" s="993"/>
      <c r="AA144" s="649"/>
      <c r="AB144" s="1570"/>
      <c r="AC144" s="18"/>
      <c r="AD144" s="1565"/>
      <c r="AE144" s="569"/>
      <c r="AF144" s="1604"/>
      <c r="AG144" s="1604"/>
      <c r="AH144" s="570" t="s">
        <v>303</v>
      </c>
      <c r="AI144" s="571">
        <f>AI140-BZ272</f>
        <v>0</v>
      </c>
      <c r="AJ144" s="571">
        <f>AJ140-CA272</f>
        <v>0</v>
      </c>
      <c r="AK144" s="571">
        <f>AK140-CB272</f>
        <v>0</v>
      </c>
      <c r="AL144" s="583">
        <f>AL140-CC272</f>
        <v>0</v>
      </c>
      <c r="AM144" s="1605"/>
      <c r="AN144" s="583">
        <f>SUM(AI144:AM144)</f>
        <v>0</v>
      </c>
      <c r="AO144" s="573"/>
      <c r="AP144" s="1606" t="s">
        <v>304</v>
      </c>
      <c r="AQ144" s="574"/>
      <c r="AR144" s="574" t="e">
        <f>T272/(AI143*40)</f>
        <v>#DIV/0!</v>
      </c>
      <c r="AS144" s="574" t="e">
        <f>U272/(AJ143*40)</f>
        <v>#DIV/0!</v>
      </c>
      <c r="AT144" s="574" t="e">
        <f>V272/(AK143*40)</f>
        <v>#DIV/0!</v>
      </c>
      <c r="AU144" s="574" t="e">
        <f>W272/(AL143*40)</f>
        <v>#DIV/0!</v>
      </c>
      <c r="AW144" s="1527"/>
      <c r="AX144" s="508" t="str">
        <f>C144</f>
        <v>Sport, Leisure and Recreation</v>
      </c>
      <c r="AY144" s="1575"/>
      <c r="AZ144" s="1576"/>
      <c r="BA144" s="1576"/>
      <c r="BB144" s="1576"/>
      <c r="BC144" s="1577"/>
      <c r="BD144" s="604"/>
      <c r="BE144" s="1575"/>
      <c r="BF144" s="1578"/>
      <c r="BG144" s="1579"/>
      <c r="BH144" s="1580"/>
      <c r="BI144" s="1580"/>
      <c r="BJ144" s="1580"/>
      <c r="BK144" s="1581"/>
      <c r="BL144" s="1582"/>
      <c r="BM144" s="1575"/>
      <c r="BN144" s="1576"/>
      <c r="BO144" s="1576"/>
      <c r="BP144" s="1576"/>
      <c r="BQ144" s="1577"/>
      <c r="BR144" s="1582"/>
      <c r="BS144" s="1583"/>
      <c r="BT144" s="1584"/>
      <c r="BU144" s="1584"/>
      <c r="BV144" s="1584"/>
      <c r="BW144" s="1585"/>
      <c r="BX144" s="1582"/>
      <c r="BY144" s="1575"/>
      <c r="BZ144" s="1576"/>
      <c r="CA144" s="1576"/>
      <c r="CB144" s="1576"/>
      <c r="CC144" s="1577"/>
      <c r="CD144" s="1574"/>
      <c r="CE144" s="1539"/>
      <c r="CF144" s="1539"/>
      <c r="CG144" s="1539"/>
      <c r="CH144" s="1539"/>
      <c r="CI144" s="1539"/>
      <c r="CJ144" s="1539"/>
      <c r="CK144" s="1539"/>
    </row>
    <row r="145" spans="2:89" ht="16.350000000000001" hidden="1" customHeight="1" outlineLevel="1">
      <c r="B145" s="483"/>
      <c r="C145" s="1527"/>
      <c r="D145" s="1527" t="s">
        <v>292</v>
      </c>
      <c r="E145" s="1527"/>
      <c r="F145" s="1586">
        <v>0</v>
      </c>
      <c r="G145" s="1586">
        <v>0</v>
      </c>
      <c r="H145" s="1586">
        <v>0</v>
      </c>
      <c r="I145" s="1587">
        <f t="shared" ref="I145:I148" si="411">IF(F145&gt;0,G145/H145,0)</f>
        <v>0</v>
      </c>
      <c r="J145" s="1588">
        <f t="shared" ref="J145" si="412">IF(F145&gt;0,F145/G145,0)</f>
        <v>0</v>
      </c>
      <c r="K145" s="1558"/>
      <c r="L145" s="1589">
        <f t="shared" ref="L145:L147" si="413">J145-M145-N145-O145-P145-Q145</f>
        <v>0</v>
      </c>
      <c r="M145" s="1590">
        <v>0</v>
      </c>
      <c r="N145" s="1590">
        <v>0</v>
      </c>
      <c r="O145" s="1590">
        <v>0</v>
      </c>
      <c r="P145" s="1590">
        <v>0</v>
      </c>
      <c r="Q145" s="1635">
        <v>0</v>
      </c>
      <c r="R145" s="1558"/>
      <c r="S145" s="1570">
        <f t="shared" ref="S145:S148" si="414">$I145*L145*$H145</f>
        <v>0</v>
      </c>
      <c r="T145" s="1572">
        <f t="shared" ref="T145:T148" si="415">$I145*M145*$H145</f>
        <v>0</v>
      </c>
      <c r="U145" s="1572">
        <f t="shared" ref="U145:U148" si="416">$I145*N145*$H145</f>
        <v>0</v>
      </c>
      <c r="V145" s="1572">
        <f t="shared" ref="V145:V148" si="417">$I145*O145*$H145</f>
        <v>0</v>
      </c>
      <c r="W145" s="1572">
        <f t="shared" ref="W145:W148" si="418">$I145*P145*$H145</f>
        <v>0</v>
      </c>
      <c r="X145" s="1572">
        <f t="shared" ref="X145:X148" si="419">$I145*Q145*$H145</f>
        <v>0</v>
      </c>
      <c r="Y145" s="1574">
        <f t="shared" ref="Y145:Y148" si="420">SUM(S145:X145)</f>
        <v>0</v>
      </c>
      <c r="Z145" s="993"/>
      <c r="AA145" s="1592"/>
      <c r="AB145" s="1570"/>
      <c r="AC145" s="18"/>
      <c r="AD145" s="24"/>
      <c r="AE145" s="529"/>
      <c r="AF145" s="575"/>
      <c r="AG145" s="576"/>
      <c r="AH145" s="1607" t="s">
        <v>305</v>
      </c>
      <c r="AI145" s="1608">
        <f>IF(AI146&gt;AI138,1,0)</f>
        <v>0</v>
      </c>
      <c r="AJ145" s="1608">
        <f>IF(AJ146&gt;AJ138,1,0)</f>
        <v>0</v>
      </c>
      <c r="AK145" s="1608">
        <f>IF(AK146&gt;AK138,1,0)</f>
        <v>0</v>
      </c>
      <c r="AL145" s="1608">
        <f>IF(AL146&gt;AL138,1,0)</f>
        <v>0</v>
      </c>
      <c r="AM145" s="577"/>
      <c r="AN145" s="1609">
        <f>SUM(AI145:AL145)</f>
        <v>0</v>
      </c>
      <c r="AO145" s="24"/>
      <c r="AP145" s="24"/>
      <c r="AQ145" s="578"/>
      <c r="AR145" s="578"/>
      <c r="AS145" s="578"/>
      <c r="AT145" s="578"/>
      <c r="AU145" s="578"/>
      <c r="AV145" s="24"/>
      <c r="AW145" s="1527"/>
      <c r="AX145" s="1550"/>
      <c r="AY145" s="1572">
        <f t="shared" ref="AY145:AY147" si="421">$H145*L145</f>
        <v>0</v>
      </c>
      <c r="AZ145" s="1574">
        <f t="shared" ref="AZ145:AZ147" si="422">$H145*M145</f>
        <v>0</v>
      </c>
      <c r="BA145" s="1574">
        <f t="shared" ref="BA145:BA147" si="423">$H145*N145</f>
        <v>0</v>
      </c>
      <c r="BB145" s="1574">
        <f t="shared" ref="BB145:BB147" si="424">$H145*O145</f>
        <v>0</v>
      </c>
      <c r="BC145" s="1573">
        <f t="shared" ref="BC145:BC147" si="425">$H145*P145</f>
        <v>0</v>
      </c>
      <c r="BD145" s="480">
        <f t="shared" ref="BD145:BD147" si="426">$H145*Q145</f>
        <v>0</v>
      </c>
      <c r="BE145" s="1572">
        <f t="shared" ref="BE145:BE147" si="427">SUM(AY145:BD145)</f>
        <v>0</v>
      </c>
      <c r="BF145" s="1539"/>
      <c r="BG145" s="1594">
        <f>'Library Volume 1'!E$9</f>
        <v>0.48</v>
      </c>
      <c r="BH145" s="1595">
        <f>'Library Volume 1'!G$9</f>
        <v>0.48</v>
      </c>
      <c r="BI145" s="1595">
        <f>'Library Volume 1'!H$9</f>
        <v>0.44</v>
      </c>
      <c r="BJ145" s="1595">
        <f>'Library Volume 1'!I$9</f>
        <v>0.4</v>
      </c>
      <c r="BK145" s="1596">
        <f>'Library Volume 1'!J$9</f>
        <v>0.36</v>
      </c>
      <c r="BL145" s="1527"/>
      <c r="BM145" s="1572">
        <f t="shared" ref="BM145:BM147" si="428">(S145)/(BG145*40)</f>
        <v>0</v>
      </c>
      <c r="BN145" s="1574">
        <f t="shared" ref="BN145:BN147" si="429">(T145)/(BH145*40)</f>
        <v>0</v>
      </c>
      <c r="BO145" s="1574">
        <f t="shared" ref="BO145:BO147" si="430">(U145)/(BI145*40)</f>
        <v>0</v>
      </c>
      <c r="BP145" s="1574">
        <f t="shared" ref="BP145:BP147" si="431">(V145)/(BJ145*40)</f>
        <v>0</v>
      </c>
      <c r="BQ145" s="1573">
        <f t="shared" ref="BQ145:BQ147" si="432">(W145)/(BK145*40)</f>
        <v>0</v>
      </c>
      <c r="BR145" s="1527"/>
      <c r="BS145" s="1597">
        <f>('Library Volume 1'!E$6)</f>
        <v>2.2000000000000002</v>
      </c>
      <c r="BT145" s="1598">
        <f>'Library Volume 1'!G$6</f>
        <v>3.2</v>
      </c>
      <c r="BU145" s="1598">
        <f>'Library Volume 1'!H$6</f>
        <v>4.9000000000000004</v>
      </c>
      <c r="BV145" s="1598">
        <f>'Library Volume 1'!I$6</f>
        <v>6.5</v>
      </c>
      <c r="BW145" s="1599">
        <f>'Library Volume 1'!J$6</f>
        <v>7.5</v>
      </c>
      <c r="BX145" s="1527"/>
      <c r="BY145" s="1572">
        <f t="shared" ref="BY145:BY147" si="433">BM145*BS145</f>
        <v>0</v>
      </c>
      <c r="BZ145" s="1574">
        <f t="shared" ref="BZ145:BZ147" si="434">BN145*BT145</f>
        <v>0</v>
      </c>
      <c r="CA145" s="1574">
        <f t="shared" ref="CA145:CA147" si="435">BO145*BU145</f>
        <v>0</v>
      </c>
      <c r="CB145" s="1574">
        <f t="shared" ref="CB145:CB147" si="436">BP145*BV145</f>
        <v>0</v>
      </c>
      <c r="CC145" s="1573">
        <f t="shared" ref="CC145:CC147" si="437">BQ145*BW145</f>
        <v>0</v>
      </c>
      <c r="CD145" s="1574"/>
      <c r="CE145" s="1539"/>
      <c r="CF145" s="1539"/>
      <c r="CG145" s="1539"/>
      <c r="CH145" s="1539"/>
      <c r="CI145" s="1539"/>
      <c r="CJ145" s="1539"/>
      <c r="CK145" s="1539"/>
    </row>
    <row r="146" spans="2:89" ht="16.350000000000001" hidden="1" customHeight="1" outlineLevel="1">
      <c r="B146" s="483"/>
      <c r="C146" s="1527"/>
      <c r="D146" s="1527" t="s">
        <v>294</v>
      </c>
      <c r="E146" s="1527"/>
      <c r="F146" s="1586">
        <v>0</v>
      </c>
      <c r="G146" s="1586">
        <v>0</v>
      </c>
      <c r="H146" s="1586">
        <v>0</v>
      </c>
      <c r="I146" s="1587">
        <f t="shared" si="411"/>
        <v>0</v>
      </c>
      <c r="J146" s="1588">
        <f>IF(F146&gt;0,F146/G146,0)</f>
        <v>0</v>
      </c>
      <c r="K146" s="1558"/>
      <c r="L146" s="1589">
        <f t="shared" si="413"/>
        <v>0</v>
      </c>
      <c r="M146" s="1590">
        <v>0</v>
      </c>
      <c r="N146" s="1590">
        <v>0</v>
      </c>
      <c r="O146" s="1590">
        <v>0</v>
      </c>
      <c r="P146" s="1590">
        <v>0</v>
      </c>
      <c r="Q146" s="1635">
        <v>0</v>
      </c>
      <c r="R146" s="1558"/>
      <c r="S146" s="1570">
        <f t="shared" si="414"/>
        <v>0</v>
      </c>
      <c r="T146" s="1572">
        <f t="shared" si="415"/>
        <v>0</v>
      </c>
      <c r="U146" s="1572">
        <f t="shared" si="416"/>
        <v>0</v>
      </c>
      <c r="V146" s="1572">
        <f t="shared" si="417"/>
        <v>0</v>
      </c>
      <c r="W146" s="1572">
        <f t="shared" si="418"/>
        <v>0</v>
      </c>
      <c r="X146" s="1572">
        <f t="shared" si="419"/>
        <v>0</v>
      </c>
      <c r="Y146" s="1574">
        <f t="shared" si="420"/>
        <v>0</v>
      </c>
      <c r="Z146" s="993"/>
      <c r="AA146" s="1592"/>
      <c r="AB146" s="1570"/>
      <c r="AC146" s="18"/>
      <c r="AD146" s="31"/>
      <c r="AE146" s="492"/>
      <c r="AF146" s="579"/>
      <c r="AG146" s="580"/>
      <c r="AH146" s="1607" t="s">
        <v>306</v>
      </c>
      <c r="AI146" s="1608">
        <f>IF(T272&gt;0,1,0)</f>
        <v>0</v>
      </c>
      <c r="AJ146" s="1608">
        <f>IF(U272&gt;0,1,0)</f>
        <v>0</v>
      </c>
      <c r="AK146" s="1608">
        <f>IF(V272&gt;0,1,0)</f>
        <v>0</v>
      </c>
      <c r="AL146" s="1608">
        <f>IF(W272&gt;0,1,0)</f>
        <v>0</v>
      </c>
      <c r="AM146" s="496"/>
      <c r="AN146" s="497"/>
      <c r="AO146" s="39"/>
      <c r="AP146" s="31"/>
      <c r="AQ146" s="493"/>
      <c r="AR146" s="493"/>
      <c r="AS146" s="493"/>
      <c r="AT146" s="493"/>
      <c r="AU146" s="493"/>
      <c r="AV146" s="568"/>
      <c r="AW146" s="1527"/>
      <c r="AX146" s="1550"/>
      <c r="AY146" s="1572">
        <f t="shared" si="421"/>
        <v>0</v>
      </c>
      <c r="AZ146" s="1574">
        <f t="shared" si="422"/>
        <v>0</v>
      </c>
      <c r="BA146" s="1574">
        <f t="shared" si="423"/>
        <v>0</v>
      </c>
      <c r="BB146" s="1574">
        <f t="shared" si="424"/>
        <v>0</v>
      </c>
      <c r="BC146" s="1573">
        <f t="shared" si="425"/>
        <v>0</v>
      </c>
      <c r="BD146" s="480">
        <f t="shared" si="426"/>
        <v>0</v>
      </c>
      <c r="BE146" s="1572">
        <f t="shared" si="427"/>
        <v>0</v>
      </c>
      <c r="BF146" s="1539"/>
      <c r="BG146" s="1594">
        <f>'Library Volume 1'!E$9</f>
        <v>0.48</v>
      </c>
      <c r="BH146" s="1595">
        <f>'Library Volume 1'!G$9</f>
        <v>0.48</v>
      </c>
      <c r="BI146" s="1595">
        <f>'Library Volume 1'!H$9</f>
        <v>0.44</v>
      </c>
      <c r="BJ146" s="1595">
        <f>'Library Volume 1'!I$9</f>
        <v>0.4</v>
      </c>
      <c r="BK146" s="1596">
        <f>'Library Volume 1'!J$9</f>
        <v>0.36</v>
      </c>
      <c r="BL146" s="1527"/>
      <c r="BM146" s="1572">
        <f t="shared" si="428"/>
        <v>0</v>
      </c>
      <c r="BN146" s="1574">
        <f t="shared" si="429"/>
        <v>0</v>
      </c>
      <c r="BO146" s="1574">
        <f t="shared" si="430"/>
        <v>0</v>
      </c>
      <c r="BP146" s="1574">
        <f t="shared" si="431"/>
        <v>0</v>
      </c>
      <c r="BQ146" s="1573">
        <f t="shared" si="432"/>
        <v>0</v>
      </c>
      <c r="BR146" s="1527"/>
      <c r="BS146" s="1597">
        <f>('Library Volume 1'!E$6)</f>
        <v>2.2000000000000002</v>
      </c>
      <c r="BT146" s="1598">
        <f>'Library Volume 1'!G$6</f>
        <v>3.2</v>
      </c>
      <c r="BU146" s="1598">
        <f>'Library Volume 1'!H$6</f>
        <v>4.9000000000000004</v>
      </c>
      <c r="BV146" s="1598">
        <f>'Library Volume 1'!I$6</f>
        <v>6.5</v>
      </c>
      <c r="BW146" s="1599">
        <f>'Library Volume 1'!J$6</f>
        <v>7.5</v>
      </c>
      <c r="BX146" s="1527"/>
      <c r="BY146" s="1572">
        <f t="shared" si="433"/>
        <v>0</v>
      </c>
      <c r="BZ146" s="1574">
        <f t="shared" si="434"/>
        <v>0</v>
      </c>
      <c r="CA146" s="1574">
        <f t="shared" si="435"/>
        <v>0</v>
      </c>
      <c r="CB146" s="1574">
        <f t="shared" si="436"/>
        <v>0</v>
      </c>
      <c r="CC146" s="1573">
        <f t="shared" si="437"/>
        <v>0</v>
      </c>
      <c r="CD146" s="1574"/>
      <c r="CE146" s="1539"/>
      <c r="CF146" s="1539"/>
      <c r="CG146" s="1539"/>
      <c r="CH146" s="1539"/>
      <c r="CI146" s="1539"/>
      <c r="CJ146" s="1539"/>
      <c r="CK146" s="1539"/>
    </row>
    <row r="147" spans="2:89" ht="16.350000000000001" hidden="1" customHeight="1" outlineLevel="1">
      <c r="B147" s="483"/>
      <c r="C147" s="1527"/>
      <c r="D147" s="1527" t="s">
        <v>296</v>
      </c>
      <c r="E147" s="1527"/>
      <c r="F147" s="1586">
        <v>0</v>
      </c>
      <c r="G147" s="1586">
        <v>0</v>
      </c>
      <c r="H147" s="1586">
        <v>0</v>
      </c>
      <c r="I147" s="1587">
        <f t="shared" si="411"/>
        <v>0</v>
      </c>
      <c r="J147" s="1588">
        <f t="shared" ref="J147:J148" si="438">IF(F147&gt;0,F147/G147,0)</f>
        <v>0</v>
      </c>
      <c r="K147" s="1558"/>
      <c r="L147" s="1589">
        <f t="shared" si="413"/>
        <v>0</v>
      </c>
      <c r="M147" s="1590">
        <v>0</v>
      </c>
      <c r="N147" s="1590">
        <v>0</v>
      </c>
      <c r="O147" s="1590">
        <v>0</v>
      </c>
      <c r="P147" s="1590">
        <v>0</v>
      </c>
      <c r="Q147" s="1635">
        <v>0</v>
      </c>
      <c r="R147" s="1558"/>
      <c r="S147" s="1570">
        <f t="shared" si="414"/>
        <v>0</v>
      </c>
      <c r="T147" s="1572">
        <f t="shared" si="415"/>
        <v>0</v>
      </c>
      <c r="U147" s="1572">
        <f t="shared" si="416"/>
        <v>0</v>
      </c>
      <c r="V147" s="1572">
        <f t="shared" si="417"/>
        <v>0</v>
      </c>
      <c r="W147" s="1572">
        <f t="shared" si="418"/>
        <v>0</v>
      </c>
      <c r="X147" s="1572">
        <f t="shared" si="419"/>
        <v>0</v>
      </c>
      <c r="Y147" s="1574">
        <f t="shared" si="420"/>
        <v>0</v>
      </c>
      <c r="Z147" s="993"/>
      <c r="AA147" s="1592"/>
      <c r="AB147" s="1570"/>
      <c r="AC147" s="18"/>
      <c r="AD147" s="566" t="str">
        <f>B274</f>
        <v>15</v>
      </c>
      <c r="AE147" s="476" t="str">
        <f>C274</f>
        <v>Business, Administration, Finance and Law</v>
      </c>
      <c r="AF147" s="567" t="s">
        <v>272</v>
      </c>
      <c r="AG147" s="567"/>
      <c r="AH147" s="567"/>
      <c r="AI147" s="581" t="s">
        <v>276</v>
      </c>
      <c r="AJ147" s="581" t="s">
        <v>277</v>
      </c>
      <c r="AK147" s="581" t="s">
        <v>278</v>
      </c>
      <c r="AL147" s="581" t="s">
        <v>279</v>
      </c>
      <c r="AM147" s="477" t="s">
        <v>288</v>
      </c>
      <c r="AN147" s="501" t="s">
        <v>275</v>
      </c>
      <c r="AO147" s="506"/>
      <c r="AP147" s="39"/>
      <c r="AQ147" s="477"/>
      <c r="AR147" s="477" t="s">
        <v>276</v>
      </c>
      <c r="AS147" s="477" t="s">
        <v>277</v>
      </c>
      <c r="AT147" s="477" t="s">
        <v>278</v>
      </c>
      <c r="AU147" s="477" t="s">
        <v>279</v>
      </c>
      <c r="AV147" s="582"/>
      <c r="AW147" s="1527"/>
      <c r="AX147" s="1550"/>
      <c r="AY147" s="1572">
        <f t="shared" si="421"/>
        <v>0</v>
      </c>
      <c r="AZ147" s="1574">
        <f t="shared" si="422"/>
        <v>0</v>
      </c>
      <c r="BA147" s="1574">
        <f t="shared" si="423"/>
        <v>0</v>
      </c>
      <c r="BB147" s="1574">
        <f t="shared" si="424"/>
        <v>0</v>
      </c>
      <c r="BC147" s="1573">
        <f t="shared" si="425"/>
        <v>0</v>
      </c>
      <c r="BD147" s="480">
        <f t="shared" si="426"/>
        <v>0</v>
      </c>
      <c r="BE147" s="1572">
        <f t="shared" si="427"/>
        <v>0</v>
      </c>
      <c r="BF147" s="1539"/>
      <c r="BG147" s="1594">
        <f>'Library Volume 1'!E$9</f>
        <v>0.48</v>
      </c>
      <c r="BH147" s="1595">
        <f>'Library Volume 1'!G$9</f>
        <v>0.48</v>
      </c>
      <c r="BI147" s="1595">
        <f>'Library Volume 1'!H$9</f>
        <v>0.44</v>
      </c>
      <c r="BJ147" s="1595">
        <f>'Library Volume 1'!I$9</f>
        <v>0.4</v>
      </c>
      <c r="BK147" s="1596">
        <f>'Library Volume 1'!J$9</f>
        <v>0.36</v>
      </c>
      <c r="BL147" s="1527"/>
      <c r="BM147" s="1572">
        <f t="shared" si="428"/>
        <v>0</v>
      </c>
      <c r="BN147" s="1574">
        <f t="shared" si="429"/>
        <v>0</v>
      </c>
      <c r="BO147" s="1574">
        <f t="shared" si="430"/>
        <v>0</v>
      </c>
      <c r="BP147" s="1574">
        <f t="shared" si="431"/>
        <v>0</v>
      </c>
      <c r="BQ147" s="1573">
        <f t="shared" si="432"/>
        <v>0</v>
      </c>
      <c r="BR147" s="1527"/>
      <c r="BS147" s="1597">
        <f>('Library Volume 1'!E$6)</f>
        <v>2.2000000000000002</v>
      </c>
      <c r="BT147" s="1598">
        <f>'Library Volume 1'!G$6</f>
        <v>3.2</v>
      </c>
      <c r="BU147" s="1598">
        <f>'Library Volume 1'!H$6</f>
        <v>4.9000000000000004</v>
      </c>
      <c r="BV147" s="1598">
        <f>'Library Volume 1'!I$6</f>
        <v>6.5</v>
      </c>
      <c r="BW147" s="1599">
        <f>'Library Volume 1'!J$6</f>
        <v>7.5</v>
      </c>
      <c r="BX147" s="1527"/>
      <c r="BY147" s="1572">
        <f t="shared" si="433"/>
        <v>0</v>
      </c>
      <c r="BZ147" s="1574">
        <f t="shared" si="434"/>
        <v>0</v>
      </c>
      <c r="CA147" s="1574">
        <f t="shared" si="435"/>
        <v>0</v>
      </c>
      <c r="CB147" s="1574">
        <f t="shared" si="436"/>
        <v>0</v>
      </c>
      <c r="CC147" s="1573">
        <f t="shared" si="437"/>
        <v>0</v>
      </c>
      <c r="CD147" s="1574"/>
      <c r="CE147" s="1539"/>
      <c r="CF147" s="1539"/>
      <c r="CG147" s="1539"/>
      <c r="CH147" s="1539"/>
      <c r="CI147" s="1539"/>
      <c r="CJ147" s="1539"/>
      <c r="CK147" s="1539"/>
    </row>
    <row r="148" spans="2:89" ht="16.350000000000001" hidden="1" customHeight="1" outlineLevel="1">
      <c r="B148" s="483"/>
      <c r="C148" s="1527"/>
      <c r="D148" s="1565" t="s">
        <v>298</v>
      </c>
      <c r="E148" s="1527"/>
      <c r="F148" s="1586">
        <v>0</v>
      </c>
      <c r="G148" s="1586">
        <v>0</v>
      </c>
      <c r="H148" s="1586">
        <v>0</v>
      </c>
      <c r="I148" s="1636">
        <f t="shared" si="411"/>
        <v>0</v>
      </c>
      <c r="J148" s="1637">
        <f t="shared" si="438"/>
        <v>0</v>
      </c>
      <c r="K148" s="1558"/>
      <c r="L148" s="1589">
        <f t="shared" ref="L148:L152" si="439">J148-M148-N148-O148-P148-Q148</f>
        <v>0</v>
      </c>
      <c r="M148" s="1590">
        <v>0</v>
      </c>
      <c r="N148" s="1590">
        <v>0</v>
      </c>
      <c r="O148" s="1590">
        <v>0</v>
      </c>
      <c r="P148" s="1590">
        <v>0</v>
      </c>
      <c r="Q148" s="1635">
        <v>0</v>
      </c>
      <c r="R148" s="1558"/>
      <c r="S148" s="1570">
        <f t="shared" si="414"/>
        <v>0</v>
      </c>
      <c r="T148" s="1572">
        <f t="shared" si="415"/>
        <v>0</v>
      </c>
      <c r="U148" s="1572">
        <f t="shared" si="416"/>
        <v>0</v>
      </c>
      <c r="V148" s="1572">
        <f t="shared" si="417"/>
        <v>0</v>
      </c>
      <c r="W148" s="1572">
        <f t="shared" si="418"/>
        <v>0</v>
      </c>
      <c r="X148" s="1572">
        <f t="shared" si="419"/>
        <v>0</v>
      </c>
      <c r="Y148" s="1574">
        <f t="shared" si="420"/>
        <v>0</v>
      </c>
      <c r="Z148" s="993"/>
      <c r="AA148" s="1592"/>
      <c r="AB148" s="1570"/>
      <c r="AC148" s="18"/>
      <c r="AD148" s="1527"/>
      <c r="AE148" s="1550" t="s">
        <v>290</v>
      </c>
      <c r="AF148" s="1571" t="s">
        <v>291</v>
      </c>
      <c r="AG148" s="1571"/>
      <c r="AH148" s="1571"/>
      <c r="AI148" s="1571">
        <f>ROUND(BZ300/AI149,0)</f>
        <v>0</v>
      </c>
      <c r="AJ148" s="1571">
        <f>ROUND(CA300/AJ149,0)</f>
        <v>0</v>
      </c>
      <c r="AK148" s="1571">
        <f>ROUND(CB300/AK149,0)</f>
        <v>0</v>
      </c>
      <c r="AL148" s="1571">
        <f>ROUND(CC300/AL149,0)</f>
        <v>0</v>
      </c>
      <c r="AM148" s="1572"/>
      <c r="AN148" s="1573">
        <f>SUM(AF148:AL148)</f>
        <v>0</v>
      </c>
      <c r="AO148" s="1574"/>
      <c r="AQ148" s="1572"/>
      <c r="AR148" s="1572"/>
      <c r="AS148" s="1572"/>
      <c r="AT148" s="1572"/>
      <c r="AU148" s="1572"/>
      <c r="AW148" s="1527"/>
      <c r="AX148" s="1550"/>
      <c r="AY148" s="1572">
        <f t="shared" ref="AY148:BD153" si="440">$H148*L148</f>
        <v>0</v>
      </c>
      <c r="AZ148" s="1574">
        <f t="shared" si="440"/>
        <v>0</v>
      </c>
      <c r="BA148" s="1574">
        <f t="shared" si="440"/>
        <v>0</v>
      </c>
      <c r="BB148" s="1574">
        <f t="shared" si="440"/>
        <v>0</v>
      </c>
      <c r="BC148" s="1573">
        <f t="shared" si="440"/>
        <v>0</v>
      </c>
      <c r="BD148" s="480">
        <f t="shared" si="440"/>
        <v>0</v>
      </c>
      <c r="BE148" s="1572">
        <f t="shared" ref="BE148:BE153" si="441">SUM(AY148:BD148)</f>
        <v>0</v>
      </c>
      <c r="BF148" s="1539"/>
      <c r="BG148" s="1594">
        <f>'Library Volume 1'!E$9</f>
        <v>0.48</v>
      </c>
      <c r="BH148" s="1595">
        <f>'Library Volume 1'!G$9</f>
        <v>0.48</v>
      </c>
      <c r="BI148" s="1595">
        <f>'Library Volume 1'!H$9</f>
        <v>0.44</v>
      </c>
      <c r="BJ148" s="1595">
        <f>'Library Volume 1'!I$9</f>
        <v>0.4</v>
      </c>
      <c r="BK148" s="1596">
        <f>'Library Volume 1'!J$9</f>
        <v>0.36</v>
      </c>
      <c r="BL148" s="1527"/>
      <c r="BM148" s="1572">
        <f t="shared" ref="BM148:BQ153" si="442">(S148)/(BG148*40)</f>
        <v>0</v>
      </c>
      <c r="BN148" s="1574">
        <f t="shared" si="442"/>
        <v>0</v>
      </c>
      <c r="BO148" s="1574">
        <f t="shared" si="442"/>
        <v>0</v>
      </c>
      <c r="BP148" s="1574">
        <f t="shared" si="442"/>
        <v>0</v>
      </c>
      <c r="BQ148" s="1573">
        <f t="shared" si="442"/>
        <v>0</v>
      </c>
      <c r="BR148" s="1527"/>
      <c r="BS148" s="1597">
        <f>('Library Volume 1'!E$6)</f>
        <v>2.2000000000000002</v>
      </c>
      <c r="BT148" s="1598">
        <f>'Library Volume 1'!G$6</f>
        <v>3.2</v>
      </c>
      <c r="BU148" s="1598">
        <f>'Library Volume 1'!H$6</f>
        <v>4.9000000000000004</v>
      </c>
      <c r="BV148" s="1598">
        <f>'Library Volume 1'!I$6</f>
        <v>6.5</v>
      </c>
      <c r="BW148" s="1599">
        <f>'Library Volume 1'!J$6</f>
        <v>7.5</v>
      </c>
      <c r="BX148" s="1527"/>
      <c r="BY148" s="1572">
        <f t="shared" ref="BY148:BY153" si="443">BM148*BS148</f>
        <v>0</v>
      </c>
      <c r="BZ148" s="1574">
        <f t="shared" ref="BZ148:BZ152" si="444">BN148*BT148</f>
        <v>0</v>
      </c>
      <c r="CA148" s="1574">
        <f t="shared" ref="CA148:CA153" si="445">BO148*BU148</f>
        <v>0</v>
      </c>
      <c r="CB148" s="1574">
        <f t="shared" ref="CB148:CB153" si="446">BP148*BV148</f>
        <v>0</v>
      </c>
      <c r="CC148" s="1573">
        <f t="shared" ref="CC148:CC153" si="447">BQ148*BW148</f>
        <v>0</v>
      </c>
      <c r="CD148" s="1574"/>
      <c r="CE148" s="1539"/>
      <c r="CF148" s="1539"/>
      <c r="CG148" s="1539"/>
      <c r="CH148" s="1539"/>
      <c r="CI148" s="1539"/>
      <c r="CJ148" s="1539"/>
      <c r="CK148" s="1539"/>
    </row>
    <row r="149" spans="2:89" ht="17.100000000000001" hidden="1" customHeight="1" outlineLevel="1">
      <c r="B149" s="483"/>
      <c r="C149" s="1582" t="str">
        <f>'Library Volume 1'!C45</f>
        <v>Travel and Tourism</v>
      </c>
      <c r="D149" s="1582"/>
      <c r="E149" s="1568"/>
      <c r="F149" s="1569"/>
      <c r="G149" s="1569"/>
      <c r="H149" s="1569"/>
      <c r="I149" s="1602"/>
      <c r="J149" s="1603"/>
      <c r="K149" s="1558"/>
      <c r="L149" s="1568"/>
      <c r="M149" s="1569"/>
      <c r="N149" s="1569"/>
      <c r="O149" s="1569"/>
      <c r="P149" s="1569"/>
      <c r="Q149" s="1568"/>
      <c r="R149" s="1558"/>
      <c r="S149" s="1568"/>
      <c r="T149" s="1569"/>
      <c r="U149" s="1569"/>
      <c r="V149" s="1569"/>
      <c r="W149" s="1569"/>
      <c r="X149" s="1569"/>
      <c r="Y149" s="1568"/>
      <c r="Z149" s="993"/>
      <c r="AA149" s="649"/>
      <c r="AB149" s="1570"/>
      <c r="AC149" s="18"/>
      <c r="AD149" s="1527"/>
      <c r="AE149" s="1550" t="s">
        <v>293</v>
      </c>
      <c r="AF149" s="1571"/>
      <c r="AG149" s="1571"/>
      <c r="AH149" s="1571"/>
      <c r="AI149" s="1571">
        <f>'Library Volume 1'!G$7</f>
        <v>69</v>
      </c>
      <c r="AJ149" s="1571">
        <f>'Library Volume 1'!H$7</f>
        <v>97</v>
      </c>
      <c r="AK149" s="1571">
        <f>'Library Volume 1'!I$7</f>
        <v>139</v>
      </c>
      <c r="AL149" s="1571">
        <f>'Library Volume 1'!J$7</f>
        <v>167</v>
      </c>
      <c r="AM149" s="1572"/>
      <c r="AN149" s="1573" t="e">
        <f>AN150/AN148</f>
        <v>#DIV/0!</v>
      </c>
      <c r="AO149" s="1574"/>
      <c r="AP149" s="1574"/>
      <c r="AQ149" s="1572"/>
      <c r="AR149" s="1572"/>
      <c r="AS149" s="1572"/>
      <c r="AT149" s="1572"/>
      <c r="AU149" s="1572"/>
      <c r="AW149" s="1527"/>
      <c r="AX149" s="508" t="str">
        <f>C149</f>
        <v>Travel and Tourism</v>
      </c>
      <c r="AY149" s="1575"/>
      <c r="AZ149" s="1576"/>
      <c r="BA149" s="1576"/>
      <c r="BB149" s="1576"/>
      <c r="BC149" s="1577"/>
      <c r="BD149" s="604"/>
      <c r="BE149" s="1575"/>
      <c r="BF149" s="1578"/>
      <c r="BG149" s="1579"/>
      <c r="BH149" s="1580"/>
      <c r="BI149" s="1580"/>
      <c r="BJ149" s="1580"/>
      <c r="BK149" s="1581"/>
      <c r="BL149" s="1582"/>
      <c r="BM149" s="1575"/>
      <c r="BN149" s="1576"/>
      <c r="BO149" s="1576"/>
      <c r="BP149" s="1576"/>
      <c r="BQ149" s="1577"/>
      <c r="BR149" s="1582"/>
      <c r="BS149" s="1583"/>
      <c r="BT149" s="1584"/>
      <c r="BU149" s="1584"/>
      <c r="BV149" s="1584"/>
      <c r="BW149" s="1585"/>
      <c r="BX149" s="1582"/>
      <c r="BY149" s="1575"/>
      <c r="BZ149" s="1576"/>
      <c r="CA149" s="1576"/>
      <c r="CB149" s="1576"/>
      <c r="CC149" s="1577"/>
      <c r="CD149" s="1574"/>
      <c r="CE149" s="1539"/>
      <c r="CF149" s="1539"/>
      <c r="CG149" s="1539"/>
      <c r="CH149" s="1539"/>
      <c r="CI149" s="1539"/>
      <c r="CJ149" s="1539"/>
      <c r="CK149" s="1539"/>
    </row>
    <row r="150" spans="2:89" ht="16.350000000000001" hidden="1" customHeight="1" outlineLevel="1">
      <c r="B150" s="483"/>
      <c r="D150" s="1527" t="s">
        <v>292</v>
      </c>
      <c r="E150" s="1527"/>
      <c r="F150" s="1586">
        <v>0</v>
      </c>
      <c r="G150" s="1586">
        <v>0</v>
      </c>
      <c r="H150" s="1586">
        <v>0</v>
      </c>
      <c r="I150" s="1587">
        <f t="shared" ref="I150:I153" si="448">IF(F150&gt;0,G150/H150,0)</f>
        <v>0</v>
      </c>
      <c r="J150" s="1588">
        <f t="shared" ref="J150" si="449">IF(F150&gt;0,F150/G150,0)</f>
        <v>0</v>
      </c>
      <c r="K150" s="1558"/>
      <c r="L150" s="1589">
        <f t="shared" ref="L150" si="450">J150-M150-N150-O150-P150-Q150</f>
        <v>0</v>
      </c>
      <c r="M150" s="1590">
        <v>0</v>
      </c>
      <c r="N150" s="1590">
        <v>0</v>
      </c>
      <c r="O150" s="1590">
        <v>0</v>
      </c>
      <c r="P150" s="1590">
        <v>0</v>
      </c>
      <c r="Q150" s="1635">
        <v>0</v>
      </c>
      <c r="R150" s="1558"/>
      <c r="S150" s="1570">
        <f t="shared" ref="S150:S153" si="451">$I150*L150*$H150</f>
        <v>0</v>
      </c>
      <c r="T150" s="1572">
        <f t="shared" ref="T150:T153" si="452">$I150*M150*$H150</f>
        <v>0</v>
      </c>
      <c r="U150" s="1572">
        <f t="shared" ref="U150:U153" si="453">$I150*N150*$H150</f>
        <v>0</v>
      </c>
      <c r="V150" s="1572">
        <f t="shared" ref="V150:V153" si="454">$I150*O150*$H150</f>
        <v>0</v>
      </c>
      <c r="W150" s="1572">
        <f t="shared" ref="W150:W153" si="455">$I150*P150*$H150</f>
        <v>0</v>
      </c>
      <c r="X150" s="1572">
        <f t="shared" ref="X150:X153" si="456">$I150*Q150*$H150</f>
        <v>0</v>
      </c>
      <c r="Y150" s="1574">
        <f t="shared" ref="Y150:Y153" si="457">SUM(S150:X150)</f>
        <v>0</v>
      </c>
      <c r="Z150" s="993"/>
      <c r="AA150" s="1592"/>
      <c r="AB150" s="1570"/>
      <c r="AC150" s="18"/>
      <c r="AD150" s="1527"/>
      <c r="AE150" s="1550" t="s">
        <v>295</v>
      </c>
      <c r="AF150" s="1559"/>
      <c r="AG150" s="1559"/>
      <c r="AH150" s="1559"/>
      <c r="AI150" s="1559">
        <f>AI149*AI148</f>
        <v>0</v>
      </c>
      <c r="AJ150" s="1559">
        <f>AJ149*AJ148</f>
        <v>0</v>
      </c>
      <c r="AK150" s="1559">
        <f>AK149*AK148</f>
        <v>0</v>
      </c>
      <c r="AL150" s="1559">
        <f>AL149*AL148</f>
        <v>0</v>
      </c>
      <c r="AM150" s="1554"/>
      <c r="AN150" s="1553">
        <f>SUM(AF150:AL150)</f>
        <v>0</v>
      </c>
      <c r="AO150" s="1539"/>
      <c r="AP150" s="1539"/>
      <c r="AQ150" s="1554"/>
      <c r="AR150" s="1554"/>
      <c r="AS150" s="1554"/>
      <c r="AT150" s="1554"/>
      <c r="AU150" s="1554"/>
      <c r="AW150" s="1527"/>
      <c r="AX150" s="1550"/>
      <c r="AY150" s="1572">
        <f t="shared" si="440"/>
        <v>0</v>
      </c>
      <c r="AZ150" s="1574">
        <f t="shared" si="440"/>
        <v>0</v>
      </c>
      <c r="BA150" s="1574">
        <f t="shared" si="440"/>
        <v>0</v>
      </c>
      <c r="BB150" s="1574">
        <f t="shared" si="440"/>
        <v>0</v>
      </c>
      <c r="BC150" s="1573">
        <f t="shared" si="440"/>
        <v>0</v>
      </c>
      <c r="BD150" s="480">
        <f t="shared" si="440"/>
        <v>0</v>
      </c>
      <c r="BE150" s="1572">
        <f t="shared" si="441"/>
        <v>0</v>
      </c>
      <c r="BF150" s="1539"/>
      <c r="BG150" s="1594">
        <f>'Library Volume 1'!E$9</f>
        <v>0.48</v>
      </c>
      <c r="BH150" s="1595">
        <f>'Library Volume 1'!G$9</f>
        <v>0.48</v>
      </c>
      <c r="BI150" s="1595">
        <f>'Library Volume 1'!H$9</f>
        <v>0.44</v>
      </c>
      <c r="BJ150" s="1595">
        <f>'Library Volume 1'!I$9</f>
        <v>0.4</v>
      </c>
      <c r="BK150" s="1596">
        <f>'Library Volume 1'!J$9</f>
        <v>0.36</v>
      </c>
      <c r="BL150" s="1527"/>
      <c r="BM150" s="1572">
        <f t="shared" si="442"/>
        <v>0</v>
      </c>
      <c r="BN150" s="1574">
        <f t="shared" si="442"/>
        <v>0</v>
      </c>
      <c r="BO150" s="1574">
        <f t="shared" si="442"/>
        <v>0</v>
      </c>
      <c r="BP150" s="1574">
        <f t="shared" si="442"/>
        <v>0</v>
      </c>
      <c r="BQ150" s="1573">
        <f t="shared" si="442"/>
        <v>0</v>
      </c>
      <c r="BR150" s="1527"/>
      <c r="BS150" s="1597">
        <f>('Library Volume 1'!E$6)</f>
        <v>2.2000000000000002</v>
      </c>
      <c r="BT150" s="1598">
        <f>'Library Volume 1'!G$6</f>
        <v>3.2</v>
      </c>
      <c r="BU150" s="1598">
        <f>'Library Volume 1'!H$6</f>
        <v>4.9000000000000004</v>
      </c>
      <c r="BV150" s="1598">
        <f>'Library Volume 1'!I$6</f>
        <v>6.5</v>
      </c>
      <c r="BW150" s="1599">
        <f>'Library Volume 1'!J$6</f>
        <v>7.5</v>
      </c>
      <c r="BX150" s="1527"/>
      <c r="BY150" s="1572">
        <f t="shared" si="443"/>
        <v>0</v>
      </c>
      <c r="BZ150" s="1574">
        <f t="shared" si="444"/>
        <v>0</v>
      </c>
      <c r="CA150" s="1574">
        <f t="shared" si="445"/>
        <v>0</v>
      </c>
      <c r="CB150" s="1574">
        <f t="shared" si="446"/>
        <v>0</v>
      </c>
      <c r="CC150" s="1573">
        <f t="shared" si="447"/>
        <v>0</v>
      </c>
      <c r="CD150" s="1574"/>
      <c r="CE150" s="1539"/>
      <c r="CF150" s="1539"/>
      <c r="CG150" s="1539"/>
      <c r="CH150" s="1539"/>
      <c r="CI150" s="1539"/>
      <c r="CJ150" s="1539"/>
      <c r="CK150" s="1539"/>
    </row>
    <row r="151" spans="2:89" ht="16.350000000000001" hidden="1" customHeight="1" outlineLevel="1">
      <c r="B151" s="483"/>
      <c r="D151" s="1527" t="s">
        <v>294</v>
      </c>
      <c r="E151" s="1527"/>
      <c r="F151" s="1586">
        <v>0</v>
      </c>
      <c r="G151" s="1586">
        <v>0</v>
      </c>
      <c r="H151" s="1586">
        <v>0</v>
      </c>
      <c r="I151" s="1587">
        <f t="shared" si="448"/>
        <v>0</v>
      </c>
      <c r="J151" s="1588">
        <f>IF(F151&gt;0,F151/G151,0)</f>
        <v>0</v>
      </c>
      <c r="K151" s="1558"/>
      <c r="L151" s="1589">
        <f t="shared" si="439"/>
        <v>0</v>
      </c>
      <c r="M151" s="1590">
        <v>0</v>
      </c>
      <c r="N151" s="1590">
        <v>0</v>
      </c>
      <c r="O151" s="1590">
        <v>0</v>
      </c>
      <c r="P151" s="1590">
        <v>0</v>
      </c>
      <c r="Q151" s="1635">
        <v>0</v>
      </c>
      <c r="R151" s="1558"/>
      <c r="S151" s="1570">
        <f t="shared" si="451"/>
        <v>0</v>
      </c>
      <c r="T151" s="1572">
        <f t="shared" si="452"/>
        <v>0</v>
      </c>
      <c r="U151" s="1572">
        <f t="shared" si="453"/>
        <v>0</v>
      </c>
      <c r="V151" s="1572">
        <f t="shared" si="454"/>
        <v>0</v>
      </c>
      <c r="W151" s="1572">
        <f t="shared" si="455"/>
        <v>0</v>
      </c>
      <c r="X151" s="1572">
        <f t="shared" si="456"/>
        <v>0</v>
      </c>
      <c r="Y151" s="1574">
        <f t="shared" si="457"/>
        <v>0</v>
      </c>
      <c r="Z151" s="993"/>
      <c r="AA151" s="1592"/>
      <c r="AB151" s="1570"/>
      <c r="AC151" s="18"/>
      <c r="AD151" s="1527"/>
      <c r="AE151" s="1550" t="s">
        <v>297</v>
      </c>
      <c r="AF151" s="1571"/>
      <c r="AG151" s="1571"/>
      <c r="AH151" s="1571"/>
      <c r="AI151" s="1571" t="e">
        <f>T300/AZ300</f>
        <v>#DIV/0!</v>
      </c>
      <c r="AJ151" s="1571" t="e">
        <f>U300/BA300</f>
        <v>#DIV/0!</v>
      </c>
      <c r="AK151" s="1571" t="e">
        <f>V300/BB300</f>
        <v>#DIV/0!</v>
      </c>
      <c r="AL151" s="1571" t="e">
        <f>W300/BC300</f>
        <v>#DIV/0!</v>
      </c>
      <c r="AM151" s="1572"/>
      <c r="AN151" s="1573" t="e">
        <f>Y300/BE300</f>
        <v>#DIV/0!</v>
      </c>
      <c r="AO151" s="1574"/>
      <c r="AP151" s="1574"/>
      <c r="AQ151" s="1572"/>
      <c r="AR151" s="1572"/>
      <c r="AS151" s="1572"/>
      <c r="AT151" s="1572"/>
      <c r="AU151" s="1572"/>
      <c r="AW151" s="1527"/>
      <c r="AX151" s="1550"/>
      <c r="AY151" s="1572">
        <f t="shared" si="440"/>
        <v>0</v>
      </c>
      <c r="AZ151" s="1574">
        <f t="shared" si="440"/>
        <v>0</v>
      </c>
      <c r="BA151" s="1574">
        <f t="shared" si="440"/>
        <v>0</v>
      </c>
      <c r="BB151" s="1574">
        <f t="shared" si="440"/>
        <v>0</v>
      </c>
      <c r="BC151" s="1573">
        <f t="shared" si="440"/>
        <v>0</v>
      </c>
      <c r="BD151" s="480">
        <f t="shared" si="440"/>
        <v>0</v>
      </c>
      <c r="BE151" s="1572">
        <f t="shared" si="441"/>
        <v>0</v>
      </c>
      <c r="BF151" s="1539"/>
      <c r="BG151" s="1594">
        <f>'Library Volume 1'!E$9</f>
        <v>0.48</v>
      </c>
      <c r="BH151" s="1595">
        <f>'Library Volume 1'!G$9</f>
        <v>0.48</v>
      </c>
      <c r="BI151" s="1595">
        <f>'Library Volume 1'!H$9</f>
        <v>0.44</v>
      </c>
      <c r="BJ151" s="1595">
        <f>'Library Volume 1'!I$9</f>
        <v>0.4</v>
      </c>
      <c r="BK151" s="1596">
        <f>'Library Volume 1'!J$9</f>
        <v>0.36</v>
      </c>
      <c r="BL151" s="1527"/>
      <c r="BM151" s="1572">
        <f t="shared" si="442"/>
        <v>0</v>
      </c>
      <c r="BN151" s="1574">
        <f t="shared" si="442"/>
        <v>0</v>
      </c>
      <c r="BO151" s="1574">
        <f t="shared" si="442"/>
        <v>0</v>
      </c>
      <c r="BP151" s="1574">
        <f t="shared" si="442"/>
        <v>0</v>
      </c>
      <c r="BQ151" s="1573">
        <f t="shared" si="442"/>
        <v>0</v>
      </c>
      <c r="BR151" s="1527"/>
      <c r="BS151" s="1597">
        <f>('Library Volume 1'!E$6)</f>
        <v>2.2000000000000002</v>
      </c>
      <c r="BT151" s="1598">
        <f>'Library Volume 1'!G$6</f>
        <v>3.2</v>
      </c>
      <c r="BU151" s="1598">
        <f>'Library Volume 1'!H$6</f>
        <v>4.9000000000000004</v>
      </c>
      <c r="BV151" s="1598">
        <f>'Library Volume 1'!I$6</f>
        <v>6.5</v>
      </c>
      <c r="BW151" s="1599">
        <f>'Library Volume 1'!J$6</f>
        <v>7.5</v>
      </c>
      <c r="BX151" s="1527"/>
      <c r="BY151" s="1572">
        <f t="shared" si="443"/>
        <v>0</v>
      </c>
      <c r="BZ151" s="1574">
        <f t="shared" si="444"/>
        <v>0</v>
      </c>
      <c r="CA151" s="1574">
        <f t="shared" si="445"/>
        <v>0</v>
      </c>
      <c r="CB151" s="1574">
        <f t="shared" si="446"/>
        <v>0</v>
      </c>
      <c r="CC151" s="1573">
        <f t="shared" si="447"/>
        <v>0</v>
      </c>
      <c r="CD151" s="1574"/>
      <c r="CE151" s="1539"/>
      <c r="CF151" s="1539"/>
      <c r="CG151" s="1539"/>
      <c r="CH151" s="1539"/>
      <c r="CI151" s="1539"/>
      <c r="CJ151" s="1539"/>
      <c r="CK151" s="1539"/>
    </row>
    <row r="152" spans="2:89" ht="16.350000000000001" hidden="1" customHeight="1" outlineLevel="1">
      <c r="B152" s="483"/>
      <c r="D152" s="1527" t="s">
        <v>296</v>
      </c>
      <c r="E152" s="1527"/>
      <c r="F152" s="1586">
        <v>0</v>
      </c>
      <c r="G152" s="1586">
        <v>0</v>
      </c>
      <c r="H152" s="1586">
        <v>0</v>
      </c>
      <c r="I152" s="1587">
        <f t="shared" si="448"/>
        <v>0</v>
      </c>
      <c r="J152" s="1588">
        <f t="shared" ref="J152:J153" si="458">IF(F152&gt;0,F152/G152,0)</f>
        <v>0</v>
      </c>
      <c r="K152" s="1558"/>
      <c r="L152" s="1589">
        <f t="shared" si="439"/>
        <v>0</v>
      </c>
      <c r="M152" s="1590">
        <v>0</v>
      </c>
      <c r="N152" s="1590">
        <v>0</v>
      </c>
      <c r="O152" s="1590">
        <v>0</v>
      </c>
      <c r="P152" s="1590">
        <v>0</v>
      </c>
      <c r="Q152" s="1635">
        <v>0</v>
      </c>
      <c r="R152" s="1558"/>
      <c r="S152" s="1570">
        <f t="shared" si="451"/>
        <v>0</v>
      </c>
      <c r="T152" s="1572">
        <f t="shared" si="452"/>
        <v>0</v>
      </c>
      <c r="U152" s="1572">
        <f t="shared" si="453"/>
        <v>0</v>
      </c>
      <c r="V152" s="1572">
        <f t="shared" si="454"/>
        <v>0</v>
      </c>
      <c r="W152" s="1572">
        <f t="shared" si="455"/>
        <v>0</v>
      </c>
      <c r="X152" s="1572">
        <f t="shared" si="456"/>
        <v>0</v>
      </c>
      <c r="Y152" s="1574">
        <f t="shared" si="457"/>
        <v>0</v>
      </c>
      <c r="Z152" s="993"/>
      <c r="AA152" s="1592"/>
      <c r="AB152" s="1570"/>
      <c r="AC152" s="18"/>
      <c r="AD152" s="1527"/>
      <c r="AE152" s="1550" t="s">
        <v>299</v>
      </c>
      <c r="AF152" s="1571"/>
      <c r="AG152" s="1571"/>
      <c r="AH152" s="1571"/>
      <c r="AI152" s="1571">
        <f>ROUND(AI149/'Library Volume 1'!G$6,0)</f>
        <v>22</v>
      </c>
      <c r="AJ152" s="1571">
        <f>ROUND(AJ149/'Library Volume 1'!H$6,0)</f>
        <v>20</v>
      </c>
      <c r="AK152" s="1571">
        <f>ROUND(AK149/'Library Volume 1'!I$6,0)</f>
        <v>21</v>
      </c>
      <c r="AL152" s="1571">
        <f>ROUND(AL149/'Library Volume 1'!J$6,0)</f>
        <v>22</v>
      </c>
      <c r="AM152" s="1572"/>
      <c r="AN152" s="1573" t="e">
        <f>AN153/AN148</f>
        <v>#DIV/0!</v>
      </c>
      <c r="AO152" s="1574"/>
      <c r="AP152" s="1600" t="s">
        <v>300</v>
      </c>
      <c r="AQ152" s="1601"/>
      <c r="AR152" s="1601" t="e">
        <f>AR154/AR153</f>
        <v>#DIV/0!</v>
      </c>
      <c r="AS152" s="1601" t="e">
        <f>AS154/AS153</f>
        <v>#DIV/0!</v>
      </c>
      <c r="AT152" s="1601" t="e">
        <f>AT154/AT153</f>
        <v>#DIV/0!</v>
      </c>
      <c r="AU152" s="1601" t="e">
        <f>AU154/AU153</f>
        <v>#DIV/0!</v>
      </c>
      <c r="AW152" s="1527"/>
      <c r="AX152" s="1550"/>
      <c r="AY152" s="1572">
        <f t="shared" si="440"/>
        <v>0</v>
      </c>
      <c r="AZ152" s="1574">
        <f t="shared" si="440"/>
        <v>0</v>
      </c>
      <c r="BA152" s="1574">
        <f t="shared" si="440"/>
        <v>0</v>
      </c>
      <c r="BB152" s="1574">
        <f t="shared" si="440"/>
        <v>0</v>
      </c>
      <c r="BC152" s="1573">
        <f t="shared" si="440"/>
        <v>0</v>
      </c>
      <c r="BD152" s="480">
        <f t="shared" si="440"/>
        <v>0</v>
      </c>
      <c r="BE152" s="1572">
        <f t="shared" si="441"/>
        <v>0</v>
      </c>
      <c r="BF152" s="1539"/>
      <c r="BG152" s="1594">
        <f>'Library Volume 1'!E$9</f>
        <v>0.48</v>
      </c>
      <c r="BH152" s="1595">
        <f>'Library Volume 1'!G$9</f>
        <v>0.48</v>
      </c>
      <c r="BI152" s="1595">
        <f>'Library Volume 1'!H$9</f>
        <v>0.44</v>
      </c>
      <c r="BJ152" s="1595">
        <f>'Library Volume 1'!I$9</f>
        <v>0.4</v>
      </c>
      <c r="BK152" s="1596">
        <f>'Library Volume 1'!J$9</f>
        <v>0.36</v>
      </c>
      <c r="BL152" s="1527"/>
      <c r="BM152" s="1572">
        <f t="shared" si="442"/>
        <v>0</v>
      </c>
      <c r="BN152" s="1574">
        <f t="shared" si="442"/>
        <v>0</v>
      </c>
      <c r="BO152" s="1574">
        <f t="shared" si="442"/>
        <v>0</v>
      </c>
      <c r="BP152" s="1574">
        <f t="shared" si="442"/>
        <v>0</v>
      </c>
      <c r="BQ152" s="1573">
        <f t="shared" si="442"/>
        <v>0</v>
      </c>
      <c r="BR152" s="1527"/>
      <c r="BS152" s="1597">
        <f>('Library Volume 1'!E$6)</f>
        <v>2.2000000000000002</v>
      </c>
      <c r="BT152" s="1598">
        <f>'Library Volume 1'!G$6</f>
        <v>3.2</v>
      </c>
      <c r="BU152" s="1598">
        <f>'Library Volume 1'!H$6</f>
        <v>4.9000000000000004</v>
      </c>
      <c r="BV152" s="1598">
        <f>'Library Volume 1'!I$6</f>
        <v>6.5</v>
      </c>
      <c r="BW152" s="1599">
        <f>'Library Volume 1'!J$6</f>
        <v>7.5</v>
      </c>
      <c r="BX152" s="1527"/>
      <c r="BY152" s="1572">
        <f t="shared" si="443"/>
        <v>0</v>
      </c>
      <c r="BZ152" s="1574">
        <f t="shared" si="444"/>
        <v>0</v>
      </c>
      <c r="CA152" s="1574">
        <f t="shared" si="445"/>
        <v>0</v>
      </c>
      <c r="CB152" s="1574">
        <f t="shared" si="446"/>
        <v>0</v>
      </c>
      <c r="CC152" s="1573">
        <f t="shared" si="447"/>
        <v>0</v>
      </c>
      <c r="CD152" s="1574"/>
      <c r="CE152" s="1539"/>
      <c r="CF152" s="1539"/>
      <c r="CG152" s="1539"/>
      <c r="CH152" s="1539"/>
      <c r="CI152" s="1539"/>
      <c r="CJ152" s="1539"/>
      <c r="CK152" s="1539"/>
    </row>
    <row r="153" spans="2:89" ht="16.350000000000001" hidden="1" customHeight="1" outlineLevel="1">
      <c r="B153" s="483"/>
      <c r="D153" s="1527" t="s">
        <v>298</v>
      </c>
      <c r="E153" s="1527"/>
      <c r="F153" s="1586">
        <v>0</v>
      </c>
      <c r="G153" s="1586">
        <v>0</v>
      </c>
      <c r="H153" s="1586">
        <v>0</v>
      </c>
      <c r="I153" s="1587">
        <f t="shared" si="448"/>
        <v>0</v>
      </c>
      <c r="J153" s="1588">
        <f t="shared" si="458"/>
        <v>0</v>
      </c>
      <c r="K153" s="1558"/>
      <c r="L153" s="1589">
        <f>J153-M153-N153-O153-P153-Q153</f>
        <v>0</v>
      </c>
      <c r="M153" s="1590">
        <v>0</v>
      </c>
      <c r="N153" s="1590">
        <v>0</v>
      </c>
      <c r="O153" s="1590">
        <v>0</v>
      </c>
      <c r="P153" s="1590">
        <v>0</v>
      </c>
      <c r="Q153" s="1635">
        <v>0</v>
      </c>
      <c r="R153" s="1558"/>
      <c r="S153" s="1570">
        <f t="shared" si="451"/>
        <v>0</v>
      </c>
      <c r="T153" s="1572">
        <f t="shared" si="452"/>
        <v>0</v>
      </c>
      <c r="U153" s="1572">
        <f t="shared" si="453"/>
        <v>0</v>
      </c>
      <c r="V153" s="1572">
        <f t="shared" si="454"/>
        <v>0</v>
      </c>
      <c r="W153" s="1572">
        <f t="shared" si="455"/>
        <v>0</v>
      </c>
      <c r="X153" s="1572">
        <f t="shared" si="456"/>
        <v>0</v>
      </c>
      <c r="Y153" s="1564">
        <f t="shared" si="457"/>
        <v>0</v>
      </c>
      <c r="Z153" s="993"/>
      <c r="AA153" s="1592"/>
      <c r="AB153" s="1570"/>
      <c r="AC153" s="18"/>
      <c r="AD153" s="1527"/>
      <c r="AE153" s="1550" t="s">
        <v>301</v>
      </c>
      <c r="AF153" s="1571"/>
      <c r="AG153" s="1571"/>
      <c r="AH153" s="1571"/>
      <c r="AI153" s="1571">
        <f>AI148*AI152</f>
        <v>0</v>
      </c>
      <c r="AJ153" s="1571">
        <f>AJ148*AJ152</f>
        <v>0</v>
      </c>
      <c r="AK153" s="1571">
        <f>AK148*AK152</f>
        <v>0</v>
      </c>
      <c r="AL153" s="1571">
        <f>AL148*AL152</f>
        <v>0</v>
      </c>
      <c r="AM153" s="1572"/>
      <c r="AN153" s="1573">
        <f>SUM(AF153:AL153)</f>
        <v>0</v>
      </c>
      <c r="AO153" s="1574"/>
      <c r="AP153" s="1600" t="s">
        <v>302</v>
      </c>
      <c r="AQ153" s="1601"/>
      <c r="AR153" s="1601" t="e">
        <f>AI151/AI152</f>
        <v>#DIV/0!</v>
      </c>
      <c r="AS153" s="1601" t="e">
        <f>AJ151/AJ152</f>
        <v>#DIV/0!</v>
      </c>
      <c r="AT153" s="1601" t="e">
        <f>AK151/AK152</f>
        <v>#DIV/0!</v>
      </c>
      <c r="AU153" s="1601" t="e">
        <f>AL151/AL152</f>
        <v>#DIV/0!</v>
      </c>
      <c r="AW153" s="1565"/>
      <c r="AX153" s="1610"/>
      <c r="AY153" s="1561">
        <f t="shared" si="440"/>
        <v>0</v>
      </c>
      <c r="AZ153" s="1564">
        <f t="shared" si="440"/>
        <v>0</v>
      </c>
      <c r="BA153" s="1564">
        <f t="shared" si="440"/>
        <v>0</v>
      </c>
      <c r="BB153" s="1564">
        <f t="shared" si="440"/>
        <v>0</v>
      </c>
      <c r="BC153" s="1611">
        <f t="shared" si="440"/>
        <v>0</v>
      </c>
      <c r="BD153" s="482">
        <f t="shared" si="440"/>
        <v>0</v>
      </c>
      <c r="BE153" s="1561">
        <f t="shared" si="441"/>
        <v>0</v>
      </c>
      <c r="BF153" s="1630"/>
      <c r="BG153" s="1613">
        <f>'Library Volume 1'!E$9</f>
        <v>0.48</v>
      </c>
      <c r="BH153" s="1614">
        <f>'Library Volume 1'!G$9</f>
        <v>0.48</v>
      </c>
      <c r="BI153" s="1614">
        <f>'Library Volume 1'!H$9</f>
        <v>0.44</v>
      </c>
      <c r="BJ153" s="1614">
        <f>'Library Volume 1'!I$9</f>
        <v>0.4</v>
      </c>
      <c r="BK153" s="1615">
        <f>'Library Volume 1'!J$9</f>
        <v>0.36</v>
      </c>
      <c r="BL153" s="1565"/>
      <c r="BM153" s="1561">
        <f t="shared" si="442"/>
        <v>0</v>
      </c>
      <c r="BN153" s="1564">
        <f t="shared" si="442"/>
        <v>0</v>
      </c>
      <c r="BO153" s="1564">
        <f t="shared" si="442"/>
        <v>0</v>
      </c>
      <c r="BP153" s="1564">
        <f t="shared" si="442"/>
        <v>0</v>
      </c>
      <c r="BQ153" s="1611">
        <f t="shared" si="442"/>
        <v>0</v>
      </c>
      <c r="BR153" s="1565"/>
      <c r="BS153" s="1616">
        <f>('Library Volume 1'!E$6)</f>
        <v>2.2000000000000002</v>
      </c>
      <c r="BT153" s="1617">
        <f>'Library Volume 1'!G$6</f>
        <v>3.2</v>
      </c>
      <c r="BU153" s="1617">
        <f>'Library Volume 1'!H$6</f>
        <v>4.9000000000000004</v>
      </c>
      <c r="BV153" s="1617">
        <f>'Library Volume 1'!I$6</f>
        <v>6.5</v>
      </c>
      <c r="BW153" s="1618">
        <f>'Library Volume 1'!J$6</f>
        <v>7.5</v>
      </c>
      <c r="BX153" s="1565"/>
      <c r="BY153" s="1561">
        <f t="shared" si="443"/>
        <v>0</v>
      </c>
      <c r="BZ153" s="1564">
        <f>BN153*BT153</f>
        <v>0</v>
      </c>
      <c r="CA153" s="1564">
        <f t="shared" si="445"/>
        <v>0</v>
      </c>
      <c r="CB153" s="1564">
        <f t="shared" si="446"/>
        <v>0</v>
      </c>
      <c r="CC153" s="1611">
        <f t="shared" si="447"/>
        <v>0</v>
      </c>
      <c r="CD153" s="1564"/>
      <c r="CE153" s="1539"/>
      <c r="CF153" s="1539"/>
      <c r="CG153" s="1539"/>
      <c r="CH153" s="1539"/>
      <c r="CI153" s="1539"/>
      <c r="CJ153" s="1539"/>
      <c r="CK153" s="1539"/>
    </row>
    <row r="154" spans="2:89" s="24" customFormat="1" ht="16.350000000000001" hidden="1" customHeight="1" outlineLevel="1">
      <c r="B154" s="483"/>
      <c r="D154" s="484"/>
      <c r="E154" s="484"/>
      <c r="F154" s="531">
        <f>SUM(F144:F153)</f>
        <v>0</v>
      </c>
      <c r="G154" s="531">
        <f>SUM(G144:G153)</f>
        <v>0</v>
      </c>
      <c r="H154" s="531">
        <f>SUM(H144:H153)</f>
        <v>0</v>
      </c>
      <c r="I154" s="738" t="e">
        <f>AN81</f>
        <v>#DIV/0!</v>
      </c>
      <c r="J154" s="626">
        <f t="shared" ref="J154" si="459">IF(F154&gt;0,F154/G154,0)</f>
        <v>0</v>
      </c>
      <c r="K154" s="1558"/>
      <c r="L154" s="485"/>
      <c r="M154" s="531"/>
      <c r="N154" s="531"/>
      <c r="O154" s="531"/>
      <c r="P154" s="531"/>
      <c r="Q154" s="626"/>
      <c r="R154" s="1558"/>
      <c r="S154" s="1477">
        <f t="shared" ref="S154" si="460">SUM(S144:S153)</f>
        <v>0</v>
      </c>
      <c r="T154" s="531">
        <f>SUM(T144:T153)</f>
        <v>0</v>
      </c>
      <c r="U154" s="531">
        <f>SUM(U144:U153)</f>
        <v>0</v>
      </c>
      <c r="V154" s="531">
        <f>SUM(V144:V153)</f>
        <v>0</v>
      </c>
      <c r="W154" s="531">
        <f>SUM(W144:W153)</f>
        <v>0</v>
      </c>
      <c r="X154" s="531">
        <f>SUM(X144:X153)</f>
        <v>0</v>
      </c>
      <c r="Y154" s="516">
        <f t="shared" ref="Y154" si="461">SUM(Y144:Y153)</f>
        <v>0</v>
      </c>
      <c r="Z154" s="993"/>
      <c r="AA154" s="645" t="str">
        <f>IF(AN85&gt;0,"NB: no space allocated due to insufficient demand","")</f>
        <v/>
      </c>
      <c r="AB154" s="643"/>
      <c r="AC154" s="18"/>
      <c r="AD154" s="1565"/>
      <c r="AE154" s="569"/>
      <c r="AF154" s="1604"/>
      <c r="AG154" s="1604"/>
      <c r="AH154" s="570" t="s">
        <v>303</v>
      </c>
      <c r="AI154" s="571">
        <f>AI150-BZ300</f>
        <v>0</v>
      </c>
      <c r="AJ154" s="571">
        <f>AJ150-CA300</f>
        <v>0</v>
      </c>
      <c r="AK154" s="571">
        <f>AK150-CB300</f>
        <v>0</v>
      </c>
      <c r="AL154" s="583">
        <f>AL150-CC300</f>
        <v>0</v>
      </c>
      <c r="AM154" s="1605"/>
      <c r="AN154" s="583">
        <f>SUM(AI154:AM154)</f>
        <v>0</v>
      </c>
      <c r="AO154" s="573"/>
      <c r="AP154" s="1606" t="s">
        <v>304</v>
      </c>
      <c r="AQ154" s="574"/>
      <c r="AR154" s="574" t="e">
        <f>T300/(AI153*40)</f>
        <v>#DIV/0!</v>
      </c>
      <c r="AS154" s="574" t="e">
        <f>U300/(AJ153*40)</f>
        <v>#DIV/0!</v>
      </c>
      <c r="AT154" s="574" t="e">
        <f>V300/(AK153*40)</f>
        <v>#DIV/0!</v>
      </c>
      <c r="AU154" s="574" t="e">
        <f>W300/(AL153*40)</f>
        <v>#DIV/0!</v>
      </c>
      <c r="AV154" s="467"/>
      <c r="AW154" s="481"/>
      <c r="AX154" s="508"/>
      <c r="AY154" s="509">
        <f t="shared" ref="AY154:BE154" si="462">SUM(AY144:AY153)</f>
        <v>0</v>
      </c>
      <c r="AZ154" s="510">
        <f t="shared" si="462"/>
        <v>0</v>
      </c>
      <c r="BA154" s="510">
        <f t="shared" si="462"/>
        <v>0</v>
      </c>
      <c r="BB154" s="510">
        <f t="shared" si="462"/>
        <v>0</v>
      </c>
      <c r="BC154" s="511">
        <f t="shared" si="462"/>
        <v>0</v>
      </c>
      <c r="BD154" s="512">
        <f>SUM(BD144:BD153)</f>
        <v>0</v>
      </c>
      <c r="BE154" s="511">
        <f t="shared" si="462"/>
        <v>0</v>
      </c>
      <c r="BF154" s="481"/>
      <c r="BG154" s="1579">
        <f>'Library Volume 1'!E$9</f>
        <v>0.48</v>
      </c>
      <c r="BH154" s="1619" t="e">
        <f>(T154+U154+V154+W154)/((BN154+BO154+BP154+BQ154)*40)</f>
        <v>#DIV/0!</v>
      </c>
      <c r="BI154" s="1620"/>
      <c r="BJ154" s="1620"/>
      <c r="BK154" s="1621"/>
      <c r="BL154" s="481"/>
      <c r="BM154" s="509">
        <f>SUM(BM144:BM153)</f>
        <v>0</v>
      </c>
      <c r="BN154" s="510">
        <f>SUM(BN144:BN153)</f>
        <v>0</v>
      </c>
      <c r="BO154" s="510">
        <f>SUM(BO144:BO153)</f>
        <v>0</v>
      </c>
      <c r="BP154" s="510">
        <f>SUM(BP144:BP153)</f>
        <v>0</v>
      </c>
      <c r="BQ154" s="511">
        <f>SUM(BQ144:BQ153)</f>
        <v>0</v>
      </c>
      <c r="BR154" s="481"/>
      <c r="BS154" s="1583">
        <f>('Library Volume 1'!E$6)</f>
        <v>2.2000000000000002</v>
      </c>
      <c r="BT154" s="1455" t="e">
        <f>(CC154+CB154+CA154+BZ154)/(BN154+BO154+BP154+BQ154)</f>
        <v>#DIV/0!</v>
      </c>
      <c r="BU154" s="1456"/>
      <c r="BV154" s="1456"/>
      <c r="BW154" s="1457"/>
      <c r="BX154" s="481"/>
      <c r="BY154" s="509">
        <f>SUM(BY144:BY153)</f>
        <v>0</v>
      </c>
      <c r="BZ154" s="510">
        <f>SUM(BZ144:BZ153)</f>
        <v>0</v>
      </c>
      <c r="CA154" s="510">
        <f>SUM(CA144:CA153)</f>
        <v>0</v>
      </c>
      <c r="CB154" s="510">
        <f>SUM(CB144:CB153)</f>
        <v>0</v>
      </c>
      <c r="CC154" s="511">
        <f>SUM(CC144:CC153)</f>
        <v>0</v>
      </c>
      <c r="CD154" s="510"/>
      <c r="CE154" s="28"/>
      <c r="CF154" s="28"/>
      <c r="CG154" s="28"/>
      <c r="CH154" s="28"/>
      <c r="CI154" s="28"/>
      <c r="CJ154" s="28"/>
      <c r="CK154" s="28"/>
    </row>
    <row r="155" spans="2:89" s="31" customFormat="1" ht="20.25" collapsed="1">
      <c r="B155" s="621"/>
      <c r="C155" s="498"/>
      <c r="F155" s="43"/>
      <c r="G155" s="43"/>
      <c r="H155" s="43"/>
      <c r="I155" s="560"/>
      <c r="J155" s="561"/>
      <c r="K155" s="1558"/>
      <c r="L155" s="1622"/>
      <c r="M155" s="43"/>
      <c r="N155" s="43"/>
      <c r="O155" s="43"/>
      <c r="P155" s="43"/>
      <c r="Q155" s="491"/>
      <c r="R155" s="1558"/>
      <c r="S155" s="1622"/>
      <c r="T155" s="43"/>
      <c r="U155" s="43"/>
      <c r="V155" s="43"/>
      <c r="W155" s="43"/>
      <c r="X155" s="43"/>
      <c r="Y155" s="491"/>
      <c r="Z155" s="993"/>
      <c r="AA155" s="648"/>
      <c r="AB155" s="642"/>
      <c r="AC155" s="18"/>
      <c r="AD155" s="24"/>
      <c r="AE155" s="529"/>
      <c r="AF155" s="575"/>
      <c r="AG155" s="576"/>
      <c r="AH155" s="1607" t="s">
        <v>305</v>
      </c>
      <c r="AI155" s="1608">
        <f>IF(AI156&gt;AI148,1,0)</f>
        <v>0</v>
      </c>
      <c r="AJ155" s="1608">
        <f>IF(AJ156&gt;AJ148,1,0)</f>
        <v>0</v>
      </c>
      <c r="AK155" s="1608">
        <f>IF(AK156&gt;AK148,1,0)</f>
        <v>0</v>
      </c>
      <c r="AL155" s="1608">
        <f>IF(AL156&gt;AL148,1,0)</f>
        <v>0</v>
      </c>
      <c r="AM155" s="577"/>
      <c r="AN155" s="1609">
        <f>SUM(AI155:AL155)</f>
        <v>0</v>
      </c>
      <c r="AO155" s="24"/>
      <c r="AP155" s="24"/>
      <c r="AQ155" s="578"/>
      <c r="AR155" s="578"/>
      <c r="AS155" s="578"/>
      <c r="AT155" s="578"/>
      <c r="AU155" s="578"/>
      <c r="AV155" s="24"/>
      <c r="AX155" s="492"/>
      <c r="AY155" s="496"/>
      <c r="AZ155" s="39"/>
      <c r="BA155" s="39"/>
      <c r="BB155" s="39"/>
      <c r="BC155" s="497"/>
      <c r="BD155" s="507"/>
      <c r="BE155" s="497"/>
      <c r="BF155" s="39"/>
      <c r="BG155" s="496"/>
      <c r="BH155" s="39"/>
      <c r="BI155" s="39"/>
      <c r="BJ155" s="39"/>
      <c r="BK155" s="497"/>
      <c r="BM155" s="43"/>
      <c r="BN155" s="491"/>
      <c r="BO155" s="491"/>
      <c r="BP155" s="491"/>
      <c r="BQ155" s="44"/>
      <c r="BS155" s="496"/>
      <c r="BT155" s="39"/>
      <c r="BU155" s="39"/>
      <c r="BV155" s="39"/>
      <c r="BW155" s="497"/>
      <c r="BY155" s="496"/>
      <c r="BZ155" s="39"/>
      <c r="CA155" s="39"/>
      <c r="CB155" s="39"/>
      <c r="CC155" s="497"/>
      <c r="CD155" s="39"/>
      <c r="CE155" s="39"/>
      <c r="CF155" s="39"/>
      <c r="CG155" s="39"/>
      <c r="CH155" s="39"/>
      <c r="CI155" s="39"/>
      <c r="CJ155" s="39"/>
      <c r="CK155" s="39"/>
    </row>
    <row r="156" spans="2:89" s="498" customFormat="1" ht="23.1" customHeight="1">
      <c r="B156" s="620" t="str">
        <f>"09"</f>
        <v>09</v>
      </c>
      <c r="C156" s="610" t="str">
        <f>'Library Volume 1'!C46</f>
        <v>Arts, Media and Publishing</v>
      </c>
      <c r="D156" s="41"/>
      <c r="E156" s="41"/>
      <c r="F156" s="736"/>
      <c r="G156" s="737"/>
      <c r="H156" s="737"/>
      <c r="I156" s="739"/>
      <c r="J156" s="740"/>
      <c r="K156" s="1558"/>
      <c r="L156" s="1560" t="s">
        <v>282</v>
      </c>
      <c r="M156" s="1561" t="s">
        <v>283</v>
      </c>
      <c r="N156" s="1561" t="s">
        <v>284</v>
      </c>
      <c r="O156" s="1561" t="s">
        <v>285</v>
      </c>
      <c r="P156" s="1561" t="s">
        <v>286</v>
      </c>
      <c r="Q156" s="1562" t="s">
        <v>280</v>
      </c>
      <c r="R156" s="1558"/>
      <c r="S156" s="1560" t="s">
        <v>282</v>
      </c>
      <c r="T156" s="1561" t="s">
        <v>283</v>
      </c>
      <c r="U156" s="1561" t="s">
        <v>284</v>
      </c>
      <c r="V156" s="1561" t="s">
        <v>285</v>
      </c>
      <c r="W156" s="1561" t="s">
        <v>286</v>
      </c>
      <c r="X156" s="1563" t="s">
        <v>280</v>
      </c>
      <c r="Y156" s="1564" t="s">
        <v>275</v>
      </c>
      <c r="Z156" s="993"/>
      <c r="AA156" s="653" t="s">
        <v>287</v>
      </c>
      <c r="AB156" s="544"/>
      <c r="AC156" s="18"/>
      <c r="AD156" s="24"/>
      <c r="AE156" s="529"/>
      <c r="AF156" s="579"/>
      <c r="AG156" s="580"/>
      <c r="AH156" s="1607" t="s">
        <v>306</v>
      </c>
      <c r="AI156" s="1608">
        <f>IF(T300&gt;0,1,0)</f>
        <v>0</v>
      </c>
      <c r="AJ156" s="1608">
        <f>IF(U300&gt;0,1,0)</f>
        <v>0</v>
      </c>
      <c r="AK156" s="1608">
        <f>IF(V300&gt;0,1,0)</f>
        <v>0</v>
      </c>
      <c r="AL156" s="1608">
        <f>IF(W300&gt;0,1,0)</f>
        <v>0</v>
      </c>
      <c r="AM156" s="578"/>
      <c r="AN156" s="587"/>
      <c r="AO156" s="24"/>
      <c r="AP156" s="31"/>
      <c r="AQ156" s="493"/>
      <c r="AR156" s="493"/>
      <c r="AS156" s="493"/>
      <c r="AT156" s="493"/>
      <c r="AU156" s="493"/>
      <c r="AV156" s="24"/>
      <c r="AW156" s="475" t="str">
        <f>B156</f>
        <v>09</v>
      </c>
      <c r="AX156" s="476" t="str">
        <f>$C156</f>
        <v>Arts, Media and Publishing</v>
      </c>
      <c r="AY156" s="499"/>
      <c r="AZ156" s="500"/>
      <c r="BA156" s="500"/>
      <c r="BB156" s="500"/>
      <c r="BC156" s="501"/>
      <c r="BD156" s="502"/>
      <c r="BE156" s="501"/>
      <c r="BF156" s="500"/>
      <c r="BG156" s="499"/>
      <c r="BH156" s="500"/>
      <c r="BI156" s="500"/>
      <c r="BJ156" s="500"/>
      <c r="BK156" s="501"/>
      <c r="BL156" s="503"/>
      <c r="BM156" s="504"/>
      <c r="BN156" s="474"/>
      <c r="BO156" s="474"/>
      <c r="BP156" s="474"/>
      <c r="BQ156" s="505"/>
      <c r="BR156" s="503"/>
      <c r="BS156" s="499"/>
      <c r="BT156" s="500"/>
      <c r="BU156" s="500"/>
      <c r="BV156" s="500"/>
      <c r="BW156" s="501"/>
      <c r="BX156" s="503"/>
      <c r="BY156" s="499"/>
      <c r="BZ156" s="500"/>
      <c r="CA156" s="500"/>
      <c r="CB156" s="500"/>
      <c r="CC156" s="501"/>
      <c r="CD156" s="500"/>
      <c r="CE156" s="506"/>
      <c r="CF156" s="506"/>
      <c r="CG156" s="506"/>
      <c r="CH156" s="506"/>
      <c r="CI156" s="506"/>
      <c r="CJ156" s="506"/>
      <c r="CK156" s="506"/>
    </row>
    <row r="157" spans="2:89" ht="17.100000000000001" hidden="1" customHeight="1" outlineLevel="1">
      <c r="B157" s="483"/>
      <c r="C157" s="1565" t="str">
        <f>'Library Volume 1'!C47</f>
        <v>Performing Arts</v>
      </c>
      <c r="D157" s="1565"/>
      <c r="E157" s="1566"/>
      <c r="F157" s="1567"/>
      <c r="G157" s="1567"/>
      <c r="H157" s="1567"/>
      <c r="I157" s="1623"/>
      <c r="J157" s="1624"/>
      <c r="K157" s="1558"/>
      <c r="L157" s="1566"/>
      <c r="M157" s="1567"/>
      <c r="N157" s="1567"/>
      <c r="O157" s="1567"/>
      <c r="P157" s="1567"/>
      <c r="Q157" s="1566"/>
      <c r="R157" s="1558"/>
      <c r="S157" s="1566"/>
      <c r="T157" s="1567"/>
      <c r="U157" s="1567"/>
      <c r="V157" s="1567"/>
      <c r="W157" s="1567"/>
      <c r="X157" s="1567"/>
      <c r="Y157" s="1566"/>
      <c r="Z157" s="993"/>
      <c r="AA157" s="649"/>
      <c r="AB157" s="1570"/>
      <c r="AC157" s="18"/>
      <c r="AD157" s="1527"/>
      <c r="AE157" s="550" t="s">
        <v>307</v>
      </c>
      <c r="AF157" s="588"/>
      <c r="AG157" s="567" t="s">
        <v>308</v>
      </c>
      <c r="AH157" s="477" t="s">
        <v>309</v>
      </c>
      <c r="AI157" s="567" t="s">
        <v>276</v>
      </c>
      <c r="AJ157" s="567" t="s">
        <v>277</v>
      </c>
      <c r="AK157" s="567" t="s">
        <v>278</v>
      </c>
      <c r="AL157" s="567" t="s">
        <v>279</v>
      </c>
      <c r="AM157" s="477" t="s">
        <v>288</v>
      </c>
      <c r="AN157" s="478" t="s">
        <v>275</v>
      </c>
      <c r="AO157" s="589" t="s">
        <v>310</v>
      </c>
      <c r="AP157" s="39"/>
      <c r="AQ157" s="477" t="s">
        <v>289</v>
      </c>
      <c r="AR157" s="477" t="s">
        <v>276</v>
      </c>
      <c r="AS157" s="477" t="s">
        <v>277</v>
      </c>
      <c r="AT157" s="477" t="s">
        <v>278</v>
      </c>
      <c r="AU157" s="477" t="s">
        <v>279</v>
      </c>
      <c r="AW157" s="1527"/>
      <c r="AX157" s="508" t="str">
        <f>C157</f>
        <v>Performing Arts</v>
      </c>
      <c r="AY157" s="1575"/>
      <c r="AZ157" s="1576"/>
      <c r="BA157" s="1576"/>
      <c r="BB157" s="1576"/>
      <c r="BC157" s="1577"/>
      <c r="BD157" s="604"/>
      <c r="BE157" s="1575"/>
      <c r="BF157" s="1578"/>
      <c r="BG157" s="1579"/>
      <c r="BH157" s="1580"/>
      <c r="BI157" s="1580"/>
      <c r="BJ157" s="1580"/>
      <c r="BK157" s="1581"/>
      <c r="BL157" s="1582"/>
      <c r="BM157" s="1575"/>
      <c r="BN157" s="1576"/>
      <c r="BO157" s="1576"/>
      <c r="BP157" s="1576"/>
      <c r="BQ157" s="1577"/>
      <c r="BR157" s="1582"/>
      <c r="BS157" s="1583"/>
      <c r="BT157" s="1584"/>
      <c r="BU157" s="1584"/>
      <c r="BV157" s="1584"/>
      <c r="BW157" s="1585"/>
      <c r="BX157" s="1582"/>
      <c r="BY157" s="1575"/>
      <c r="BZ157" s="1576"/>
      <c r="CA157" s="1576"/>
      <c r="CB157" s="1576"/>
      <c r="CC157" s="1577"/>
      <c r="CD157" s="1574"/>
      <c r="CE157" s="1539"/>
      <c r="CF157" s="1539"/>
      <c r="CG157" s="1539"/>
      <c r="CH157" s="1539"/>
      <c r="CI157" s="1539"/>
      <c r="CJ157" s="1539"/>
      <c r="CK157" s="1539"/>
    </row>
    <row r="158" spans="2:89" ht="16.350000000000001" hidden="1" customHeight="1" outlineLevel="1">
      <c r="B158" s="483"/>
      <c r="C158" s="1527"/>
      <c r="D158" s="1527" t="s">
        <v>292</v>
      </c>
      <c r="E158" s="1527"/>
      <c r="F158" s="1586">
        <v>0</v>
      </c>
      <c r="G158" s="1586">
        <v>0</v>
      </c>
      <c r="H158" s="1586">
        <v>0</v>
      </c>
      <c r="I158" s="1587">
        <f t="shared" ref="I158:I161" si="463">IF(F158&gt;0,G158/H158,0)</f>
        <v>0</v>
      </c>
      <c r="J158" s="1588">
        <f t="shared" ref="J158" si="464">IF(F158&gt;0,F158/G158,0)</f>
        <v>0</v>
      </c>
      <c r="K158" s="1558"/>
      <c r="L158" s="1589">
        <f t="shared" ref="L158:L170" si="465">J158-M158-N158-O158-P158-Q158</f>
        <v>0</v>
      </c>
      <c r="M158" s="1590">
        <v>0</v>
      </c>
      <c r="N158" s="1590">
        <v>0</v>
      </c>
      <c r="O158" s="1590">
        <v>0</v>
      </c>
      <c r="P158" s="1590">
        <v>0</v>
      </c>
      <c r="Q158" s="1591">
        <v>0</v>
      </c>
      <c r="R158" s="1558"/>
      <c r="S158" s="1570">
        <f t="shared" ref="S158:S171" si="466">$I158*L158*$H158</f>
        <v>0</v>
      </c>
      <c r="T158" s="1572">
        <f t="shared" ref="T158:T171" si="467">$I158*M158*$H158</f>
        <v>0</v>
      </c>
      <c r="U158" s="1572">
        <f t="shared" ref="U158:U171" si="468">$I158*N158*$H158</f>
        <v>0</v>
      </c>
      <c r="V158" s="1572">
        <f t="shared" ref="V158:V171" si="469">$I158*O158*$H158</f>
        <v>0</v>
      </c>
      <c r="W158" s="1572">
        <f t="shared" ref="W158:W171" si="470">$I158*P158*$H158</f>
        <v>0</v>
      </c>
      <c r="X158" s="1572">
        <f t="shared" ref="X158:X171" si="471">$I158*Q158*$H158</f>
        <v>0</v>
      </c>
      <c r="Y158" s="1574">
        <f t="shared" ref="Y158:Y171" si="472">SUM(S158:X158)</f>
        <v>0</v>
      </c>
      <c r="Z158" s="993"/>
      <c r="AA158" s="1592"/>
      <c r="AB158" s="1570"/>
      <c r="AC158" s="18"/>
      <c r="AD158" s="31"/>
      <c r="AE158" s="1550" t="s">
        <v>290</v>
      </c>
      <c r="AF158" s="31"/>
      <c r="AG158" s="1571">
        <f>ROUND(AG169/AG159,0)</f>
        <v>0</v>
      </c>
      <c r="AH158" s="1571">
        <f>ROUND(AH169/AH159,0)</f>
        <v>0</v>
      </c>
      <c r="AI158" s="1572">
        <f>AI8+AI18+AI28+AI38+AI48+AI58+AI68+AI78+AI88+AI98+AI108+AI118+AI128+AI138+AI148</f>
        <v>0</v>
      </c>
      <c r="AJ158" s="1572">
        <f>AJ8+AJ18+AJ28+AJ38+AJ48+AJ58+AJ68+AJ78+AJ88+AJ98+AJ108+AJ118+AJ128+AJ138+AJ148</f>
        <v>0</v>
      </c>
      <c r="AK158" s="1572">
        <f>AK8+AK18+AK28+AK38+AK48+AK58+AK68+AK78+AK88+AK98+AK108+AK118+AK128+AK138+AK148</f>
        <v>0</v>
      </c>
      <c r="AL158" s="1571">
        <f>AL8+AL18+AL28+AL38+AL48+AL58+AL68+AL78+AL88+AL98+AL108+AL118+AL128+AL138+AL148</f>
        <v>0</v>
      </c>
      <c r="AM158" s="1572"/>
      <c r="AN158" s="1573">
        <f>AN8+AN18+AN28+AN38+AN48+AN58+AN68+AN78+AN88+AN98+AN108+AN118+AN128+AN138+AN148+AH158+AG158</f>
        <v>0</v>
      </c>
      <c r="AO158" s="39"/>
      <c r="AQ158" s="1572"/>
      <c r="AR158" s="1572"/>
      <c r="AS158" s="1572"/>
      <c r="AT158" s="1572"/>
      <c r="AU158" s="1572"/>
      <c r="AV158" s="568"/>
      <c r="AW158" s="1527"/>
      <c r="AX158" s="1550"/>
      <c r="AY158" s="1572">
        <f t="shared" ref="AY158:AY170" si="473">$H158*L158</f>
        <v>0</v>
      </c>
      <c r="AZ158" s="1574">
        <f t="shared" ref="AZ158:AZ170" si="474">$H158*M158</f>
        <v>0</v>
      </c>
      <c r="BA158" s="1574">
        <f t="shared" ref="BA158:BA170" si="475">$H158*N158</f>
        <v>0</v>
      </c>
      <c r="BB158" s="1574">
        <f t="shared" ref="BB158:BB170" si="476">$H158*O158</f>
        <v>0</v>
      </c>
      <c r="BC158" s="1573">
        <f t="shared" ref="BC158:BC170" si="477">$H158*P158</f>
        <v>0</v>
      </c>
      <c r="BD158" s="480">
        <f t="shared" ref="BD158:BD170" si="478">$H158*Q158</f>
        <v>0</v>
      </c>
      <c r="BE158" s="1572">
        <f t="shared" ref="BE158:BE170" si="479">SUM(AY158:BD158)</f>
        <v>0</v>
      </c>
      <c r="BF158" s="1539"/>
      <c r="BG158" s="1594">
        <f>'Library Volume 1'!E$9</f>
        <v>0.48</v>
      </c>
      <c r="BH158" s="1595">
        <f>'Library Volume 1'!G$9</f>
        <v>0.48</v>
      </c>
      <c r="BI158" s="1595">
        <f>'Library Volume 1'!H$9</f>
        <v>0.44</v>
      </c>
      <c r="BJ158" s="1595">
        <f>'Library Volume 1'!I$9</f>
        <v>0.4</v>
      </c>
      <c r="BK158" s="1596">
        <f>'Library Volume 1'!J$9</f>
        <v>0.36</v>
      </c>
      <c r="BL158" s="1527"/>
      <c r="BM158" s="1572">
        <f t="shared" ref="BM158:BM170" si="480">(S158)/(BG158*40)</f>
        <v>0</v>
      </c>
      <c r="BN158" s="1574">
        <f t="shared" ref="BN158:BN170" si="481">(T158)/(BH158*40)</f>
        <v>0</v>
      </c>
      <c r="BO158" s="1574">
        <f t="shared" ref="BO158:BO170" si="482">(U158)/(BI158*40)</f>
        <v>0</v>
      </c>
      <c r="BP158" s="1574">
        <f t="shared" ref="BP158:BP170" si="483">(V158)/(BJ158*40)</f>
        <v>0</v>
      </c>
      <c r="BQ158" s="1573">
        <f t="shared" ref="BQ158:BQ170" si="484">(W158)/(BK158*40)</f>
        <v>0</v>
      </c>
      <c r="BR158" s="1527"/>
      <c r="BS158" s="1597">
        <f>('Library Volume 1'!E$6)</f>
        <v>2.2000000000000002</v>
      </c>
      <c r="BT158" s="1598">
        <f>'Library Volume 1'!G$6</f>
        <v>3.2</v>
      </c>
      <c r="BU158" s="1598">
        <f>'Library Volume 1'!H$6</f>
        <v>4.9000000000000004</v>
      </c>
      <c r="BV158" s="1598">
        <f>'Library Volume 1'!I$6</f>
        <v>6.5</v>
      </c>
      <c r="BW158" s="1599">
        <f>'Library Volume 1'!J$6</f>
        <v>7.5</v>
      </c>
      <c r="BX158" s="1527"/>
      <c r="BY158" s="1572">
        <f t="shared" ref="BY158:BY170" si="485">BM158*BS158</f>
        <v>0</v>
      </c>
      <c r="BZ158" s="1574">
        <f t="shared" ref="BZ158:BZ170" si="486">BN158*BT158</f>
        <v>0</v>
      </c>
      <c r="CA158" s="1574">
        <f t="shared" ref="CA158:CA170" si="487">BO158*BU158</f>
        <v>0</v>
      </c>
      <c r="CB158" s="1574">
        <f t="shared" ref="CB158:CB170" si="488">BP158*BV158</f>
        <v>0</v>
      </c>
      <c r="CC158" s="1573">
        <f t="shared" ref="CC158:CC170" si="489">BQ158*BW158</f>
        <v>0</v>
      </c>
      <c r="CD158" s="1574"/>
      <c r="CE158" s="1539"/>
      <c r="CF158" s="1539"/>
      <c r="CG158" s="1539"/>
      <c r="CH158" s="1539"/>
      <c r="CI158" s="1539"/>
      <c r="CJ158" s="1539"/>
      <c r="CK158" s="1539"/>
    </row>
    <row r="159" spans="2:89" ht="16.350000000000001" hidden="1" customHeight="1" outlineLevel="1">
      <c r="B159" s="483"/>
      <c r="C159" s="1527"/>
      <c r="D159" s="1527" t="s">
        <v>294</v>
      </c>
      <c r="E159" s="1527"/>
      <c r="F159" s="1586">
        <v>0</v>
      </c>
      <c r="G159" s="1586">
        <v>0</v>
      </c>
      <c r="H159" s="1586">
        <v>0</v>
      </c>
      <c r="I159" s="1587">
        <f t="shared" si="463"/>
        <v>0</v>
      </c>
      <c r="J159" s="1588">
        <f>IF(F159&gt;0,F159/G159,0)</f>
        <v>0</v>
      </c>
      <c r="K159" s="1558"/>
      <c r="L159" s="1589">
        <f t="shared" si="465"/>
        <v>0</v>
      </c>
      <c r="M159" s="1590">
        <v>0</v>
      </c>
      <c r="N159" s="1590">
        <v>0</v>
      </c>
      <c r="O159" s="1590">
        <v>0</v>
      </c>
      <c r="P159" s="1590">
        <v>0</v>
      </c>
      <c r="Q159" s="1591">
        <v>0</v>
      </c>
      <c r="R159" s="1558"/>
      <c r="S159" s="1570">
        <f t="shared" si="466"/>
        <v>0</v>
      </c>
      <c r="T159" s="1572">
        <f t="shared" si="467"/>
        <v>0</v>
      </c>
      <c r="U159" s="1572">
        <f t="shared" si="468"/>
        <v>0</v>
      </c>
      <c r="V159" s="1572">
        <f t="shared" si="469"/>
        <v>0</v>
      </c>
      <c r="W159" s="1572">
        <f t="shared" si="470"/>
        <v>0</v>
      </c>
      <c r="X159" s="1572">
        <f t="shared" si="471"/>
        <v>0</v>
      </c>
      <c r="Y159" s="1574">
        <f t="shared" si="472"/>
        <v>0</v>
      </c>
      <c r="Z159" s="993"/>
      <c r="AA159" s="1592"/>
      <c r="AB159" s="1570"/>
      <c r="AC159" s="18"/>
      <c r="AD159" s="1527"/>
      <c r="AE159" s="1550" t="s">
        <v>293</v>
      </c>
      <c r="AG159" s="1638">
        <f>'Library Volume 1'!E$7</f>
        <v>41</v>
      </c>
      <c r="AH159" s="1638">
        <f>'Library Volume 1'!F$7</f>
        <v>55</v>
      </c>
      <c r="AI159" s="1638">
        <f>'Library Volume 1'!G$7</f>
        <v>69</v>
      </c>
      <c r="AJ159" s="1638">
        <f>'Library Volume 1'!H$7</f>
        <v>97</v>
      </c>
      <c r="AK159" s="1638">
        <f>'Library Volume 1'!I$7</f>
        <v>139</v>
      </c>
      <c r="AL159" s="1638">
        <f>'Library Volume 1'!J$7</f>
        <v>167</v>
      </c>
      <c r="AM159" s="1639"/>
      <c r="AN159" s="1640" t="e">
        <f>AN161/AN158</f>
        <v>#DIV/0!</v>
      </c>
      <c r="AO159" s="1574"/>
      <c r="AP159" s="1574"/>
      <c r="AQ159" s="1572"/>
      <c r="AR159" s="1572"/>
      <c r="AS159" s="1572"/>
      <c r="AT159" s="1572"/>
      <c r="AU159" s="1572"/>
      <c r="AW159" s="1527"/>
      <c r="AX159" s="1550"/>
      <c r="AY159" s="1572">
        <f t="shared" si="473"/>
        <v>0</v>
      </c>
      <c r="AZ159" s="1574">
        <f t="shared" si="474"/>
        <v>0</v>
      </c>
      <c r="BA159" s="1574">
        <f t="shared" si="475"/>
        <v>0</v>
      </c>
      <c r="BB159" s="1574">
        <f t="shared" si="476"/>
        <v>0</v>
      </c>
      <c r="BC159" s="1573">
        <f t="shared" si="477"/>
        <v>0</v>
      </c>
      <c r="BD159" s="480">
        <f t="shared" si="478"/>
        <v>0</v>
      </c>
      <c r="BE159" s="1572">
        <f t="shared" si="479"/>
        <v>0</v>
      </c>
      <c r="BF159" s="1539"/>
      <c r="BG159" s="1594">
        <f>'Library Volume 1'!E$9</f>
        <v>0.48</v>
      </c>
      <c r="BH159" s="1595">
        <f>'Library Volume 1'!G$9</f>
        <v>0.48</v>
      </c>
      <c r="BI159" s="1595">
        <f>'Library Volume 1'!H$9</f>
        <v>0.44</v>
      </c>
      <c r="BJ159" s="1595">
        <f>'Library Volume 1'!I$9</f>
        <v>0.4</v>
      </c>
      <c r="BK159" s="1596">
        <f>'Library Volume 1'!J$9</f>
        <v>0.36</v>
      </c>
      <c r="BL159" s="1527"/>
      <c r="BM159" s="1572">
        <f t="shared" si="480"/>
        <v>0</v>
      </c>
      <c r="BN159" s="1574">
        <f t="shared" si="481"/>
        <v>0</v>
      </c>
      <c r="BO159" s="1574">
        <f t="shared" si="482"/>
        <v>0</v>
      </c>
      <c r="BP159" s="1574">
        <f t="shared" si="483"/>
        <v>0</v>
      </c>
      <c r="BQ159" s="1573">
        <f t="shared" si="484"/>
        <v>0</v>
      </c>
      <c r="BR159" s="1527"/>
      <c r="BS159" s="1597">
        <f>('Library Volume 1'!E$6)</f>
        <v>2.2000000000000002</v>
      </c>
      <c r="BT159" s="1598">
        <f>'Library Volume 1'!G$6</f>
        <v>3.2</v>
      </c>
      <c r="BU159" s="1598">
        <f>'Library Volume 1'!H$6</f>
        <v>4.9000000000000004</v>
      </c>
      <c r="BV159" s="1598">
        <f>'Library Volume 1'!I$6</f>
        <v>6.5</v>
      </c>
      <c r="BW159" s="1599">
        <f>'Library Volume 1'!J$6</f>
        <v>7.5</v>
      </c>
      <c r="BX159" s="1527"/>
      <c r="BY159" s="1572">
        <f t="shared" si="485"/>
        <v>0</v>
      </c>
      <c r="BZ159" s="1574">
        <f t="shared" si="486"/>
        <v>0</v>
      </c>
      <c r="CA159" s="1574">
        <f t="shared" si="487"/>
        <v>0</v>
      </c>
      <c r="CB159" s="1574">
        <f t="shared" si="488"/>
        <v>0</v>
      </c>
      <c r="CC159" s="1573">
        <f t="shared" si="489"/>
        <v>0</v>
      </c>
      <c r="CD159" s="1574"/>
      <c r="CE159" s="1539"/>
      <c r="CF159" s="1539"/>
      <c r="CG159" s="1539"/>
      <c r="CH159" s="1539"/>
      <c r="CI159" s="1539"/>
      <c r="CJ159" s="1539"/>
      <c r="CK159" s="1539"/>
    </row>
    <row r="160" spans="2:89" ht="16.350000000000001" hidden="1" customHeight="1" outlineLevel="1">
      <c r="B160" s="483"/>
      <c r="C160" s="1527"/>
      <c r="D160" s="1527" t="s">
        <v>296</v>
      </c>
      <c r="E160" s="1527"/>
      <c r="F160" s="1586">
        <v>0</v>
      </c>
      <c r="G160" s="1586">
        <v>0</v>
      </c>
      <c r="H160" s="1586">
        <v>0</v>
      </c>
      <c r="I160" s="1587">
        <f t="shared" si="463"/>
        <v>0</v>
      </c>
      <c r="J160" s="1588">
        <f t="shared" ref="J160:J161" si="490">IF(F160&gt;0,F160/G160,0)</f>
        <v>0</v>
      </c>
      <c r="K160" s="1558"/>
      <c r="L160" s="1589">
        <f t="shared" si="465"/>
        <v>0</v>
      </c>
      <c r="M160" s="1590">
        <v>0</v>
      </c>
      <c r="N160" s="1590">
        <v>0</v>
      </c>
      <c r="O160" s="1590">
        <v>0</v>
      </c>
      <c r="P160" s="1590">
        <v>0</v>
      </c>
      <c r="Q160" s="1591">
        <v>0</v>
      </c>
      <c r="R160" s="1558"/>
      <c r="S160" s="1570">
        <f t="shared" si="466"/>
        <v>0</v>
      </c>
      <c r="T160" s="1572">
        <f t="shared" si="467"/>
        <v>0</v>
      </c>
      <c r="U160" s="1572">
        <f t="shared" si="468"/>
        <v>0</v>
      </c>
      <c r="V160" s="1572">
        <f t="shared" si="469"/>
        <v>0</v>
      </c>
      <c r="W160" s="1572">
        <f t="shared" si="470"/>
        <v>0</v>
      </c>
      <c r="X160" s="1572">
        <f t="shared" si="471"/>
        <v>0</v>
      </c>
      <c r="Y160" s="1574">
        <f t="shared" si="472"/>
        <v>0</v>
      </c>
      <c r="Z160" s="993"/>
      <c r="AA160" s="1592"/>
      <c r="AB160" s="1570"/>
      <c r="AC160" s="18"/>
      <c r="AD160" s="1527"/>
      <c r="AE160" s="1550"/>
      <c r="AG160" s="1641" t="e">
        <f>AG162/(AG158+AH158)</f>
        <v>#DIV/0!</v>
      </c>
      <c r="AH160" s="1642"/>
      <c r="AI160" s="1571">
        <f>'Library Volume 1'!G$7</f>
        <v>69</v>
      </c>
      <c r="AJ160" s="1571">
        <f>'Library Volume 1'!H$7</f>
        <v>97</v>
      </c>
      <c r="AK160" s="1571">
        <f>'Library Volume 1'!I$7</f>
        <v>139</v>
      </c>
      <c r="AL160" s="1571">
        <f>'Library Volume 1'!J$7</f>
        <v>167</v>
      </c>
      <c r="AM160" s="1572"/>
      <c r="AN160" s="1573" t="e">
        <f>AN162/AN159</f>
        <v>#DIV/0!</v>
      </c>
      <c r="AP160" s="1539"/>
      <c r="AQ160" s="1554"/>
      <c r="AR160" s="1554"/>
      <c r="AS160" s="1554"/>
      <c r="AT160" s="1554"/>
      <c r="AU160" s="1554"/>
      <c r="AW160" s="1527"/>
      <c r="AX160" s="1550"/>
      <c r="AY160" s="1572">
        <f t="shared" si="473"/>
        <v>0</v>
      </c>
      <c r="AZ160" s="1574">
        <f t="shared" si="474"/>
        <v>0</v>
      </c>
      <c r="BA160" s="1574">
        <f t="shared" si="475"/>
        <v>0</v>
      </c>
      <c r="BB160" s="1574">
        <f t="shared" si="476"/>
        <v>0</v>
      </c>
      <c r="BC160" s="1573">
        <f t="shared" si="477"/>
        <v>0</v>
      </c>
      <c r="BD160" s="480">
        <f t="shared" si="478"/>
        <v>0</v>
      </c>
      <c r="BE160" s="1572">
        <f t="shared" si="479"/>
        <v>0</v>
      </c>
      <c r="BF160" s="1539"/>
      <c r="BG160" s="1594">
        <f>'Library Volume 1'!E$9</f>
        <v>0.48</v>
      </c>
      <c r="BH160" s="1595">
        <f>'Library Volume 1'!G$9</f>
        <v>0.48</v>
      </c>
      <c r="BI160" s="1595">
        <f>'Library Volume 1'!H$9</f>
        <v>0.44</v>
      </c>
      <c r="BJ160" s="1595">
        <f>'Library Volume 1'!I$9</f>
        <v>0.4</v>
      </c>
      <c r="BK160" s="1596">
        <f>'Library Volume 1'!J$9</f>
        <v>0.36</v>
      </c>
      <c r="BL160" s="1527"/>
      <c r="BM160" s="1572">
        <f t="shared" si="480"/>
        <v>0</v>
      </c>
      <c r="BN160" s="1574">
        <f t="shared" si="481"/>
        <v>0</v>
      </c>
      <c r="BO160" s="1574">
        <f t="shared" si="482"/>
        <v>0</v>
      </c>
      <c r="BP160" s="1574">
        <f t="shared" si="483"/>
        <v>0</v>
      </c>
      <c r="BQ160" s="1573">
        <f t="shared" si="484"/>
        <v>0</v>
      </c>
      <c r="BR160" s="1527"/>
      <c r="BS160" s="1597">
        <f>('Library Volume 1'!E$6)</f>
        <v>2.2000000000000002</v>
      </c>
      <c r="BT160" s="1598">
        <f>'Library Volume 1'!G$6</f>
        <v>3.2</v>
      </c>
      <c r="BU160" s="1598">
        <f>'Library Volume 1'!H$6</f>
        <v>4.9000000000000004</v>
      </c>
      <c r="BV160" s="1598">
        <f>'Library Volume 1'!I$6</f>
        <v>6.5</v>
      </c>
      <c r="BW160" s="1599">
        <f>'Library Volume 1'!J$6</f>
        <v>7.5</v>
      </c>
      <c r="BX160" s="1527"/>
      <c r="BY160" s="1572">
        <f t="shared" si="485"/>
        <v>0</v>
      </c>
      <c r="BZ160" s="1574">
        <f t="shared" si="486"/>
        <v>0</v>
      </c>
      <c r="CA160" s="1574">
        <f t="shared" si="487"/>
        <v>0</v>
      </c>
      <c r="CB160" s="1574">
        <f t="shared" si="488"/>
        <v>0</v>
      </c>
      <c r="CC160" s="1573">
        <f t="shared" si="489"/>
        <v>0</v>
      </c>
      <c r="CD160" s="1574"/>
      <c r="CE160" s="1539"/>
      <c r="CF160" s="1539"/>
      <c r="CG160" s="1539"/>
      <c r="CH160" s="1539"/>
      <c r="CI160" s="1539"/>
      <c r="CJ160" s="1539"/>
      <c r="CK160" s="1539"/>
    </row>
    <row r="161" spans="2:82" ht="16.350000000000001" hidden="1" customHeight="1" outlineLevel="1">
      <c r="B161" s="483"/>
      <c r="C161" s="1527"/>
      <c r="D161" s="1565" t="s">
        <v>298</v>
      </c>
      <c r="E161" s="1527"/>
      <c r="F161" s="1586">
        <v>0</v>
      </c>
      <c r="G161" s="1586">
        <v>0</v>
      </c>
      <c r="H161" s="1586">
        <v>0</v>
      </c>
      <c r="I161" s="1636">
        <f t="shared" si="463"/>
        <v>0</v>
      </c>
      <c r="J161" s="1637">
        <f t="shared" si="490"/>
        <v>0</v>
      </c>
      <c r="K161" s="1558"/>
      <c r="L161" s="1589">
        <f t="shared" si="465"/>
        <v>0</v>
      </c>
      <c r="M161" s="1590">
        <v>0</v>
      </c>
      <c r="N161" s="1590">
        <v>0</v>
      </c>
      <c r="O161" s="1590">
        <v>0</v>
      </c>
      <c r="P161" s="1590">
        <v>0</v>
      </c>
      <c r="Q161" s="1591">
        <v>0</v>
      </c>
      <c r="R161" s="1558"/>
      <c r="S161" s="1570">
        <f t="shared" si="466"/>
        <v>0</v>
      </c>
      <c r="T161" s="1572">
        <f t="shared" si="467"/>
        <v>0</v>
      </c>
      <c r="U161" s="1572">
        <f t="shared" si="468"/>
        <v>0</v>
      </c>
      <c r="V161" s="1572">
        <f t="shared" si="469"/>
        <v>0</v>
      </c>
      <c r="W161" s="1572">
        <f t="shared" si="470"/>
        <v>0</v>
      </c>
      <c r="X161" s="1572">
        <f t="shared" si="471"/>
        <v>0</v>
      </c>
      <c r="Y161" s="1574">
        <f t="shared" si="472"/>
        <v>0</v>
      </c>
      <c r="Z161" s="993"/>
      <c r="AA161" s="1592"/>
      <c r="AB161" s="1570"/>
      <c r="AC161" s="18"/>
      <c r="AD161" s="1527"/>
      <c r="AE161" s="1643" t="s">
        <v>295</v>
      </c>
      <c r="AG161" s="1644">
        <f>AG159*AG158</f>
        <v>0</v>
      </c>
      <c r="AH161" s="1644">
        <f>AH159*AH158</f>
        <v>0</v>
      </c>
      <c r="AI161" s="1645">
        <f>AI10+AI20+AI30+AI40+AI50+AI60+AI70+AI80+AI90+AI100+AI110+AI120+AI130+AI140+AI150</f>
        <v>0</v>
      </c>
      <c r="AJ161" s="1645">
        <f>AJ10+AJ20+AJ30+AJ40+AJ50+AJ60+AJ70+AJ80+AJ90+AJ100+AJ110+AJ120+AJ130+AJ140+AJ150</f>
        <v>0</v>
      </c>
      <c r="AK161" s="1645">
        <f>AK10+AK20+AK30+AK40+AK50+AK60+AK70+AK80+AK90+AK100+AK110+AK120+AK130+AK140+AK150</f>
        <v>0</v>
      </c>
      <c r="AL161" s="1644">
        <f>AL10+AL20+AL30+AL40+AL50+AL60+AL70+AL80+AL90+AL100+AL110+AL120+AL130+AL140+AL150</f>
        <v>0</v>
      </c>
      <c r="AM161" s="1645"/>
      <c r="AN161" s="1640">
        <f>SUM(AG161:AL161)</f>
        <v>0</v>
      </c>
      <c r="AO161" s="1646">
        <f>SUM(AI161:AL161)</f>
        <v>0</v>
      </c>
      <c r="AP161" s="1600" t="s">
        <v>300</v>
      </c>
      <c r="AQ161" s="1601" t="e">
        <f>AQ163/AQ162</f>
        <v>#DIV/0!</v>
      </c>
      <c r="AR161" s="1601" t="e">
        <f>AR163/AR162</f>
        <v>#DIV/0!</v>
      </c>
      <c r="AS161" s="1601" t="e">
        <f t="shared" ref="AS161" si="491">AS163/AS162</f>
        <v>#DIV/0!</v>
      </c>
      <c r="AT161" s="1601" t="e">
        <f t="shared" ref="AT161" si="492">AT163/AT162</f>
        <v>#DIV/0!</v>
      </c>
      <c r="AU161" s="1601" t="e">
        <f t="shared" ref="AU161" si="493">AU163/AU162</f>
        <v>#DIV/0!</v>
      </c>
      <c r="AW161" s="1527"/>
      <c r="AX161" s="1550"/>
      <c r="AY161" s="1572">
        <f t="shared" si="473"/>
        <v>0</v>
      </c>
      <c r="AZ161" s="1574">
        <f t="shared" si="474"/>
        <v>0</v>
      </c>
      <c r="BA161" s="1574">
        <f t="shared" si="475"/>
        <v>0</v>
      </c>
      <c r="BB161" s="1574">
        <f t="shared" si="476"/>
        <v>0</v>
      </c>
      <c r="BC161" s="1573">
        <f t="shared" si="477"/>
        <v>0</v>
      </c>
      <c r="BD161" s="480">
        <f t="shared" si="478"/>
        <v>0</v>
      </c>
      <c r="BE161" s="1572">
        <f t="shared" si="479"/>
        <v>0</v>
      </c>
      <c r="BF161" s="1539"/>
      <c r="BG161" s="1594">
        <f>'Library Volume 1'!E$9</f>
        <v>0.48</v>
      </c>
      <c r="BH161" s="1595">
        <f>'Library Volume 1'!G$9</f>
        <v>0.48</v>
      </c>
      <c r="BI161" s="1595">
        <f>'Library Volume 1'!H$9</f>
        <v>0.44</v>
      </c>
      <c r="BJ161" s="1595">
        <f>'Library Volume 1'!I$9</f>
        <v>0.4</v>
      </c>
      <c r="BK161" s="1596">
        <f>'Library Volume 1'!J$9</f>
        <v>0.36</v>
      </c>
      <c r="BL161" s="1527"/>
      <c r="BM161" s="1572">
        <f t="shared" si="480"/>
        <v>0</v>
      </c>
      <c r="BN161" s="1574">
        <f t="shared" si="481"/>
        <v>0</v>
      </c>
      <c r="BO161" s="1574">
        <f t="shared" si="482"/>
        <v>0</v>
      </c>
      <c r="BP161" s="1574">
        <f t="shared" si="483"/>
        <v>0</v>
      </c>
      <c r="BQ161" s="1573">
        <f t="shared" si="484"/>
        <v>0</v>
      </c>
      <c r="BR161" s="1527"/>
      <c r="BS161" s="1597">
        <f>('Library Volume 1'!E$6)</f>
        <v>2.2000000000000002</v>
      </c>
      <c r="BT161" s="1598">
        <f>'Library Volume 1'!G$6</f>
        <v>3.2</v>
      </c>
      <c r="BU161" s="1598">
        <f>'Library Volume 1'!H$6</f>
        <v>4.9000000000000004</v>
      </c>
      <c r="BV161" s="1598">
        <f>'Library Volume 1'!I$6</f>
        <v>6.5</v>
      </c>
      <c r="BW161" s="1599">
        <f>'Library Volume 1'!J$6</f>
        <v>7.5</v>
      </c>
      <c r="BX161" s="1527"/>
      <c r="BY161" s="1572">
        <f t="shared" si="485"/>
        <v>0</v>
      </c>
      <c r="BZ161" s="1574">
        <f t="shared" si="486"/>
        <v>0</v>
      </c>
      <c r="CA161" s="1574">
        <f t="shared" si="487"/>
        <v>0</v>
      </c>
      <c r="CB161" s="1574">
        <f t="shared" si="488"/>
        <v>0</v>
      </c>
      <c r="CC161" s="1573">
        <f t="shared" si="489"/>
        <v>0</v>
      </c>
      <c r="CD161" s="1574"/>
    </row>
    <row r="162" spans="2:82" ht="17.100000000000001" hidden="1" customHeight="1" outlineLevel="1">
      <c r="B162" s="483"/>
      <c r="C162" s="1582" t="str">
        <f>'Library Volume 1'!C48</f>
        <v>Crafts, Creative Arts and Design</v>
      </c>
      <c r="D162" s="1582"/>
      <c r="E162" s="1568"/>
      <c r="F162" s="1569"/>
      <c r="G162" s="1569"/>
      <c r="H162" s="1569"/>
      <c r="I162" s="1602"/>
      <c r="J162" s="1603"/>
      <c r="K162" s="1558"/>
      <c r="L162" s="1568"/>
      <c r="M162" s="1569"/>
      <c r="N162" s="1569"/>
      <c r="O162" s="1569"/>
      <c r="P162" s="1569"/>
      <c r="Q162" s="1568"/>
      <c r="R162" s="1558"/>
      <c r="S162" s="1568"/>
      <c r="T162" s="1569"/>
      <c r="U162" s="1569"/>
      <c r="V162" s="1569"/>
      <c r="W162" s="1569"/>
      <c r="X162" s="1569"/>
      <c r="Y162" s="1568"/>
      <c r="Z162" s="993"/>
      <c r="AA162" s="649"/>
      <c r="AB162" s="1570"/>
      <c r="AC162" s="18"/>
      <c r="AD162" s="1527"/>
      <c r="AE162" s="565"/>
      <c r="AF162" s="590"/>
      <c r="AG162" s="1647">
        <f>AG161+AH161</f>
        <v>0</v>
      </c>
      <c r="AH162" s="1648"/>
      <c r="AI162" s="591"/>
      <c r="AJ162" s="591"/>
      <c r="AK162" s="591"/>
      <c r="AL162" s="591"/>
      <c r="AM162" s="591"/>
      <c r="AN162" s="591"/>
      <c r="AO162" s="1574"/>
      <c r="AP162" s="1600" t="s">
        <v>302</v>
      </c>
      <c r="AQ162" s="1601" t="e">
        <f>AG168</f>
        <v>#DIV/0!</v>
      </c>
      <c r="AR162" s="1601">
        <f>AI163/AI164</f>
        <v>0</v>
      </c>
      <c r="AS162" s="1601">
        <f>AJ163/AJ164</f>
        <v>0</v>
      </c>
      <c r="AT162" s="1601">
        <f>AK163/AK164</f>
        <v>0</v>
      </c>
      <c r="AU162" s="1601">
        <f>AL163/AL164</f>
        <v>0</v>
      </c>
      <c r="AW162" s="1527"/>
      <c r="AX162" s="508" t="str">
        <f>C162</f>
        <v>Crafts, Creative Arts and Design</v>
      </c>
      <c r="AY162" s="1575"/>
      <c r="AZ162" s="1576"/>
      <c r="BA162" s="1576"/>
      <c r="BB162" s="1576"/>
      <c r="BC162" s="1577"/>
      <c r="BD162" s="604"/>
      <c r="BE162" s="1575"/>
      <c r="BF162" s="1578"/>
      <c r="BG162" s="1579"/>
      <c r="BH162" s="1580"/>
      <c r="BI162" s="1580"/>
      <c r="BJ162" s="1580"/>
      <c r="BK162" s="1581"/>
      <c r="BL162" s="1582"/>
      <c r="BM162" s="1575"/>
      <c r="BN162" s="1576"/>
      <c r="BO162" s="1576"/>
      <c r="BP162" s="1576"/>
      <c r="BQ162" s="1577"/>
      <c r="BR162" s="1582"/>
      <c r="BS162" s="1583"/>
      <c r="BT162" s="1584"/>
      <c r="BU162" s="1584"/>
      <c r="BV162" s="1584"/>
      <c r="BW162" s="1585"/>
      <c r="BX162" s="1582"/>
      <c r="BY162" s="1575"/>
      <c r="BZ162" s="1576"/>
      <c r="CA162" s="1576"/>
      <c r="CB162" s="1576"/>
      <c r="CC162" s="1577"/>
      <c r="CD162" s="1574"/>
    </row>
    <row r="163" spans="2:82" ht="16.350000000000001" hidden="1" customHeight="1" outlineLevel="1">
      <c r="B163" s="483"/>
      <c r="C163" s="1527"/>
      <c r="D163" s="1527" t="s">
        <v>292</v>
      </c>
      <c r="E163" s="1527"/>
      <c r="F163" s="1586">
        <v>0</v>
      </c>
      <c r="G163" s="1586">
        <v>0</v>
      </c>
      <c r="H163" s="1586">
        <v>0</v>
      </c>
      <c r="I163" s="1587">
        <f t="shared" ref="I163:I166" si="494">IF(F163&gt;0,G163/H163,0)</f>
        <v>0</v>
      </c>
      <c r="J163" s="1588">
        <f t="shared" ref="J163" si="495">IF(F163&gt;0,F163/G163,0)</f>
        <v>0</v>
      </c>
      <c r="K163" s="1558"/>
      <c r="L163" s="1589">
        <f t="shared" si="465"/>
        <v>0</v>
      </c>
      <c r="M163" s="1590">
        <v>0</v>
      </c>
      <c r="N163" s="1590">
        <v>0</v>
      </c>
      <c r="O163" s="1590">
        <v>0</v>
      </c>
      <c r="P163" s="1590">
        <v>0</v>
      </c>
      <c r="Q163" s="1591">
        <v>0</v>
      </c>
      <c r="R163" s="1558"/>
      <c r="S163" s="1570">
        <f t="shared" si="466"/>
        <v>0</v>
      </c>
      <c r="T163" s="1572">
        <f t="shared" si="467"/>
        <v>0</v>
      </c>
      <c r="U163" s="1572">
        <f t="shared" si="468"/>
        <v>0</v>
      </c>
      <c r="V163" s="1572">
        <f t="shared" si="469"/>
        <v>0</v>
      </c>
      <c r="W163" s="1572">
        <f t="shared" si="470"/>
        <v>0</v>
      </c>
      <c r="X163" s="1572">
        <f t="shared" si="471"/>
        <v>0</v>
      </c>
      <c r="Y163" s="1574">
        <f t="shared" si="472"/>
        <v>0</v>
      </c>
      <c r="Z163" s="993"/>
      <c r="AA163" s="1592"/>
      <c r="AB163" s="1570"/>
      <c r="AC163" s="18"/>
      <c r="AD163" s="1565"/>
      <c r="AE163" s="1550" t="s">
        <v>297</v>
      </c>
      <c r="AG163" s="1649">
        <f>S304/AY303</f>
        <v>0</v>
      </c>
      <c r="AH163" s="1650"/>
      <c r="AI163" s="1571">
        <f>T304/AZ303</f>
        <v>0</v>
      </c>
      <c r="AJ163" s="1571">
        <f>U304/BA303</f>
        <v>0</v>
      </c>
      <c r="AK163" s="1571">
        <f>V304/BB303</f>
        <v>0</v>
      </c>
      <c r="AL163" s="1571">
        <f>W304/BC303</f>
        <v>0</v>
      </c>
      <c r="AM163" s="1572"/>
      <c r="AN163" s="1573" t="e">
        <f>Y304/BE303</f>
        <v>#DIV/0!</v>
      </c>
      <c r="AO163" s="1574"/>
      <c r="AP163" s="1606" t="s">
        <v>304</v>
      </c>
      <c r="AQ163" s="574" t="e">
        <f>S304/((AG165+AH165)*40)</f>
        <v>#DIV/0!</v>
      </c>
      <c r="AR163" s="574" t="e">
        <f>T304/(AI165*40)</f>
        <v>#DIV/0!</v>
      </c>
      <c r="AS163" s="574" t="e">
        <f>U304/(AJ165*40)</f>
        <v>#DIV/0!</v>
      </c>
      <c r="AT163" s="574" t="e">
        <f>V304/(AK165*40)</f>
        <v>#DIV/0!</v>
      </c>
      <c r="AU163" s="574" t="e">
        <f>W304/(AL165*40)</f>
        <v>#DIV/0!</v>
      </c>
      <c r="AW163" s="1527"/>
      <c r="AX163" s="1550"/>
      <c r="AY163" s="1572">
        <f t="shared" si="473"/>
        <v>0</v>
      </c>
      <c r="AZ163" s="1574">
        <f t="shared" si="474"/>
        <v>0</v>
      </c>
      <c r="BA163" s="1574">
        <f t="shared" si="475"/>
        <v>0</v>
      </c>
      <c r="BB163" s="1574">
        <f t="shared" si="476"/>
        <v>0</v>
      </c>
      <c r="BC163" s="1573">
        <f t="shared" si="477"/>
        <v>0</v>
      </c>
      <c r="BD163" s="480">
        <f t="shared" si="478"/>
        <v>0</v>
      </c>
      <c r="BE163" s="1572">
        <f t="shared" si="479"/>
        <v>0</v>
      </c>
      <c r="BF163" s="1539"/>
      <c r="BG163" s="1594">
        <f>'Library Volume 1'!E$9</f>
        <v>0.48</v>
      </c>
      <c r="BH163" s="1595">
        <f>'Library Volume 1'!G$9</f>
        <v>0.48</v>
      </c>
      <c r="BI163" s="1595">
        <f>'Library Volume 1'!H$9</f>
        <v>0.44</v>
      </c>
      <c r="BJ163" s="1595">
        <f>'Library Volume 1'!I$9</f>
        <v>0.4</v>
      </c>
      <c r="BK163" s="1596">
        <f>'Library Volume 1'!J$9</f>
        <v>0.36</v>
      </c>
      <c r="BL163" s="1527"/>
      <c r="BM163" s="1572">
        <f t="shared" si="480"/>
        <v>0</v>
      </c>
      <c r="BN163" s="1574">
        <f t="shared" si="481"/>
        <v>0</v>
      </c>
      <c r="BO163" s="1574">
        <f t="shared" si="482"/>
        <v>0</v>
      </c>
      <c r="BP163" s="1574">
        <f t="shared" si="483"/>
        <v>0</v>
      </c>
      <c r="BQ163" s="1573">
        <f t="shared" si="484"/>
        <v>0</v>
      </c>
      <c r="BR163" s="1527"/>
      <c r="BS163" s="1597">
        <f>('Library Volume 1'!E$6)</f>
        <v>2.2000000000000002</v>
      </c>
      <c r="BT163" s="1598">
        <f>'Library Volume 1'!G$6</f>
        <v>3.2</v>
      </c>
      <c r="BU163" s="1598">
        <f>'Library Volume 1'!H$6</f>
        <v>4.9000000000000004</v>
      </c>
      <c r="BV163" s="1598">
        <f>'Library Volume 1'!I$6</f>
        <v>6.5</v>
      </c>
      <c r="BW163" s="1599">
        <f>'Library Volume 1'!J$6</f>
        <v>7.5</v>
      </c>
      <c r="BX163" s="1527"/>
      <c r="BY163" s="1572">
        <f t="shared" si="485"/>
        <v>0</v>
      </c>
      <c r="BZ163" s="1574">
        <f t="shared" si="486"/>
        <v>0</v>
      </c>
      <c r="CA163" s="1574">
        <f t="shared" si="487"/>
        <v>0</v>
      </c>
      <c r="CB163" s="1574">
        <f t="shared" si="488"/>
        <v>0</v>
      </c>
      <c r="CC163" s="1573">
        <f t="shared" si="489"/>
        <v>0</v>
      </c>
      <c r="CD163" s="1574"/>
    </row>
    <row r="164" spans="2:82" ht="16.350000000000001" hidden="1" customHeight="1" outlineLevel="1">
      <c r="B164" s="483"/>
      <c r="C164" s="1527"/>
      <c r="D164" s="1527" t="s">
        <v>294</v>
      </c>
      <c r="E164" s="1527"/>
      <c r="F164" s="1586">
        <v>0</v>
      </c>
      <c r="G164" s="1586">
        <v>0</v>
      </c>
      <c r="H164" s="1586">
        <v>0</v>
      </c>
      <c r="I164" s="1587">
        <f t="shared" si="494"/>
        <v>0</v>
      </c>
      <c r="J164" s="1588">
        <f>IF(F164&gt;0,F164/G164,0)</f>
        <v>0</v>
      </c>
      <c r="K164" s="1558"/>
      <c r="L164" s="1589">
        <f t="shared" si="465"/>
        <v>0</v>
      </c>
      <c r="M164" s="1590">
        <v>0</v>
      </c>
      <c r="N164" s="1590">
        <v>0</v>
      </c>
      <c r="O164" s="1590">
        <v>0</v>
      </c>
      <c r="P164" s="1590">
        <v>0</v>
      </c>
      <c r="Q164" s="1591">
        <v>0</v>
      </c>
      <c r="R164" s="1558"/>
      <c r="S164" s="1570">
        <f t="shared" si="466"/>
        <v>0</v>
      </c>
      <c r="T164" s="1572">
        <f t="shared" si="467"/>
        <v>0</v>
      </c>
      <c r="U164" s="1572">
        <f t="shared" si="468"/>
        <v>0</v>
      </c>
      <c r="V164" s="1572">
        <f t="shared" si="469"/>
        <v>0</v>
      </c>
      <c r="W164" s="1572">
        <f t="shared" si="470"/>
        <v>0</v>
      </c>
      <c r="X164" s="1572">
        <f t="shared" si="471"/>
        <v>0</v>
      </c>
      <c r="Y164" s="1574">
        <f t="shared" si="472"/>
        <v>0</v>
      </c>
      <c r="Z164" s="993"/>
      <c r="AA164" s="1592"/>
      <c r="AB164" s="1570"/>
      <c r="AC164" s="18"/>
      <c r="AD164" s="1527"/>
      <c r="AE164" s="1550" t="s">
        <v>299</v>
      </c>
      <c r="AG164" s="1571">
        <f>ROUND(AG159/'Library Volume 1'!E$6,0)</f>
        <v>19</v>
      </c>
      <c r="AH164" s="1571">
        <f>ROUND(AH159/'Library Volume 1'!F$6,0)</f>
        <v>25</v>
      </c>
      <c r="AI164" s="1571">
        <f>ROUND(AI159/'Library Volume 1'!G$6,0)</f>
        <v>22</v>
      </c>
      <c r="AJ164" s="1571">
        <f>ROUND(AJ159/'Library Volume 1'!H$6,0)</f>
        <v>20</v>
      </c>
      <c r="AK164" s="1571">
        <f>ROUND(AK159/'Library Volume 1'!I$6,0)</f>
        <v>21</v>
      </c>
      <c r="AL164" s="1571">
        <f>ROUND(AL159/'Library Volume 1'!J$6,0)</f>
        <v>22</v>
      </c>
      <c r="AM164" s="1572"/>
      <c r="AN164" s="1573" t="e">
        <f>AN165/AN158</f>
        <v>#DIV/0!</v>
      </c>
      <c r="AO164" s="1574"/>
      <c r="AP164" s="24"/>
      <c r="AQ164" s="578"/>
      <c r="AR164" s="578"/>
      <c r="AS164" s="578"/>
      <c r="AT164" s="578"/>
      <c r="AU164" s="578"/>
      <c r="AW164" s="1527"/>
      <c r="AX164" s="1550"/>
      <c r="AY164" s="1572">
        <f t="shared" si="473"/>
        <v>0</v>
      </c>
      <c r="AZ164" s="1574">
        <f t="shared" si="474"/>
        <v>0</v>
      </c>
      <c r="BA164" s="1574">
        <f t="shared" si="475"/>
        <v>0</v>
      </c>
      <c r="BB164" s="1574">
        <f t="shared" si="476"/>
        <v>0</v>
      </c>
      <c r="BC164" s="1573">
        <f t="shared" si="477"/>
        <v>0</v>
      </c>
      <c r="BD164" s="480">
        <f t="shared" si="478"/>
        <v>0</v>
      </c>
      <c r="BE164" s="1572">
        <f t="shared" si="479"/>
        <v>0</v>
      </c>
      <c r="BF164" s="1539"/>
      <c r="BG164" s="1594">
        <f>'Library Volume 1'!E$9</f>
        <v>0.48</v>
      </c>
      <c r="BH164" s="1595">
        <f>'Library Volume 1'!G$9</f>
        <v>0.48</v>
      </c>
      <c r="BI164" s="1595">
        <f>'Library Volume 1'!H$9</f>
        <v>0.44</v>
      </c>
      <c r="BJ164" s="1595">
        <f>'Library Volume 1'!I$9</f>
        <v>0.4</v>
      </c>
      <c r="BK164" s="1596">
        <f>'Library Volume 1'!J$9</f>
        <v>0.36</v>
      </c>
      <c r="BL164" s="1527"/>
      <c r="BM164" s="1572">
        <f t="shared" si="480"/>
        <v>0</v>
      </c>
      <c r="BN164" s="1574">
        <f t="shared" si="481"/>
        <v>0</v>
      </c>
      <c r="BO164" s="1574">
        <f t="shared" si="482"/>
        <v>0</v>
      </c>
      <c r="BP164" s="1574">
        <f t="shared" si="483"/>
        <v>0</v>
      </c>
      <c r="BQ164" s="1573">
        <f t="shared" si="484"/>
        <v>0</v>
      </c>
      <c r="BR164" s="1527"/>
      <c r="BS164" s="1597">
        <f>('Library Volume 1'!E$6)</f>
        <v>2.2000000000000002</v>
      </c>
      <c r="BT164" s="1598">
        <f>'Library Volume 1'!G$6</f>
        <v>3.2</v>
      </c>
      <c r="BU164" s="1598">
        <f>'Library Volume 1'!H$6</f>
        <v>4.9000000000000004</v>
      </c>
      <c r="BV164" s="1598">
        <f>'Library Volume 1'!I$6</f>
        <v>6.5</v>
      </c>
      <c r="BW164" s="1599">
        <f>'Library Volume 1'!J$6</f>
        <v>7.5</v>
      </c>
      <c r="BX164" s="1527"/>
      <c r="BY164" s="1572">
        <f t="shared" si="485"/>
        <v>0</v>
      </c>
      <c r="BZ164" s="1574">
        <f t="shared" si="486"/>
        <v>0</v>
      </c>
      <c r="CA164" s="1574">
        <f t="shared" si="487"/>
        <v>0</v>
      </c>
      <c r="CB164" s="1574">
        <f t="shared" si="488"/>
        <v>0</v>
      </c>
      <c r="CC164" s="1573">
        <f t="shared" si="489"/>
        <v>0</v>
      </c>
      <c r="CD164" s="1574"/>
    </row>
    <row r="165" spans="2:82" ht="16.350000000000001" hidden="1" customHeight="1" outlineLevel="1">
      <c r="B165" s="483"/>
      <c r="C165" s="1527"/>
      <c r="D165" s="1527" t="s">
        <v>296</v>
      </c>
      <c r="E165" s="1527"/>
      <c r="F165" s="1586">
        <v>0</v>
      </c>
      <c r="G165" s="1586">
        <v>0</v>
      </c>
      <c r="H165" s="1586">
        <v>0</v>
      </c>
      <c r="I165" s="1587">
        <f t="shared" si="494"/>
        <v>0</v>
      </c>
      <c r="J165" s="1588">
        <f t="shared" ref="J165:J166" si="496">IF(F165&gt;0,F165/G165,0)</f>
        <v>0</v>
      </c>
      <c r="K165" s="1558"/>
      <c r="L165" s="1589">
        <f t="shared" si="465"/>
        <v>0</v>
      </c>
      <c r="M165" s="1590">
        <v>0</v>
      </c>
      <c r="N165" s="1590">
        <v>0</v>
      </c>
      <c r="O165" s="1590">
        <v>0</v>
      </c>
      <c r="P165" s="1590">
        <v>0</v>
      </c>
      <c r="Q165" s="1591">
        <v>0</v>
      </c>
      <c r="R165" s="1558"/>
      <c r="S165" s="1570">
        <f t="shared" si="466"/>
        <v>0</v>
      </c>
      <c r="T165" s="1572">
        <f t="shared" si="467"/>
        <v>0</v>
      </c>
      <c r="U165" s="1572">
        <f t="shared" si="468"/>
        <v>0</v>
      </c>
      <c r="V165" s="1572">
        <f t="shared" si="469"/>
        <v>0</v>
      </c>
      <c r="W165" s="1572">
        <f t="shared" si="470"/>
        <v>0</v>
      </c>
      <c r="X165" s="1572">
        <f t="shared" si="471"/>
        <v>0</v>
      </c>
      <c r="Y165" s="1574">
        <f t="shared" si="472"/>
        <v>0</v>
      </c>
      <c r="Z165" s="993"/>
      <c r="AA165" s="1592"/>
      <c r="AB165" s="1570"/>
      <c r="AC165" s="18"/>
      <c r="AD165" s="1527"/>
      <c r="AE165" s="1610" t="s">
        <v>301</v>
      </c>
      <c r="AF165" s="592"/>
      <c r="AG165" s="1627">
        <f>AG158*AG164</f>
        <v>0</v>
      </c>
      <c r="AH165" s="1627">
        <f>AH158*AH164</f>
        <v>0</v>
      </c>
      <c r="AI165" s="1627">
        <f>AI13+AI23+AI33+AI43+AI53+AI63+AI73+AI83+AI93+AI103+AI113+AI123+AI133+AI143+AI153</f>
        <v>0</v>
      </c>
      <c r="AJ165" s="1627">
        <f>AJ13+AJ23+AJ33+AJ43+AJ53+AJ63+AJ73+AJ83+AJ93+AJ103+AJ113+AJ123+AJ133+AJ143+AJ153</f>
        <v>0</v>
      </c>
      <c r="AK165" s="1627">
        <f>AK13+AK23+AK33+AK43+AK53+AK63+AK73+AK83+AK93+AK103+AK113+AK123+AK133+AK143+AK153</f>
        <v>0</v>
      </c>
      <c r="AL165" s="1627">
        <f>AL13+AL23+AL33+AL43+AL53+AL63+AL73+AL83+AL93+AL103+AL113+AL123+AL133+AL143+AL153</f>
        <v>0</v>
      </c>
      <c r="AM165" s="1561"/>
      <c r="AN165" s="1611">
        <f>SUM(AG165:AL165)</f>
        <v>0</v>
      </c>
      <c r="AO165" s="1646">
        <f>SUM(AI165:AL165)</f>
        <v>0</v>
      </c>
      <c r="AW165" s="1527"/>
      <c r="AX165" s="1550"/>
      <c r="AY165" s="1572">
        <f t="shared" si="473"/>
        <v>0</v>
      </c>
      <c r="AZ165" s="1574">
        <f t="shared" si="474"/>
        <v>0</v>
      </c>
      <c r="BA165" s="1574">
        <f t="shared" si="475"/>
        <v>0</v>
      </c>
      <c r="BB165" s="1574">
        <f t="shared" si="476"/>
        <v>0</v>
      </c>
      <c r="BC165" s="1573">
        <f t="shared" si="477"/>
        <v>0</v>
      </c>
      <c r="BD165" s="480">
        <f t="shared" si="478"/>
        <v>0</v>
      </c>
      <c r="BE165" s="1572">
        <f t="shared" si="479"/>
        <v>0</v>
      </c>
      <c r="BF165" s="1539"/>
      <c r="BG165" s="1594">
        <f>'Library Volume 1'!E$9</f>
        <v>0.48</v>
      </c>
      <c r="BH165" s="1595">
        <f>'Library Volume 1'!G$9</f>
        <v>0.48</v>
      </c>
      <c r="BI165" s="1595">
        <f>'Library Volume 1'!H$9</f>
        <v>0.44</v>
      </c>
      <c r="BJ165" s="1595">
        <f>'Library Volume 1'!I$9</f>
        <v>0.4</v>
      </c>
      <c r="BK165" s="1596">
        <f>'Library Volume 1'!J$9</f>
        <v>0.36</v>
      </c>
      <c r="BL165" s="1527"/>
      <c r="BM165" s="1572">
        <f t="shared" si="480"/>
        <v>0</v>
      </c>
      <c r="BN165" s="1574">
        <f t="shared" si="481"/>
        <v>0</v>
      </c>
      <c r="BO165" s="1574">
        <f t="shared" si="482"/>
        <v>0</v>
      </c>
      <c r="BP165" s="1574">
        <f t="shared" si="483"/>
        <v>0</v>
      </c>
      <c r="BQ165" s="1573">
        <f t="shared" si="484"/>
        <v>0</v>
      </c>
      <c r="BR165" s="1527"/>
      <c r="BS165" s="1597">
        <f>('Library Volume 1'!E$6)</f>
        <v>2.2000000000000002</v>
      </c>
      <c r="BT165" s="1598">
        <f>'Library Volume 1'!G$6</f>
        <v>3.2</v>
      </c>
      <c r="BU165" s="1598">
        <f>'Library Volume 1'!H$6</f>
        <v>4.9000000000000004</v>
      </c>
      <c r="BV165" s="1598">
        <f>'Library Volume 1'!I$6</f>
        <v>6.5</v>
      </c>
      <c r="BW165" s="1599">
        <f>'Library Volume 1'!J$6</f>
        <v>7.5</v>
      </c>
      <c r="BX165" s="1527"/>
      <c r="BY165" s="1572">
        <f t="shared" si="485"/>
        <v>0</v>
      </c>
      <c r="BZ165" s="1574">
        <f t="shared" si="486"/>
        <v>0</v>
      </c>
      <c r="CA165" s="1574">
        <f t="shared" si="487"/>
        <v>0</v>
      </c>
      <c r="CB165" s="1574">
        <f t="shared" si="488"/>
        <v>0</v>
      </c>
      <c r="CC165" s="1573">
        <f t="shared" si="489"/>
        <v>0</v>
      </c>
      <c r="CD165" s="1574"/>
    </row>
    <row r="166" spans="2:82" ht="16.350000000000001" hidden="1" customHeight="1" outlineLevel="1">
      <c r="B166" s="483"/>
      <c r="C166" s="1527"/>
      <c r="D166" s="1565" t="s">
        <v>298</v>
      </c>
      <c r="E166" s="1527"/>
      <c r="F166" s="1586">
        <v>0</v>
      </c>
      <c r="G166" s="1586">
        <v>0</v>
      </c>
      <c r="H166" s="1586">
        <v>0</v>
      </c>
      <c r="I166" s="1636">
        <f t="shared" si="494"/>
        <v>0</v>
      </c>
      <c r="J166" s="1637">
        <f t="shared" si="496"/>
        <v>0</v>
      </c>
      <c r="K166" s="1558"/>
      <c r="L166" s="1589">
        <f t="shared" si="465"/>
        <v>0</v>
      </c>
      <c r="M166" s="1590">
        <v>0</v>
      </c>
      <c r="N166" s="1590">
        <v>0</v>
      </c>
      <c r="O166" s="1590">
        <v>0</v>
      </c>
      <c r="P166" s="1590">
        <v>0</v>
      </c>
      <c r="Q166" s="1591">
        <v>0</v>
      </c>
      <c r="R166" s="1558"/>
      <c r="S166" s="1570">
        <f t="shared" si="466"/>
        <v>0</v>
      </c>
      <c r="T166" s="1572">
        <f t="shared" si="467"/>
        <v>0</v>
      </c>
      <c r="U166" s="1572">
        <f t="shared" si="468"/>
        <v>0</v>
      </c>
      <c r="V166" s="1572">
        <f t="shared" si="469"/>
        <v>0</v>
      </c>
      <c r="W166" s="1572">
        <f t="shared" si="470"/>
        <v>0</v>
      </c>
      <c r="X166" s="1572">
        <f t="shared" si="471"/>
        <v>0</v>
      </c>
      <c r="Y166" s="1574">
        <f t="shared" si="472"/>
        <v>0</v>
      </c>
      <c r="Z166" s="993"/>
      <c r="AA166" s="1592"/>
      <c r="AB166" s="1570"/>
      <c r="AC166" s="18"/>
      <c r="AD166" s="1527"/>
      <c r="AF166" s="593" t="s">
        <v>311</v>
      </c>
      <c r="AG166" s="846">
        <f>AG162-BY303</f>
        <v>0</v>
      </c>
      <c r="AH166" s="847"/>
      <c r="AI166" s="848">
        <f>AI161-BZ303</f>
        <v>0</v>
      </c>
      <c r="AJ166" s="848">
        <f>AJ161-CA303</f>
        <v>0</v>
      </c>
      <c r="AK166" s="848">
        <f>AK161-CB303</f>
        <v>0</v>
      </c>
      <c r="AL166" s="848">
        <f>AL161-CC303</f>
        <v>0</v>
      </c>
      <c r="AM166" s="1645"/>
      <c r="AN166" s="849">
        <f>SUM(AG166:AM166)</f>
        <v>0</v>
      </c>
      <c r="AP166" s="1527"/>
      <c r="AQ166" s="1527"/>
      <c r="AR166" s="1527"/>
      <c r="AS166" s="1527"/>
      <c r="AT166" s="1527"/>
      <c r="AU166" s="1527"/>
      <c r="AV166" s="1527"/>
      <c r="AW166" s="1527"/>
      <c r="AX166" s="1550"/>
      <c r="AY166" s="1572">
        <f t="shared" si="473"/>
        <v>0</v>
      </c>
      <c r="AZ166" s="1574">
        <f t="shared" si="474"/>
        <v>0</v>
      </c>
      <c r="BA166" s="1574">
        <f t="shared" si="475"/>
        <v>0</v>
      </c>
      <c r="BB166" s="1574">
        <f t="shared" si="476"/>
        <v>0</v>
      </c>
      <c r="BC166" s="1573">
        <f t="shared" si="477"/>
        <v>0</v>
      </c>
      <c r="BD166" s="480">
        <f t="shared" si="478"/>
        <v>0</v>
      </c>
      <c r="BE166" s="1572">
        <f t="shared" si="479"/>
        <v>0</v>
      </c>
      <c r="BF166" s="1539"/>
      <c r="BG166" s="1594">
        <f>'Library Volume 1'!E$9</f>
        <v>0.48</v>
      </c>
      <c r="BH166" s="1595">
        <f>'Library Volume 1'!G$9</f>
        <v>0.48</v>
      </c>
      <c r="BI166" s="1595">
        <f>'Library Volume 1'!H$9</f>
        <v>0.44</v>
      </c>
      <c r="BJ166" s="1595">
        <f>'Library Volume 1'!I$9</f>
        <v>0.4</v>
      </c>
      <c r="BK166" s="1596">
        <f>'Library Volume 1'!J$9</f>
        <v>0.36</v>
      </c>
      <c r="BL166" s="1527"/>
      <c r="BM166" s="1572">
        <f t="shared" si="480"/>
        <v>0</v>
      </c>
      <c r="BN166" s="1574">
        <f t="shared" si="481"/>
        <v>0</v>
      </c>
      <c r="BO166" s="1574">
        <f t="shared" si="482"/>
        <v>0</v>
      </c>
      <c r="BP166" s="1574">
        <f t="shared" si="483"/>
        <v>0</v>
      </c>
      <c r="BQ166" s="1573">
        <f t="shared" si="484"/>
        <v>0</v>
      </c>
      <c r="BR166" s="1527"/>
      <c r="BS166" s="1597">
        <f>('Library Volume 1'!E$6)</f>
        <v>2.2000000000000002</v>
      </c>
      <c r="BT166" s="1598">
        <f>'Library Volume 1'!G$6</f>
        <v>3.2</v>
      </c>
      <c r="BU166" s="1598">
        <f>'Library Volume 1'!H$6</f>
        <v>4.9000000000000004</v>
      </c>
      <c r="BV166" s="1598">
        <f>'Library Volume 1'!I$6</f>
        <v>6.5</v>
      </c>
      <c r="BW166" s="1599">
        <f>'Library Volume 1'!J$6</f>
        <v>7.5</v>
      </c>
      <c r="BX166" s="1527"/>
      <c r="BY166" s="1572">
        <f t="shared" si="485"/>
        <v>0</v>
      </c>
      <c r="BZ166" s="1574">
        <f t="shared" si="486"/>
        <v>0</v>
      </c>
      <c r="CA166" s="1574">
        <f t="shared" si="487"/>
        <v>0</v>
      </c>
      <c r="CB166" s="1574">
        <f t="shared" si="488"/>
        <v>0</v>
      </c>
      <c r="CC166" s="1573">
        <f t="shared" si="489"/>
        <v>0</v>
      </c>
      <c r="CD166" s="1574"/>
    </row>
    <row r="167" spans="2:82" ht="17.100000000000001" hidden="1" customHeight="1" outlineLevel="1">
      <c r="B167" s="483"/>
      <c r="C167" s="1582" t="str">
        <f>'Library Volume 1'!C49</f>
        <v>Media and Communication</v>
      </c>
      <c r="D167" s="1582"/>
      <c r="E167" s="1568"/>
      <c r="F167" s="1569"/>
      <c r="G167" s="1569"/>
      <c r="H167" s="1569"/>
      <c r="I167" s="1602"/>
      <c r="J167" s="1603"/>
      <c r="K167" s="1558"/>
      <c r="L167" s="1568"/>
      <c r="M167" s="1569"/>
      <c r="N167" s="1569"/>
      <c r="O167" s="1569"/>
      <c r="P167" s="1569"/>
      <c r="Q167" s="1568"/>
      <c r="R167" s="1558"/>
      <c r="S167" s="1568"/>
      <c r="T167" s="1569"/>
      <c r="U167" s="1569"/>
      <c r="V167" s="1569"/>
      <c r="W167" s="1569"/>
      <c r="X167" s="1569"/>
      <c r="Y167" s="1568"/>
      <c r="Z167" s="993"/>
      <c r="AA167" s="649"/>
      <c r="AB167" s="1570"/>
      <c r="AC167" s="18"/>
      <c r="AD167" s="1527"/>
      <c r="AF167" s="593" t="s">
        <v>312</v>
      </c>
      <c r="AG167" s="848" t="e">
        <f>AG160/BS300</f>
        <v>#DIV/0!</v>
      </c>
      <c r="AH167" s="849"/>
      <c r="AI167" s="594"/>
      <c r="AJ167" s="594"/>
      <c r="AK167" s="594"/>
      <c r="AL167" s="594"/>
      <c r="AM167" s="1651"/>
      <c r="AN167" s="594"/>
      <c r="AP167" s="1527"/>
      <c r="AQ167" s="1527"/>
      <c r="AR167" s="1527"/>
      <c r="AS167" s="1527"/>
      <c r="AT167" s="1527"/>
      <c r="AU167" s="1527"/>
      <c r="AV167" s="1527"/>
      <c r="AW167" s="1527"/>
      <c r="AX167" s="508" t="str">
        <f>C167</f>
        <v>Media and Communication</v>
      </c>
      <c r="AY167" s="1575"/>
      <c r="AZ167" s="1576"/>
      <c r="BA167" s="1576"/>
      <c r="BB167" s="1576"/>
      <c r="BC167" s="1577"/>
      <c r="BD167" s="604"/>
      <c r="BE167" s="1575"/>
      <c r="BF167" s="1578"/>
      <c r="BG167" s="1579"/>
      <c r="BH167" s="1580"/>
      <c r="BI167" s="1580"/>
      <c r="BJ167" s="1580"/>
      <c r="BK167" s="1581"/>
      <c r="BL167" s="1582"/>
      <c r="BM167" s="1575"/>
      <c r="BN167" s="1576"/>
      <c r="BO167" s="1576"/>
      <c r="BP167" s="1576"/>
      <c r="BQ167" s="1577"/>
      <c r="BR167" s="1582"/>
      <c r="BS167" s="1583"/>
      <c r="BT167" s="1584"/>
      <c r="BU167" s="1584"/>
      <c r="BV167" s="1584"/>
      <c r="BW167" s="1585"/>
      <c r="BX167" s="1582"/>
      <c r="BY167" s="1575"/>
      <c r="BZ167" s="1576"/>
      <c r="CA167" s="1576"/>
      <c r="CB167" s="1576"/>
      <c r="CC167" s="1577"/>
      <c r="CD167" s="1574"/>
    </row>
    <row r="168" spans="2:82" ht="16.350000000000001" hidden="1" customHeight="1" outlineLevel="1">
      <c r="B168" s="483"/>
      <c r="C168" s="1527"/>
      <c r="D168" s="1527" t="s">
        <v>292</v>
      </c>
      <c r="E168" s="1527"/>
      <c r="F168" s="1586">
        <v>0</v>
      </c>
      <c r="G168" s="1586">
        <v>0</v>
      </c>
      <c r="H168" s="1586">
        <v>0</v>
      </c>
      <c r="I168" s="1587">
        <f t="shared" ref="I168:I171" si="497">IF(F168&gt;0,G168/H168,0)</f>
        <v>0</v>
      </c>
      <c r="J168" s="1588">
        <f t="shared" ref="J168" si="498">IF(F168&gt;0,F168/G168,0)</f>
        <v>0</v>
      </c>
      <c r="K168" s="1558"/>
      <c r="L168" s="1589">
        <f t="shared" si="465"/>
        <v>0</v>
      </c>
      <c r="M168" s="1590">
        <v>0</v>
      </c>
      <c r="N168" s="1590">
        <v>0</v>
      </c>
      <c r="O168" s="1590">
        <v>0</v>
      </c>
      <c r="P168" s="1590">
        <v>0</v>
      </c>
      <c r="Q168" s="1591">
        <v>0</v>
      </c>
      <c r="R168" s="1558"/>
      <c r="S168" s="1570">
        <f t="shared" si="466"/>
        <v>0</v>
      </c>
      <c r="T168" s="1572">
        <f t="shared" si="467"/>
        <v>0</v>
      </c>
      <c r="U168" s="1572">
        <f t="shared" si="468"/>
        <v>0</v>
      </c>
      <c r="V168" s="1572">
        <f t="shared" si="469"/>
        <v>0</v>
      </c>
      <c r="W168" s="1572">
        <f t="shared" si="470"/>
        <v>0</v>
      </c>
      <c r="X168" s="1572">
        <f t="shared" si="471"/>
        <v>0</v>
      </c>
      <c r="Y168" s="1574">
        <f t="shared" si="472"/>
        <v>0</v>
      </c>
      <c r="Z168" s="993"/>
      <c r="AA168" s="1592"/>
      <c r="AB168" s="1570"/>
      <c r="AC168" s="18"/>
      <c r="AD168" s="1527"/>
      <c r="AF168" s="595" t="s">
        <v>302</v>
      </c>
      <c r="AG168" s="850" t="e">
        <f>AG163/AG167</f>
        <v>#DIV/0!</v>
      </c>
      <c r="AH168" s="851"/>
      <c r="AQ168" s="1527"/>
      <c r="AW168" s="1527"/>
      <c r="AX168" s="1550"/>
      <c r="AY168" s="1572">
        <f t="shared" si="473"/>
        <v>0</v>
      </c>
      <c r="AZ168" s="1574">
        <f t="shared" si="474"/>
        <v>0</v>
      </c>
      <c r="BA168" s="1574">
        <f t="shared" si="475"/>
        <v>0</v>
      </c>
      <c r="BB168" s="1574">
        <f t="shared" si="476"/>
        <v>0</v>
      </c>
      <c r="BC168" s="1573">
        <f t="shared" si="477"/>
        <v>0</v>
      </c>
      <c r="BD168" s="480">
        <f t="shared" si="478"/>
        <v>0</v>
      </c>
      <c r="BE168" s="1572">
        <f t="shared" si="479"/>
        <v>0</v>
      </c>
      <c r="BF168" s="1539"/>
      <c r="BG168" s="1594">
        <f>'Library Volume 1'!E$9</f>
        <v>0.48</v>
      </c>
      <c r="BH168" s="1595">
        <f>'Library Volume 1'!G$9</f>
        <v>0.48</v>
      </c>
      <c r="BI168" s="1595">
        <f>'Library Volume 1'!H$9</f>
        <v>0.44</v>
      </c>
      <c r="BJ168" s="1595">
        <f>'Library Volume 1'!I$9</f>
        <v>0.4</v>
      </c>
      <c r="BK168" s="1596">
        <f>'Library Volume 1'!J$9</f>
        <v>0.36</v>
      </c>
      <c r="BL168" s="1527"/>
      <c r="BM168" s="1572">
        <f t="shared" si="480"/>
        <v>0</v>
      </c>
      <c r="BN168" s="1574">
        <f t="shared" si="481"/>
        <v>0</v>
      </c>
      <c r="BO168" s="1574">
        <f t="shared" si="482"/>
        <v>0</v>
      </c>
      <c r="BP168" s="1574">
        <f t="shared" si="483"/>
        <v>0</v>
      </c>
      <c r="BQ168" s="1573">
        <f t="shared" si="484"/>
        <v>0</v>
      </c>
      <c r="BR168" s="1527"/>
      <c r="BS168" s="1597">
        <f>('Library Volume 1'!E$6)</f>
        <v>2.2000000000000002</v>
      </c>
      <c r="BT168" s="1598">
        <f>'Library Volume 1'!G$6</f>
        <v>3.2</v>
      </c>
      <c r="BU168" s="1598">
        <f>'Library Volume 1'!H$6</f>
        <v>4.9000000000000004</v>
      </c>
      <c r="BV168" s="1598">
        <f>'Library Volume 1'!I$6</f>
        <v>6.5</v>
      </c>
      <c r="BW168" s="1599">
        <f>'Library Volume 1'!J$6</f>
        <v>7.5</v>
      </c>
      <c r="BX168" s="1527"/>
      <c r="BY168" s="1572">
        <f t="shared" si="485"/>
        <v>0</v>
      </c>
      <c r="BZ168" s="1574">
        <f t="shared" si="486"/>
        <v>0</v>
      </c>
      <c r="CA168" s="1574">
        <f t="shared" si="487"/>
        <v>0</v>
      </c>
      <c r="CB168" s="1574">
        <f t="shared" si="488"/>
        <v>0</v>
      </c>
      <c r="CC168" s="1573">
        <f t="shared" si="489"/>
        <v>0</v>
      </c>
      <c r="CD168" s="1574"/>
    </row>
    <row r="169" spans="2:82" ht="16.350000000000001" hidden="1" customHeight="1" outlineLevel="1">
      <c r="B169" s="483"/>
      <c r="C169" s="1527"/>
      <c r="D169" s="1527" t="s">
        <v>294</v>
      </c>
      <c r="E169" s="1527"/>
      <c r="F169" s="1586">
        <v>0</v>
      </c>
      <c r="G169" s="1586">
        <v>0</v>
      </c>
      <c r="H169" s="1586">
        <v>0</v>
      </c>
      <c r="I169" s="1587">
        <f t="shared" si="497"/>
        <v>0</v>
      </c>
      <c r="J169" s="1588">
        <f>IF(F169&gt;0,F169/G169,0)</f>
        <v>0</v>
      </c>
      <c r="K169" s="1558"/>
      <c r="L169" s="1589">
        <f t="shared" si="465"/>
        <v>0</v>
      </c>
      <c r="M169" s="1590">
        <v>0</v>
      </c>
      <c r="N169" s="1590">
        <v>0</v>
      </c>
      <c r="O169" s="1590">
        <v>0</v>
      </c>
      <c r="P169" s="1590">
        <v>0</v>
      </c>
      <c r="Q169" s="1591">
        <v>0</v>
      </c>
      <c r="R169" s="1558"/>
      <c r="S169" s="1570">
        <f t="shared" si="466"/>
        <v>0</v>
      </c>
      <c r="T169" s="1572">
        <f t="shared" si="467"/>
        <v>0</v>
      </c>
      <c r="U169" s="1572">
        <f t="shared" si="468"/>
        <v>0</v>
      </c>
      <c r="V169" s="1572">
        <f t="shared" si="469"/>
        <v>0</v>
      </c>
      <c r="W169" s="1572">
        <f t="shared" si="470"/>
        <v>0</v>
      </c>
      <c r="X169" s="1572">
        <f t="shared" si="471"/>
        <v>0</v>
      </c>
      <c r="Y169" s="1574">
        <f t="shared" si="472"/>
        <v>0</v>
      </c>
      <c r="Z169" s="993"/>
      <c r="AA169" s="1592"/>
      <c r="AB169" s="1570"/>
      <c r="AC169" s="18"/>
      <c r="AD169" s="1539"/>
      <c r="AE169" s="596"/>
      <c r="AF169" s="597" t="s">
        <v>313</v>
      </c>
      <c r="AG169" s="598">
        <f>(BY303)-AH169</f>
        <v>0</v>
      </c>
      <c r="AH169" s="598">
        <f>SUM(AH171:AH180)</f>
        <v>0</v>
      </c>
      <c r="AI169" s="599"/>
      <c r="AJ169" s="599"/>
      <c r="AM169" s="844" t="s">
        <v>270</v>
      </c>
      <c r="AN169" s="845" t="e">
        <f>AN161/AN165</f>
        <v>#DIV/0!</v>
      </c>
      <c r="AQ169" s="1527"/>
      <c r="AV169" s="1539"/>
      <c r="AW169" s="1527"/>
      <c r="AX169" s="1550"/>
      <c r="AY169" s="1572">
        <f t="shared" si="473"/>
        <v>0</v>
      </c>
      <c r="AZ169" s="1574">
        <f t="shared" si="474"/>
        <v>0</v>
      </c>
      <c r="BA169" s="1574">
        <f t="shared" si="475"/>
        <v>0</v>
      </c>
      <c r="BB169" s="1574">
        <f t="shared" si="476"/>
        <v>0</v>
      </c>
      <c r="BC169" s="1573">
        <f t="shared" si="477"/>
        <v>0</v>
      </c>
      <c r="BD169" s="480">
        <f t="shared" si="478"/>
        <v>0</v>
      </c>
      <c r="BE169" s="1572">
        <f t="shared" si="479"/>
        <v>0</v>
      </c>
      <c r="BF169" s="1539"/>
      <c r="BG169" s="1594">
        <f>'Library Volume 1'!E$9</f>
        <v>0.48</v>
      </c>
      <c r="BH169" s="1595">
        <f>'Library Volume 1'!G$9</f>
        <v>0.48</v>
      </c>
      <c r="BI169" s="1595">
        <f>'Library Volume 1'!H$9</f>
        <v>0.44</v>
      </c>
      <c r="BJ169" s="1595">
        <f>'Library Volume 1'!I$9</f>
        <v>0.4</v>
      </c>
      <c r="BK169" s="1596">
        <f>'Library Volume 1'!J$9</f>
        <v>0.36</v>
      </c>
      <c r="BL169" s="1527"/>
      <c r="BM169" s="1572">
        <f t="shared" si="480"/>
        <v>0</v>
      </c>
      <c r="BN169" s="1574">
        <f t="shared" si="481"/>
        <v>0</v>
      </c>
      <c r="BO169" s="1574">
        <f t="shared" si="482"/>
        <v>0</v>
      </c>
      <c r="BP169" s="1574">
        <f t="shared" si="483"/>
        <v>0</v>
      </c>
      <c r="BQ169" s="1573">
        <f t="shared" si="484"/>
        <v>0</v>
      </c>
      <c r="BR169" s="1527"/>
      <c r="BS169" s="1597">
        <f>('Library Volume 1'!E$6)</f>
        <v>2.2000000000000002</v>
      </c>
      <c r="BT169" s="1598">
        <f>'Library Volume 1'!G$6</f>
        <v>3.2</v>
      </c>
      <c r="BU169" s="1598">
        <f>'Library Volume 1'!H$6</f>
        <v>4.9000000000000004</v>
      </c>
      <c r="BV169" s="1598">
        <f>'Library Volume 1'!I$6</f>
        <v>6.5</v>
      </c>
      <c r="BW169" s="1599">
        <f>'Library Volume 1'!J$6</f>
        <v>7.5</v>
      </c>
      <c r="BX169" s="1527"/>
      <c r="BY169" s="1572">
        <f t="shared" si="485"/>
        <v>0</v>
      </c>
      <c r="BZ169" s="1574">
        <f t="shared" si="486"/>
        <v>0</v>
      </c>
      <c r="CA169" s="1574">
        <f t="shared" si="487"/>
        <v>0</v>
      </c>
      <c r="CB169" s="1574">
        <f t="shared" si="488"/>
        <v>0</v>
      </c>
      <c r="CC169" s="1573">
        <f t="shared" si="489"/>
        <v>0</v>
      </c>
      <c r="CD169" s="1574"/>
    </row>
    <row r="170" spans="2:82" ht="16.350000000000001" hidden="1" customHeight="1" outlineLevel="1">
      <c r="B170" s="483"/>
      <c r="C170" s="1527"/>
      <c r="D170" s="1527" t="s">
        <v>296</v>
      </c>
      <c r="E170" s="1527"/>
      <c r="F170" s="1586">
        <v>0</v>
      </c>
      <c r="G170" s="1586">
        <v>0</v>
      </c>
      <c r="H170" s="1586">
        <v>0</v>
      </c>
      <c r="I170" s="1587">
        <f t="shared" si="497"/>
        <v>0</v>
      </c>
      <c r="J170" s="1588">
        <f t="shared" ref="J170:J171" si="499">IF(F170&gt;0,F170/G170,0)</f>
        <v>0</v>
      </c>
      <c r="K170" s="1558"/>
      <c r="L170" s="1589">
        <f t="shared" si="465"/>
        <v>0</v>
      </c>
      <c r="M170" s="1590">
        <v>0</v>
      </c>
      <c r="N170" s="1590">
        <v>0</v>
      </c>
      <c r="O170" s="1590">
        <v>0</v>
      </c>
      <c r="P170" s="1590">
        <v>0</v>
      </c>
      <c r="Q170" s="1591">
        <v>0</v>
      </c>
      <c r="R170" s="1558"/>
      <c r="S170" s="1570">
        <f t="shared" si="466"/>
        <v>0</v>
      </c>
      <c r="T170" s="1572">
        <f t="shared" si="467"/>
        <v>0</v>
      </c>
      <c r="U170" s="1572">
        <f t="shared" si="468"/>
        <v>0</v>
      </c>
      <c r="V170" s="1572">
        <f t="shared" si="469"/>
        <v>0</v>
      </c>
      <c r="W170" s="1572">
        <f t="shared" si="470"/>
        <v>0</v>
      </c>
      <c r="X170" s="1572">
        <f t="shared" si="471"/>
        <v>0</v>
      </c>
      <c r="Y170" s="1574">
        <f t="shared" si="472"/>
        <v>0</v>
      </c>
      <c r="Z170" s="993"/>
      <c r="AA170" s="1592"/>
      <c r="AB170" s="1570"/>
      <c r="AC170" s="18"/>
      <c r="AD170" s="1539"/>
      <c r="AE170" s="596"/>
      <c r="AF170" s="600"/>
      <c r="AG170" s="598"/>
      <c r="AH170" s="598"/>
      <c r="AI170" s="599"/>
      <c r="AJ170" s="599"/>
      <c r="AM170" s="844"/>
      <c r="AN170" s="845"/>
      <c r="AQ170" s="1527"/>
      <c r="AV170" s="1539"/>
      <c r="AW170" s="1527"/>
      <c r="AX170" s="1550"/>
      <c r="AY170" s="1572">
        <f t="shared" si="473"/>
        <v>0</v>
      </c>
      <c r="AZ170" s="1574">
        <f t="shared" si="474"/>
        <v>0</v>
      </c>
      <c r="BA170" s="1574">
        <f t="shared" si="475"/>
        <v>0</v>
      </c>
      <c r="BB170" s="1574">
        <f t="shared" si="476"/>
        <v>0</v>
      </c>
      <c r="BC170" s="1573">
        <f t="shared" si="477"/>
        <v>0</v>
      </c>
      <c r="BD170" s="480">
        <f t="shared" si="478"/>
        <v>0</v>
      </c>
      <c r="BE170" s="1572">
        <f t="shared" si="479"/>
        <v>0</v>
      </c>
      <c r="BF170" s="1539"/>
      <c r="BG170" s="1594">
        <f>'Library Volume 1'!E$9</f>
        <v>0.48</v>
      </c>
      <c r="BH170" s="1595">
        <f>'Library Volume 1'!G$9</f>
        <v>0.48</v>
      </c>
      <c r="BI170" s="1595">
        <f>'Library Volume 1'!H$9</f>
        <v>0.44</v>
      </c>
      <c r="BJ170" s="1595">
        <f>'Library Volume 1'!I$9</f>
        <v>0.4</v>
      </c>
      <c r="BK170" s="1596">
        <f>'Library Volume 1'!J$9</f>
        <v>0.36</v>
      </c>
      <c r="BL170" s="1527"/>
      <c r="BM170" s="1572">
        <f t="shared" si="480"/>
        <v>0</v>
      </c>
      <c r="BN170" s="1574">
        <f t="shared" si="481"/>
        <v>0</v>
      </c>
      <c r="BO170" s="1574">
        <f t="shared" si="482"/>
        <v>0</v>
      </c>
      <c r="BP170" s="1574">
        <f t="shared" si="483"/>
        <v>0</v>
      </c>
      <c r="BQ170" s="1573">
        <f t="shared" si="484"/>
        <v>0</v>
      </c>
      <c r="BR170" s="1527"/>
      <c r="BS170" s="1597">
        <f>('Library Volume 1'!E$6)</f>
        <v>2.2000000000000002</v>
      </c>
      <c r="BT170" s="1598">
        <f>'Library Volume 1'!G$6</f>
        <v>3.2</v>
      </c>
      <c r="BU170" s="1598">
        <f>'Library Volume 1'!H$6</f>
        <v>4.9000000000000004</v>
      </c>
      <c r="BV170" s="1598">
        <f>'Library Volume 1'!I$6</f>
        <v>6.5</v>
      </c>
      <c r="BW170" s="1599">
        <f>'Library Volume 1'!J$6</f>
        <v>7.5</v>
      </c>
      <c r="BX170" s="1527"/>
      <c r="BY170" s="1572">
        <f t="shared" si="485"/>
        <v>0</v>
      </c>
      <c r="BZ170" s="1574">
        <f t="shared" si="486"/>
        <v>0</v>
      </c>
      <c r="CA170" s="1574">
        <f t="shared" si="487"/>
        <v>0</v>
      </c>
      <c r="CB170" s="1574">
        <f t="shared" si="488"/>
        <v>0</v>
      </c>
      <c r="CC170" s="1573">
        <f t="shared" si="489"/>
        <v>0</v>
      </c>
      <c r="CD170" s="1574"/>
    </row>
    <row r="171" spans="2:82" ht="16.350000000000001" hidden="1" customHeight="1" outlineLevel="1">
      <c r="B171" s="483"/>
      <c r="C171" s="1527"/>
      <c r="D171" s="1565" t="s">
        <v>298</v>
      </c>
      <c r="E171" s="1527"/>
      <c r="F171" s="1586">
        <v>0</v>
      </c>
      <c r="G171" s="1586">
        <v>0</v>
      </c>
      <c r="H171" s="1586">
        <v>0</v>
      </c>
      <c r="I171" s="1636">
        <f t="shared" si="497"/>
        <v>0</v>
      </c>
      <c r="J171" s="1637">
        <f t="shared" si="499"/>
        <v>0</v>
      </c>
      <c r="K171" s="1558"/>
      <c r="L171" s="1589">
        <f t="shared" ref="L171:L175" si="500">J171-M171-N171-O171-P171-Q171</f>
        <v>0</v>
      </c>
      <c r="M171" s="1590">
        <v>0</v>
      </c>
      <c r="N171" s="1590">
        <v>0</v>
      </c>
      <c r="O171" s="1590">
        <v>0</v>
      </c>
      <c r="P171" s="1590">
        <v>0</v>
      </c>
      <c r="Q171" s="1591">
        <v>0</v>
      </c>
      <c r="R171" s="1558"/>
      <c r="S171" s="1570">
        <f t="shared" si="466"/>
        <v>0</v>
      </c>
      <c r="T171" s="1572">
        <f t="shared" si="467"/>
        <v>0</v>
      </c>
      <c r="U171" s="1572">
        <f t="shared" si="468"/>
        <v>0</v>
      </c>
      <c r="V171" s="1572">
        <f t="shared" si="469"/>
        <v>0</v>
      </c>
      <c r="W171" s="1572">
        <f t="shared" si="470"/>
        <v>0</v>
      </c>
      <c r="X171" s="1572">
        <f t="shared" si="471"/>
        <v>0</v>
      </c>
      <c r="Y171" s="1574">
        <f t="shared" si="472"/>
        <v>0</v>
      </c>
      <c r="Z171" s="993"/>
      <c r="AA171" s="1592"/>
      <c r="AB171" s="1570"/>
      <c r="AC171" s="18"/>
      <c r="AE171" s="596"/>
      <c r="AF171" s="600" t="s">
        <v>314</v>
      </c>
      <c r="AG171" s="1652"/>
      <c r="AH171" s="598">
        <f>IF(AG$163&gt;AJ171,BY$303*AI171,0)</f>
        <v>0</v>
      </c>
      <c r="AI171" s="601">
        <v>0.3</v>
      </c>
      <c r="AJ171" s="599">
        <v>7</v>
      </c>
      <c r="AM171" s="844"/>
      <c r="AN171" s="845"/>
      <c r="AQ171" s="1527"/>
      <c r="AW171" s="1527"/>
      <c r="AX171" s="1550"/>
      <c r="AY171" s="1572">
        <f t="shared" ref="AY171:BD176" si="501">$H171*L171</f>
        <v>0</v>
      </c>
      <c r="AZ171" s="1574">
        <f t="shared" si="501"/>
        <v>0</v>
      </c>
      <c r="BA171" s="1574">
        <f t="shared" si="501"/>
        <v>0</v>
      </c>
      <c r="BB171" s="1574">
        <f t="shared" si="501"/>
        <v>0</v>
      </c>
      <c r="BC171" s="1573">
        <f t="shared" si="501"/>
        <v>0</v>
      </c>
      <c r="BD171" s="480">
        <f t="shared" si="501"/>
        <v>0</v>
      </c>
      <c r="BE171" s="1572">
        <f t="shared" ref="BE171:BE176" si="502">SUM(AY171:BD171)</f>
        <v>0</v>
      </c>
      <c r="BF171" s="1539"/>
      <c r="BG171" s="1594">
        <f>'Library Volume 1'!E$9</f>
        <v>0.48</v>
      </c>
      <c r="BH171" s="1595">
        <f>'Library Volume 1'!G$9</f>
        <v>0.48</v>
      </c>
      <c r="BI171" s="1595">
        <f>'Library Volume 1'!H$9</f>
        <v>0.44</v>
      </c>
      <c r="BJ171" s="1595">
        <f>'Library Volume 1'!I$9</f>
        <v>0.4</v>
      </c>
      <c r="BK171" s="1596">
        <f>'Library Volume 1'!J$9</f>
        <v>0.36</v>
      </c>
      <c r="BL171" s="1527"/>
      <c r="BM171" s="1572">
        <f t="shared" ref="BM171:BQ176" si="503">(S171)/(BG171*40)</f>
        <v>0</v>
      </c>
      <c r="BN171" s="1574">
        <f t="shared" si="503"/>
        <v>0</v>
      </c>
      <c r="BO171" s="1574">
        <f t="shared" si="503"/>
        <v>0</v>
      </c>
      <c r="BP171" s="1574">
        <f t="shared" si="503"/>
        <v>0</v>
      </c>
      <c r="BQ171" s="1573">
        <f t="shared" si="503"/>
        <v>0</v>
      </c>
      <c r="BR171" s="1527"/>
      <c r="BS171" s="1597">
        <f>('Library Volume 1'!E$6)</f>
        <v>2.2000000000000002</v>
      </c>
      <c r="BT171" s="1598">
        <f>'Library Volume 1'!G$6</f>
        <v>3.2</v>
      </c>
      <c r="BU171" s="1598">
        <f>'Library Volume 1'!H$6</f>
        <v>4.9000000000000004</v>
      </c>
      <c r="BV171" s="1598">
        <f>'Library Volume 1'!I$6</f>
        <v>6.5</v>
      </c>
      <c r="BW171" s="1599">
        <f>'Library Volume 1'!J$6</f>
        <v>7.5</v>
      </c>
      <c r="BX171" s="1527"/>
      <c r="BY171" s="1572">
        <f t="shared" ref="BY171:BY176" si="504">BM171*BS171</f>
        <v>0</v>
      </c>
      <c r="BZ171" s="1574">
        <f t="shared" ref="BZ171:BZ175" si="505">BN171*BT171</f>
        <v>0</v>
      </c>
      <c r="CA171" s="1574">
        <f t="shared" ref="CA171:CA176" si="506">BO171*BU171</f>
        <v>0</v>
      </c>
      <c r="CB171" s="1574">
        <f t="shared" ref="CB171:CB176" si="507">BP171*BV171</f>
        <v>0</v>
      </c>
      <c r="CC171" s="1573">
        <f t="shared" ref="CC171:CC176" si="508">BQ171*BW171</f>
        <v>0</v>
      </c>
      <c r="CD171" s="1574"/>
    </row>
    <row r="172" spans="2:82" ht="17.100000000000001" hidden="1" customHeight="1" outlineLevel="1">
      <c r="B172" s="483"/>
      <c r="C172" s="1582" t="str">
        <f>'Library Volume 1'!C50</f>
        <v>Publishing and Information Services</v>
      </c>
      <c r="D172" s="1582"/>
      <c r="E172" s="1568"/>
      <c r="F172" s="1569"/>
      <c r="G172" s="1569"/>
      <c r="H172" s="1569"/>
      <c r="I172" s="1602"/>
      <c r="J172" s="1603"/>
      <c r="K172" s="1558"/>
      <c r="L172" s="1568"/>
      <c r="M172" s="1569"/>
      <c r="N172" s="1569"/>
      <c r="O172" s="1569"/>
      <c r="P172" s="1569"/>
      <c r="Q172" s="1568"/>
      <c r="R172" s="1558"/>
      <c r="S172" s="1568"/>
      <c r="T172" s="1569"/>
      <c r="U172" s="1569"/>
      <c r="V172" s="1569"/>
      <c r="W172" s="1569"/>
      <c r="X172" s="1569"/>
      <c r="Y172" s="1568"/>
      <c r="Z172" s="993"/>
      <c r="AA172" s="649"/>
      <c r="AB172" s="1570"/>
      <c r="AC172" s="18"/>
      <c r="AE172" s="596"/>
      <c r="AF172" s="600" t="s">
        <v>315</v>
      </c>
      <c r="AG172" s="1652"/>
      <c r="AH172" s="598">
        <f t="shared" ref="AH172:AH180" si="509">IF(AG$163&gt;AJ172,BY$303*AI172,0)</f>
        <v>0</v>
      </c>
      <c r="AI172" s="601">
        <v>0.1</v>
      </c>
      <c r="AJ172" s="599">
        <v>9</v>
      </c>
      <c r="AW172" s="1527"/>
      <c r="AX172" s="508" t="str">
        <f>C172</f>
        <v>Publishing and Information Services</v>
      </c>
      <c r="AY172" s="1575"/>
      <c r="AZ172" s="1576"/>
      <c r="BA172" s="1576"/>
      <c r="BB172" s="1576"/>
      <c r="BC172" s="1577"/>
      <c r="BD172" s="604"/>
      <c r="BE172" s="1575"/>
      <c r="BF172" s="1578"/>
      <c r="BG172" s="1579"/>
      <c r="BH172" s="1580"/>
      <c r="BI172" s="1580"/>
      <c r="BJ172" s="1580"/>
      <c r="BK172" s="1581"/>
      <c r="BL172" s="1582"/>
      <c r="BM172" s="1575"/>
      <c r="BN172" s="1576"/>
      <c r="BO172" s="1576"/>
      <c r="BP172" s="1576"/>
      <c r="BQ172" s="1577"/>
      <c r="BR172" s="1582"/>
      <c r="BS172" s="1583"/>
      <c r="BT172" s="1584"/>
      <c r="BU172" s="1584"/>
      <c r="BV172" s="1584"/>
      <c r="BW172" s="1585"/>
      <c r="BX172" s="1582"/>
      <c r="BY172" s="1575"/>
      <c r="BZ172" s="1576"/>
      <c r="CA172" s="1576"/>
      <c r="CB172" s="1576"/>
      <c r="CC172" s="1577"/>
      <c r="CD172" s="1574"/>
    </row>
    <row r="173" spans="2:82" ht="16.350000000000001" hidden="1" customHeight="1" outlineLevel="1">
      <c r="B173" s="483"/>
      <c r="D173" s="1527" t="s">
        <v>292</v>
      </c>
      <c r="E173" s="1527"/>
      <c r="F173" s="1586">
        <v>0</v>
      </c>
      <c r="G173" s="1586">
        <v>0</v>
      </c>
      <c r="H173" s="1586">
        <v>0</v>
      </c>
      <c r="I173" s="1587">
        <f t="shared" ref="I173:I176" si="510">IF(F173&gt;0,G173/H173,0)</f>
        <v>0</v>
      </c>
      <c r="J173" s="1588">
        <f t="shared" ref="J173" si="511">IF(F173&gt;0,F173/G173,0)</f>
        <v>0</v>
      </c>
      <c r="K173" s="1558"/>
      <c r="L173" s="1589">
        <f t="shared" ref="L173" si="512">J173-M173-N173-O173-P173-Q173</f>
        <v>0</v>
      </c>
      <c r="M173" s="1590">
        <v>0</v>
      </c>
      <c r="N173" s="1590">
        <v>0</v>
      </c>
      <c r="O173" s="1590">
        <v>0</v>
      </c>
      <c r="P173" s="1590">
        <v>0</v>
      </c>
      <c r="Q173" s="1591">
        <v>0</v>
      </c>
      <c r="R173" s="1558"/>
      <c r="S173" s="1570">
        <f t="shared" ref="S173:S176" si="513">$I173*L173*$H173</f>
        <v>0</v>
      </c>
      <c r="T173" s="1572">
        <f t="shared" ref="T173:T176" si="514">$I173*M173*$H173</f>
        <v>0</v>
      </c>
      <c r="U173" s="1572">
        <f t="shared" ref="U173:U176" si="515">$I173*N173*$H173</f>
        <v>0</v>
      </c>
      <c r="V173" s="1572">
        <f t="shared" ref="V173:V176" si="516">$I173*O173*$H173</f>
        <v>0</v>
      </c>
      <c r="W173" s="1572">
        <f t="shared" ref="W173:W176" si="517">$I173*P173*$H173</f>
        <v>0</v>
      </c>
      <c r="X173" s="1572">
        <f t="shared" ref="X173:X176" si="518">$I173*Q173*$H173</f>
        <v>0</v>
      </c>
      <c r="Y173" s="1574">
        <f t="shared" ref="Y173:Y176" si="519">SUM(S173:X173)</f>
        <v>0</v>
      </c>
      <c r="Z173" s="993"/>
      <c r="AA173" s="1592"/>
      <c r="AB173" s="1570"/>
      <c r="AC173" s="18"/>
      <c r="AE173" s="596"/>
      <c r="AF173" s="600" t="s">
        <v>316</v>
      </c>
      <c r="AG173" s="1652"/>
      <c r="AH173" s="598">
        <f t="shared" si="509"/>
        <v>0</v>
      </c>
      <c r="AI173" s="601">
        <v>0.1</v>
      </c>
      <c r="AJ173" s="599">
        <v>11</v>
      </c>
      <c r="AW173" s="1527"/>
      <c r="AX173" s="1550"/>
      <c r="AY173" s="1572">
        <f t="shared" si="501"/>
        <v>0</v>
      </c>
      <c r="AZ173" s="1574">
        <f t="shared" si="501"/>
        <v>0</v>
      </c>
      <c r="BA173" s="1574">
        <f t="shared" si="501"/>
        <v>0</v>
      </c>
      <c r="BB173" s="1574">
        <f t="shared" si="501"/>
        <v>0</v>
      </c>
      <c r="BC173" s="1573">
        <f t="shared" si="501"/>
        <v>0</v>
      </c>
      <c r="BD173" s="480">
        <f t="shared" si="501"/>
        <v>0</v>
      </c>
      <c r="BE173" s="1572">
        <f t="shared" si="502"/>
        <v>0</v>
      </c>
      <c r="BF173" s="1539"/>
      <c r="BG173" s="1594">
        <f>'Library Volume 1'!E$9</f>
        <v>0.48</v>
      </c>
      <c r="BH173" s="1595">
        <f>'Library Volume 1'!G$9</f>
        <v>0.48</v>
      </c>
      <c r="BI173" s="1595">
        <f>'Library Volume 1'!H$9</f>
        <v>0.44</v>
      </c>
      <c r="BJ173" s="1595">
        <f>'Library Volume 1'!I$9</f>
        <v>0.4</v>
      </c>
      <c r="BK173" s="1596">
        <f>'Library Volume 1'!J$9</f>
        <v>0.36</v>
      </c>
      <c r="BL173" s="1527"/>
      <c r="BM173" s="1572">
        <f t="shared" si="503"/>
        <v>0</v>
      </c>
      <c r="BN173" s="1574">
        <f t="shared" si="503"/>
        <v>0</v>
      </c>
      <c r="BO173" s="1574">
        <f t="shared" si="503"/>
        <v>0</v>
      </c>
      <c r="BP173" s="1574">
        <f t="shared" si="503"/>
        <v>0</v>
      </c>
      <c r="BQ173" s="1573">
        <f t="shared" si="503"/>
        <v>0</v>
      </c>
      <c r="BR173" s="1527"/>
      <c r="BS173" s="1597">
        <f>('Library Volume 1'!E$6)</f>
        <v>2.2000000000000002</v>
      </c>
      <c r="BT173" s="1598">
        <f>'Library Volume 1'!G$6</f>
        <v>3.2</v>
      </c>
      <c r="BU173" s="1598">
        <f>'Library Volume 1'!H$6</f>
        <v>4.9000000000000004</v>
      </c>
      <c r="BV173" s="1598">
        <f>'Library Volume 1'!I$6</f>
        <v>6.5</v>
      </c>
      <c r="BW173" s="1599">
        <f>'Library Volume 1'!J$6</f>
        <v>7.5</v>
      </c>
      <c r="BX173" s="1527"/>
      <c r="BY173" s="1572">
        <f t="shared" si="504"/>
        <v>0</v>
      </c>
      <c r="BZ173" s="1574">
        <f t="shared" si="505"/>
        <v>0</v>
      </c>
      <c r="CA173" s="1574">
        <f t="shared" si="506"/>
        <v>0</v>
      </c>
      <c r="CB173" s="1574">
        <f t="shared" si="507"/>
        <v>0</v>
      </c>
      <c r="CC173" s="1573">
        <f t="shared" si="508"/>
        <v>0</v>
      </c>
      <c r="CD173" s="1574"/>
    </row>
    <row r="174" spans="2:82" ht="16.350000000000001" hidden="1" customHeight="1" outlineLevel="1">
      <c r="B174" s="483"/>
      <c r="D174" s="1527" t="s">
        <v>294</v>
      </c>
      <c r="E174" s="1527"/>
      <c r="F174" s="1586">
        <v>0</v>
      </c>
      <c r="G174" s="1586">
        <v>0</v>
      </c>
      <c r="H174" s="1586">
        <v>0</v>
      </c>
      <c r="I174" s="1587">
        <f t="shared" si="510"/>
        <v>0</v>
      </c>
      <c r="J174" s="1588">
        <f>IF(F174&gt;0,F174/G174,0)</f>
        <v>0</v>
      </c>
      <c r="K174" s="1558"/>
      <c r="L174" s="1589">
        <f t="shared" si="500"/>
        <v>0</v>
      </c>
      <c r="M174" s="1590">
        <v>0</v>
      </c>
      <c r="N174" s="1590">
        <v>0</v>
      </c>
      <c r="O174" s="1590">
        <v>0</v>
      </c>
      <c r="P174" s="1590">
        <v>0</v>
      </c>
      <c r="Q174" s="1591">
        <v>0</v>
      </c>
      <c r="R174" s="1558"/>
      <c r="S174" s="1570">
        <f t="shared" si="513"/>
        <v>0</v>
      </c>
      <c r="T174" s="1572">
        <f t="shared" si="514"/>
        <v>0</v>
      </c>
      <c r="U174" s="1572">
        <f t="shared" si="515"/>
        <v>0</v>
      </c>
      <c r="V174" s="1572">
        <f t="shared" si="516"/>
        <v>0</v>
      </c>
      <c r="W174" s="1572">
        <f t="shared" si="517"/>
        <v>0</v>
      </c>
      <c r="X174" s="1572">
        <f t="shared" si="518"/>
        <v>0</v>
      </c>
      <c r="Y174" s="1574">
        <f t="shared" si="519"/>
        <v>0</v>
      </c>
      <c r="Z174" s="993"/>
      <c r="AA174" s="1592"/>
      <c r="AB174" s="1570"/>
      <c r="AC174" s="18"/>
      <c r="AE174" s="596"/>
      <c r="AF174" s="600" t="s">
        <v>317</v>
      </c>
      <c r="AG174" s="1652"/>
      <c r="AH174" s="598">
        <f t="shared" si="509"/>
        <v>0</v>
      </c>
      <c r="AI174" s="601">
        <v>0.1</v>
      </c>
      <c r="AJ174" s="599">
        <v>13</v>
      </c>
      <c r="AW174" s="1527"/>
      <c r="AX174" s="1550"/>
      <c r="AY174" s="1572">
        <f t="shared" si="501"/>
        <v>0</v>
      </c>
      <c r="AZ174" s="1574">
        <f t="shared" si="501"/>
        <v>0</v>
      </c>
      <c r="BA174" s="1574">
        <f t="shared" si="501"/>
        <v>0</v>
      </c>
      <c r="BB174" s="1574">
        <f t="shared" si="501"/>
        <v>0</v>
      </c>
      <c r="BC174" s="1573">
        <f t="shared" si="501"/>
        <v>0</v>
      </c>
      <c r="BD174" s="480">
        <f t="shared" si="501"/>
        <v>0</v>
      </c>
      <c r="BE174" s="1572">
        <f t="shared" si="502"/>
        <v>0</v>
      </c>
      <c r="BF174" s="1539"/>
      <c r="BG174" s="1594">
        <f>'Library Volume 1'!E$9</f>
        <v>0.48</v>
      </c>
      <c r="BH174" s="1595">
        <f>'Library Volume 1'!G$9</f>
        <v>0.48</v>
      </c>
      <c r="BI174" s="1595">
        <f>'Library Volume 1'!H$9</f>
        <v>0.44</v>
      </c>
      <c r="BJ174" s="1595">
        <f>'Library Volume 1'!I$9</f>
        <v>0.4</v>
      </c>
      <c r="BK174" s="1596">
        <f>'Library Volume 1'!J$9</f>
        <v>0.36</v>
      </c>
      <c r="BL174" s="1527"/>
      <c r="BM174" s="1572">
        <f t="shared" si="503"/>
        <v>0</v>
      </c>
      <c r="BN174" s="1574">
        <f t="shared" si="503"/>
        <v>0</v>
      </c>
      <c r="BO174" s="1574">
        <f t="shared" si="503"/>
        <v>0</v>
      </c>
      <c r="BP174" s="1574">
        <f t="shared" si="503"/>
        <v>0</v>
      </c>
      <c r="BQ174" s="1573">
        <f t="shared" si="503"/>
        <v>0</v>
      </c>
      <c r="BR174" s="1527"/>
      <c r="BS174" s="1597">
        <f>('Library Volume 1'!E$6)</f>
        <v>2.2000000000000002</v>
      </c>
      <c r="BT174" s="1598">
        <f>'Library Volume 1'!G$6</f>
        <v>3.2</v>
      </c>
      <c r="BU174" s="1598">
        <f>'Library Volume 1'!H$6</f>
        <v>4.9000000000000004</v>
      </c>
      <c r="BV174" s="1598">
        <f>'Library Volume 1'!I$6</f>
        <v>6.5</v>
      </c>
      <c r="BW174" s="1599">
        <f>'Library Volume 1'!J$6</f>
        <v>7.5</v>
      </c>
      <c r="BX174" s="1527"/>
      <c r="BY174" s="1572">
        <f t="shared" si="504"/>
        <v>0</v>
      </c>
      <c r="BZ174" s="1574">
        <f t="shared" si="505"/>
        <v>0</v>
      </c>
      <c r="CA174" s="1574">
        <f t="shared" si="506"/>
        <v>0</v>
      </c>
      <c r="CB174" s="1574">
        <f t="shared" si="507"/>
        <v>0</v>
      </c>
      <c r="CC174" s="1573">
        <f t="shared" si="508"/>
        <v>0</v>
      </c>
      <c r="CD174" s="1574"/>
    </row>
    <row r="175" spans="2:82" ht="16.350000000000001" hidden="1" customHeight="1" outlineLevel="1">
      <c r="B175" s="483"/>
      <c r="D175" s="1527" t="s">
        <v>296</v>
      </c>
      <c r="E175" s="1527"/>
      <c r="F175" s="1586">
        <v>0</v>
      </c>
      <c r="G175" s="1586">
        <v>0</v>
      </c>
      <c r="H175" s="1586">
        <v>0</v>
      </c>
      <c r="I175" s="1587">
        <f t="shared" si="510"/>
        <v>0</v>
      </c>
      <c r="J175" s="1588">
        <f t="shared" ref="J175:J176" si="520">IF(F175&gt;0,F175/G175,0)</f>
        <v>0</v>
      </c>
      <c r="K175" s="1558"/>
      <c r="L175" s="1589">
        <f t="shared" si="500"/>
        <v>0</v>
      </c>
      <c r="M175" s="1590">
        <v>0</v>
      </c>
      <c r="N175" s="1590">
        <v>0</v>
      </c>
      <c r="O175" s="1590">
        <v>0</v>
      </c>
      <c r="P175" s="1590">
        <v>0</v>
      </c>
      <c r="Q175" s="1591">
        <v>0</v>
      </c>
      <c r="R175" s="1558"/>
      <c r="S175" s="1570">
        <f t="shared" si="513"/>
        <v>0</v>
      </c>
      <c r="T175" s="1572">
        <f t="shared" si="514"/>
        <v>0</v>
      </c>
      <c r="U175" s="1572">
        <f t="shared" si="515"/>
        <v>0</v>
      </c>
      <c r="V175" s="1572">
        <f t="shared" si="516"/>
        <v>0</v>
      </c>
      <c r="W175" s="1572">
        <f t="shared" si="517"/>
        <v>0</v>
      </c>
      <c r="X175" s="1572">
        <f t="shared" si="518"/>
        <v>0</v>
      </c>
      <c r="Y175" s="1574">
        <f t="shared" si="519"/>
        <v>0</v>
      </c>
      <c r="Z175" s="993"/>
      <c r="AA175" s="1592"/>
      <c r="AB175" s="1570"/>
      <c r="AC175" s="18"/>
      <c r="AE175" s="596"/>
      <c r="AF175" s="600" t="s">
        <v>318</v>
      </c>
      <c r="AG175" s="1652"/>
      <c r="AH175" s="598">
        <f t="shared" si="509"/>
        <v>0</v>
      </c>
      <c r="AI175" s="601">
        <v>0.1</v>
      </c>
      <c r="AJ175" s="599">
        <v>15</v>
      </c>
      <c r="AW175" s="1527"/>
      <c r="AX175" s="1550"/>
      <c r="AY175" s="1572">
        <f t="shared" si="501"/>
        <v>0</v>
      </c>
      <c r="AZ175" s="1574">
        <f t="shared" si="501"/>
        <v>0</v>
      </c>
      <c r="BA175" s="1574">
        <f t="shared" si="501"/>
        <v>0</v>
      </c>
      <c r="BB175" s="1574">
        <f t="shared" si="501"/>
        <v>0</v>
      </c>
      <c r="BC175" s="1573">
        <f t="shared" si="501"/>
        <v>0</v>
      </c>
      <c r="BD175" s="480">
        <f t="shared" si="501"/>
        <v>0</v>
      </c>
      <c r="BE175" s="1572">
        <f t="shared" si="502"/>
        <v>0</v>
      </c>
      <c r="BF175" s="1539"/>
      <c r="BG175" s="1594">
        <f>'Library Volume 1'!E$9</f>
        <v>0.48</v>
      </c>
      <c r="BH175" s="1595">
        <f>'Library Volume 1'!G$9</f>
        <v>0.48</v>
      </c>
      <c r="BI175" s="1595">
        <f>'Library Volume 1'!H$9</f>
        <v>0.44</v>
      </c>
      <c r="BJ175" s="1595">
        <f>'Library Volume 1'!I$9</f>
        <v>0.4</v>
      </c>
      <c r="BK175" s="1596">
        <f>'Library Volume 1'!J$9</f>
        <v>0.36</v>
      </c>
      <c r="BL175" s="1527"/>
      <c r="BM175" s="1572">
        <f t="shared" si="503"/>
        <v>0</v>
      </c>
      <c r="BN175" s="1574">
        <f t="shared" si="503"/>
        <v>0</v>
      </c>
      <c r="BO175" s="1574">
        <f t="shared" si="503"/>
        <v>0</v>
      </c>
      <c r="BP175" s="1574">
        <f t="shared" si="503"/>
        <v>0</v>
      </c>
      <c r="BQ175" s="1573">
        <f t="shared" si="503"/>
        <v>0</v>
      </c>
      <c r="BR175" s="1527"/>
      <c r="BS175" s="1597">
        <f>('Library Volume 1'!E$6)</f>
        <v>2.2000000000000002</v>
      </c>
      <c r="BT175" s="1598">
        <f>'Library Volume 1'!G$6</f>
        <v>3.2</v>
      </c>
      <c r="BU175" s="1598">
        <f>'Library Volume 1'!H$6</f>
        <v>4.9000000000000004</v>
      </c>
      <c r="BV175" s="1598">
        <f>'Library Volume 1'!I$6</f>
        <v>6.5</v>
      </c>
      <c r="BW175" s="1599">
        <f>'Library Volume 1'!J$6</f>
        <v>7.5</v>
      </c>
      <c r="BX175" s="1527"/>
      <c r="BY175" s="1572">
        <f t="shared" si="504"/>
        <v>0</v>
      </c>
      <c r="BZ175" s="1574">
        <f t="shared" si="505"/>
        <v>0</v>
      </c>
      <c r="CA175" s="1574">
        <f t="shared" si="506"/>
        <v>0</v>
      </c>
      <c r="CB175" s="1574">
        <f t="shared" si="507"/>
        <v>0</v>
      </c>
      <c r="CC175" s="1573">
        <f t="shared" si="508"/>
        <v>0</v>
      </c>
      <c r="CD175" s="1574"/>
    </row>
    <row r="176" spans="2:82" ht="16.350000000000001" hidden="1" customHeight="1" outlineLevel="1">
      <c r="B176" s="483"/>
      <c r="D176" s="1527" t="s">
        <v>298</v>
      </c>
      <c r="E176" s="1527"/>
      <c r="F176" s="1586">
        <v>0</v>
      </c>
      <c r="G176" s="1586">
        <v>0</v>
      </c>
      <c r="H176" s="1586">
        <v>0</v>
      </c>
      <c r="I176" s="1587">
        <f t="shared" si="510"/>
        <v>0</v>
      </c>
      <c r="J176" s="1588">
        <f t="shared" si="520"/>
        <v>0</v>
      </c>
      <c r="K176" s="1558"/>
      <c r="L176" s="1589">
        <f>J176-M176-N176-O176-P176-Q176</f>
        <v>0</v>
      </c>
      <c r="M176" s="1590">
        <v>0</v>
      </c>
      <c r="N176" s="1590">
        <v>0</v>
      </c>
      <c r="O176" s="1590">
        <v>0</v>
      </c>
      <c r="P176" s="1590">
        <v>0</v>
      </c>
      <c r="Q176" s="1591">
        <v>0</v>
      </c>
      <c r="R176" s="1558"/>
      <c r="S176" s="1570">
        <f t="shared" si="513"/>
        <v>0</v>
      </c>
      <c r="T176" s="1572">
        <f t="shared" si="514"/>
        <v>0</v>
      </c>
      <c r="U176" s="1572">
        <f t="shared" si="515"/>
        <v>0</v>
      </c>
      <c r="V176" s="1572">
        <f t="shared" si="516"/>
        <v>0</v>
      </c>
      <c r="W176" s="1572">
        <f t="shared" si="517"/>
        <v>0</v>
      </c>
      <c r="X176" s="1572">
        <f t="shared" si="518"/>
        <v>0</v>
      </c>
      <c r="Y176" s="1564">
        <f t="shared" si="519"/>
        <v>0</v>
      </c>
      <c r="Z176" s="993"/>
      <c r="AA176" s="1592"/>
      <c r="AB176" s="1570"/>
      <c r="AC176" s="18"/>
      <c r="AE176" s="596"/>
      <c r="AF176" s="600" t="s">
        <v>319</v>
      </c>
      <c r="AG176" s="1652"/>
      <c r="AH176" s="598">
        <f t="shared" si="509"/>
        <v>0</v>
      </c>
      <c r="AI176" s="601">
        <v>0.1</v>
      </c>
      <c r="AJ176" s="599">
        <v>17</v>
      </c>
      <c r="AW176" s="1565"/>
      <c r="AX176" s="1610"/>
      <c r="AY176" s="1561">
        <f t="shared" si="501"/>
        <v>0</v>
      </c>
      <c r="AZ176" s="1564">
        <f t="shared" si="501"/>
        <v>0</v>
      </c>
      <c r="BA176" s="1564">
        <f t="shared" si="501"/>
        <v>0</v>
      </c>
      <c r="BB176" s="1564">
        <f t="shared" si="501"/>
        <v>0</v>
      </c>
      <c r="BC176" s="1611">
        <f t="shared" si="501"/>
        <v>0</v>
      </c>
      <c r="BD176" s="482">
        <f t="shared" si="501"/>
        <v>0</v>
      </c>
      <c r="BE176" s="1561">
        <f t="shared" si="502"/>
        <v>0</v>
      </c>
      <c r="BF176" s="1630"/>
      <c r="BG176" s="1613">
        <f>'Library Volume 1'!E$9</f>
        <v>0.48</v>
      </c>
      <c r="BH176" s="1614">
        <f>'Library Volume 1'!G$9</f>
        <v>0.48</v>
      </c>
      <c r="BI176" s="1614">
        <f>'Library Volume 1'!H$9</f>
        <v>0.44</v>
      </c>
      <c r="BJ176" s="1614">
        <f>'Library Volume 1'!I$9</f>
        <v>0.4</v>
      </c>
      <c r="BK176" s="1615">
        <f>'Library Volume 1'!J$9</f>
        <v>0.36</v>
      </c>
      <c r="BL176" s="1565"/>
      <c r="BM176" s="1561">
        <f t="shared" si="503"/>
        <v>0</v>
      </c>
      <c r="BN176" s="1564">
        <f t="shared" si="503"/>
        <v>0</v>
      </c>
      <c r="BO176" s="1564">
        <f t="shared" si="503"/>
        <v>0</v>
      </c>
      <c r="BP176" s="1564">
        <f t="shared" si="503"/>
        <v>0</v>
      </c>
      <c r="BQ176" s="1611">
        <f t="shared" si="503"/>
        <v>0</v>
      </c>
      <c r="BR176" s="1565"/>
      <c r="BS176" s="1616">
        <f>('Library Volume 1'!E$6)</f>
        <v>2.2000000000000002</v>
      </c>
      <c r="BT176" s="1617">
        <f>'Library Volume 1'!G$6</f>
        <v>3.2</v>
      </c>
      <c r="BU176" s="1617">
        <f>'Library Volume 1'!H$6</f>
        <v>4.9000000000000004</v>
      </c>
      <c r="BV176" s="1617">
        <f>'Library Volume 1'!I$6</f>
        <v>6.5</v>
      </c>
      <c r="BW176" s="1618">
        <f>'Library Volume 1'!J$6</f>
        <v>7.5</v>
      </c>
      <c r="BX176" s="1565"/>
      <c r="BY176" s="1561">
        <f t="shared" si="504"/>
        <v>0</v>
      </c>
      <c r="BZ176" s="1564">
        <f>BN176*BT176</f>
        <v>0</v>
      </c>
      <c r="CA176" s="1564">
        <f t="shared" si="506"/>
        <v>0</v>
      </c>
      <c r="CB176" s="1564">
        <f t="shared" si="507"/>
        <v>0</v>
      </c>
      <c r="CC176" s="1611">
        <f t="shared" si="508"/>
        <v>0</v>
      </c>
      <c r="CD176" s="1564"/>
    </row>
    <row r="177" spans="2:89" s="24" customFormat="1" ht="16.350000000000001" hidden="1" customHeight="1" outlineLevel="1">
      <c r="B177" s="483"/>
      <c r="D177" s="484"/>
      <c r="E177" s="484"/>
      <c r="F177" s="531">
        <f>SUM(F157:F176)</f>
        <v>0</v>
      </c>
      <c r="G177" s="531">
        <f>SUM(G157:G176)</f>
        <v>0</v>
      </c>
      <c r="H177" s="531">
        <f>SUM(H157:H176)</f>
        <v>0</v>
      </c>
      <c r="I177" s="738" t="e">
        <f>AN91</f>
        <v>#DIV/0!</v>
      </c>
      <c r="J177" s="626">
        <f t="shared" ref="J177" si="521">IF(F177&gt;0,F177/G177,0)</f>
        <v>0</v>
      </c>
      <c r="K177" s="1558"/>
      <c r="L177" s="485"/>
      <c r="M177" s="531"/>
      <c r="N177" s="531"/>
      <c r="O177" s="531"/>
      <c r="P177" s="531"/>
      <c r="Q177" s="626"/>
      <c r="R177" s="1558"/>
      <c r="S177" s="1477">
        <f t="shared" ref="S177" si="522">SUM(S157:S176)</f>
        <v>0</v>
      </c>
      <c r="T177" s="531">
        <f>SUM(T157:T176)</f>
        <v>0</v>
      </c>
      <c r="U177" s="531">
        <f>SUM(U157:U176)</f>
        <v>0</v>
      </c>
      <c r="V177" s="531">
        <f>SUM(V157:V176)</f>
        <v>0</v>
      </c>
      <c r="W177" s="531">
        <f>SUM(W157:W176)</f>
        <v>0</v>
      </c>
      <c r="X177" s="531">
        <f>SUM(X157:X176)</f>
        <v>0</v>
      </c>
      <c r="Y177" s="516">
        <f t="shared" ref="Y177" si="523">SUM(Y157:Y176)</f>
        <v>0</v>
      </c>
      <c r="Z177" s="993"/>
      <c r="AA177" s="645" t="str">
        <f>IF(AN95&gt;0,"NB: no space allocated due to insufficient demand","")</f>
        <v/>
      </c>
      <c r="AB177" s="643"/>
      <c r="AC177" s="18"/>
      <c r="AD177" s="467"/>
      <c r="AE177" s="596"/>
      <c r="AF177" s="600" t="s">
        <v>320</v>
      </c>
      <c r="AG177" s="1652"/>
      <c r="AH177" s="598">
        <f t="shared" si="509"/>
        <v>0</v>
      </c>
      <c r="AI177" s="601">
        <v>0.1</v>
      </c>
      <c r="AJ177" s="599">
        <v>19</v>
      </c>
      <c r="AK177" s="467"/>
      <c r="AL177" s="467"/>
      <c r="AM177" s="467"/>
      <c r="AN177" s="467"/>
      <c r="AO177" s="467"/>
      <c r="AP177" s="467"/>
      <c r="AQ177" s="467"/>
      <c r="AR177" s="467"/>
      <c r="AS177" s="467"/>
      <c r="AT177" s="467"/>
      <c r="AU177" s="467"/>
      <c r="AV177" s="467"/>
      <c r="AW177" s="481"/>
      <c r="AX177" s="508"/>
      <c r="AY177" s="509">
        <f t="shared" ref="AY177:BE177" si="524">SUM(AY157:AY176)</f>
        <v>0</v>
      </c>
      <c r="AZ177" s="510">
        <f t="shared" si="524"/>
        <v>0</v>
      </c>
      <c r="BA177" s="510">
        <f t="shared" si="524"/>
        <v>0</v>
      </c>
      <c r="BB177" s="510">
        <f t="shared" si="524"/>
        <v>0</v>
      </c>
      <c r="BC177" s="511">
        <f t="shared" si="524"/>
        <v>0</v>
      </c>
      <c r="BD177" s="512">
        <f>SUM(BD157:BD176)</f>
        <v>0</v>
      </c>
      <c r="BE177" s="511">
        <f t="shared" si="524"/>
        <v>0</v>
      </c>
      <c r="BF177" s="481"/>
      <c r="BG177" s="1579">
        <f>'Library Volume 1'!E$9</f>
        <v>0.48</v>
      </c>
      <c r="BH177" s="1619" t="e">
        <f>(T177+U177+V177+W177)/((BN177+BO177+BP177+BQ177)*40)</f>
        <v>#DIV/0!</v>
      </c>
      <c r="BI177" s="1620"/>
      <c r="BJ177" s="1620"/>
      <c r="BK177" s="1621"/>
      <c r="BL177" s="481"/>
      <c r="BM177" s="509">
        <f>SUM(BM157:BM176)</f>
        <v>0</v>
      </c>
      <c r="BN177" s="510">
        <f>SUM(BN157:BN176)</f>
        <v>0</v>
      </c>
      <c r="BO177" s="510">
        <f>SUM(BO157:BO176)</f>
        <v>0</v>
      </c>
      <c r="BP177" s="510">
        <f>SUM(BP157:BP176)</f>
        <v>0</v>
      </c>
      <c r="BQ177" s="511">
        <f>SUM(BQ157:BQ176)</f>
        <v>0</v>
      </c>
      <c r="BR177" s="481"/>
      <c r="BS177" s="1583">
        <f>('Library Volume 1'!E$6)</f>
        <v>2.2000000000000002</v>
      </c>
      <c r="BT177" s="1455" t="e">
        <f>(CC177+CB177+CA177+BZ177)/(BN177+BO177+BP177+BQ177)</f>
        <v>#DIV/0!</v>
      </c>
      <c r="BU177" s="1456"/>
      <c r="BV177" s="1456"/>
      <c r="BW177" s="1457"/>
      <c r="BX177" s="481"/>
      <c r="BY177" s="509">
        <f>SUM(BY157:BY176)</f>
        <v>0</v>
      </c>
      <c r="BZ177" s="510">
        <f>SUM(BZ157:BZ176)</f>
        <v>0</v>
      </c>
      <c r="CA177" s="510">
        <f>SUM(CA157:CA176)</f>
        <v>0</v>
      </c>
      <c r="CB177" s="510">
        <f>SUM(CB157:CB176)</f>
        <v>0</v>
      </c>
      <c r="CC177" s="511">
        <f>SUM(CC157:CC176)</f>
        <v>0</v>
      </c>
      <c r="CD177" s="510"/>
      <c r="CE177" s="28"/>
      <c r="CF177" s="28"/>
      <c r="CG177" s="28"/>
      <c r="CH177" s="28"/>
      <c r="CI177" s="28"/>
      <c r="CJ177" s="28"/>
      <c r="CK177" s="28"/>
    </row>
    <row r="178" spans="2:89" s="31" customFormat="1" ht="20.25" collapsed="1">
      <c r="B178" s="621"/>
      <c r="C178" s="498"/>
      <c r="F178" s="43"/>
      <c r="G178" s="43"/>
      <c r="H178" s="43"/>
      <c r="I178" s="560"/>
      <c r="J178" s="561"/>
      <c r="K178" s="1558"/>
      <c r="L178" s="1622"/>
      <c r="M178" s="43"/>
      <c r="N178" s="43"/>
      <c r="O178" s="43"/>
      <c r="P178" s="43"/>
      <c r="Q178" s="491"/>
      <c r="R178" s="1558"/>
      <c r="S178" s="1622"/>
      <c r="T178" s="43"/>
      <c r="U178" s="43"/>
      <c r="V178" s="43"/>
      <c r="W178" s="43"/>
      <c r="X178" s="43"/>
      <c r="Y178" s="491"/>
      <c r="Z178" s="993"/>
      <c r="AA178" s="648"/>
      <c r="AB178" s="642"/>
      <c r="AC178" s="18"/>
      <c r="AD178" s="467"/>
      <c r="AE178" s="596"/>
      <c r="AF178" s="600" t="s">
        <v>321</v>
      </c>
      <c r="AG178" s="1652"/>
      <c r="AH178" s="598">
        <f t="shared" si="509"/>
        <v>0</v>
      </c>
      <c r="AI178" s="601"/>
      <c r="AJ178" s="599">
        <v>21</v>
      </c>
      <c r="AK178" s="467"/>
      <c r="AL178" s="467"/>
      <c r="AM178" s="467"/>
      <c r="AN178" s="467"/>
      <c r="AO178" s="467"/>
      <c r="AP178" s="467"/>
      <c r="AQ178" s="467"/>
      <c r="AR178" s="467"/>
      <c r="AS178" s="467"/>
      <c r="AT178" s="467"/>
      <c r="AU178" s="467"/>
      <c r="AV178" s="467"/>
      <c r="AX178" s="492"/>
      <c r="AY178" s="496"/>
      <c r="AZ178" s="39"/>
      <c r="BA178" s="39"/>
      <c r="BB178" s="39"/>
      <c r="BC178" s="497"/>
      <c r="BD178" s="495"/>
      <c r="BE178" s="497"/>
      <c r="BF178" s="39"/>
      <c r="BG178" s="496"/>
      <c r="BH178" s="39"/>
      <c r="BI178" s="39"/>
      <c r="BJ178" s="39"/>
      <c r="BK178" s="497"/>
      <c r="BM178" s="496"/>
      <c r="BN178" s="39"/>
      <c r="BO178" s="39"/>
      <c r="BP178" s="39"/>
      <c r="BQ178" s="497"/>
      <c r="BS178" s="496"/>
      <c r="BT178" s="39"/>
      <c r="BU178" s="39"/>
      <c r="BV178" s="39"/>
      <c r="BW178" s="497"/>
      <c r="BY178" s="496"/>
      <c r="BZ178" s="39"/>
      <c r="CA178" s="39"/>
      <c r="CB178" s="39"/>
      <c r="CC178" s="497"/>
      <c r="CD178" s="39"/>
      <c r="CE178" s="39"/>
      <c r="CF178" s="39"/>
      <c r="CG178" s="39"/>
      <c r="CH178" s="39"/>
      <c r="CI178" s="39"/>
      <c r="CJ178" s="39"/>
      <c r="CK178" s="39"/>
    </row>
    <row r="179" spans="2:89" s="498" customFormat="1" ht="23.1" customHeight="1">
      <c r="B179" s="620" t="str">
        <f>"10"</f>
        <v>10</v>
      </c>
      <c r="C179" s="610" t="str">
        <f>'Library Volume 1'!C51</f>
        <v>History, Philosophy and Theology</v>
      </c>
      <c r="D179" s="41"/>
      <c r="E179" s="41"/>
      <c r="F179" s="736"/>
      <c r="G179" s="737"/>
      <c r="H179" s="737"/>
      <c r="I179" s="739"/>
      <c r="J179" s="740"/>
      <c r="K179" s="1558"/>
      <c r="L179" s="1560" t="s">
        <v>282</v>
      </c>
      <c r="M179" s="1561" t="s">
        <v>283</v>
      </c>
      <c r="N179" s="1561" t="s">
        <v>284</v>
      </c>
      <c r="O179" s="1561" t="s">
        <v>285</v>
      </c>
      <c r="P179" s="1561" t="s">
        <v>286</v>
      </c>
      <c r="Q179" s="1562" t="s">
        <v>280</v>
      </c>
      <c r="R179" s="1558"/>
      <c r="S179" s="1560" t="s">
        <v>282</v>
      </c>
      <c r="T179" s="1561" t="s">
        <v>283</v>
      </c>
      <c r="U179" s="1561" t="s">
        <v>284</v>
      </c>
      <c r="V179" s="1561" t="s">
        <v>285</v>
      </c>
      <c r="W179" s="1561" t="s">
        <v>286</v>
      </c>
      <c r="X179" s="1563" t="s">
        <v>280</v>
      </c>
      <c r="Y179" s="1564" t="s">
        <v>275</v>
      </c>
      <c r="Z179" s="993"/>
      <c r="AA179" s="653" t="s">
        <v>287</v>
      </c>
      <c r="AB179" s="544"/>
      <c r="AC179" s="18"/>
      <c r="AD179" s="467"/>
      <c r="AE179" s="596"/>
      <c r="AF179" s="600" t="s">
        <v>322</v>
      </c>
      <c r="AG179" s="1652"/>
      <c r="AH179" s="598">
        <f t="shared" si="509"/>
        <v>0</v>
      </c>
      <c r="AI179" s="601"/>
      <c r="AJ179" s="599">
        <v>23</v>
      </c>
      <c r="AK179" s="467"/>
      <c r="AL179" s="467"/>
      <c r="AM179" s="467"/>
      <c r="AN179" s="467"/>
      <c r="AO179" s="467"/>
      <c r="AP179" s="467"/>
      <c r="AQ179" s="467"/>
      <c r="AR179" s="467"/>
      <c r="AS179" s="467"/>
      <c r="AT179" s="467"/>
      <c r="AU179" s="467"/>
      <c r="AV179" s="467"/>
      <c r="AW179" s="475" t="str">
        <f>B179</f>
        <v>10</v>
      </c>
      <c r="AX179" s="476" t="str">
        <f>$C179</f>
        <v>History, Philosophy and Theology</v>
      </c>
      <c r="AY179" s="499"/>
      <c r="AZ179" s="500"/>
      <c r="BA179" s="500"/>
      <c r="BB179" s="500"/>
      <c r="BC179" s="501"/>
      <c r="BD179" s="502"/>
      <c r="BE179" s="501"/>
      <c r="BF179" s="506"/>
      <c r="BG179" s="518"/>
      <c r="BH179" s="506"/>
      <c r="BI179" s="506"/>
      <c r="BJ179" s="506"/>
      <c r="BK179" s="519"/>
      <c r="BM179" s="518"/>
      <c r="BN179" s="506"/>
      <c r="BO179" s="506"/>
      <c r="BP179" s="506"/>
      <c r="BQ179" s="519"/>
      <c r="BS179" s="518"/>
      <c r="BT179" s="506"/>
      <c r="BU179" s="506"/>
      <c r="BV179" s="506"/>
      <c r="BW179" s="519"/>
      <c r="BY179" s="518"/>
      <c r="BZ179" s="506"/>
      <c r="CA179" s="506"/>
      <c r="CB179" s="506"/>
      <c r="CC179" s="519"/>
      <c r="CD179" s="506"/>
      <c r="CE179" s="506"/>
      <c r="CF179" s="506"/>
      <c r="CG179" s="506"/>
      <c r="CH179" s="506"/>
      <c r="CI179" s="506"/>
      <c r="CJ179" s="506"/>
      <c r="CK179" s="506"/>
    </row>
    <row r="180" spans="2:89" ht="17.100000000000001" hidden="1" customHeight="1" outlineLevel="1">
      <c r="B180" s="483"/>
      <c r="C180" s="1565" t="str">
        <f>'Library Volume 1'!C52</f>
        <v>History</v>
      </c>
      <c r="D180" s="1565"/>
      <c r="E180" s="1566"/>
      <c r="F180" s="1567"/>
      <c r="G180" s="1567"/>
      <c r="H180" s="1567"/>
      <c r="I180" s="1623"/>
      <c r="J180" s="1624"/>
      <c r="K180" s="1558"/>
      <c r="L180" s="1566"/>
      <c r="M180" s="1567"/>
      <c r="N180" s="1567"/>
      <c r="O180" s="1567"/>
      <c r="P180" s="1567"/>
      <c r="Q180" s="1566"/>
      <c r="R180" s="1558"/>
      <c r="S180" s="1566"/>
      <c r="T180" s="1567"/>
      <c r="U180" s="1567"/>
      <c r="V180" s="1567"/>
      <c r="W180" s="1567"/>
      <c r="X180" s="1567"/>
      <c r="Y180" s="1566"/>
      <c r="Z180" s="993"/>
      <c r="AA180" s="649"/>
      <c r="AB180" s="1570"/>
      <c r="AC180" s="18"/>
      <c r="AE180" s="596"/>
      <c r="AF180" s="600" t="s">
        <v>323</v>
      </c>
      <c r="AG180" s="1652"/>
      <c r="AH180" s="598">
        <f t="shared" si="509"/>
        <v>0</v>
      </c>
      <c r="AI180" s="601"/>
      <c r="AJ180" s="599">
        <v>25</v>
      </c>
      <c r="AW180" s="1527"/>
      <c r="AX180" s="508" t="str">
        <f>C180</f>
        <v>History</v>
      </c>
      <c r="AY180" s="1575"/>
      <c r="AZ180" s="1576"/>
      <c r="BA180" s="1576"/>
      <c r="BB180" s="1576"/>
      <c r="BC180" s="1577"/>
      <c r="BD180" s="604"/>
      <c r="BE180" s="1575"/>
      <c r="BF180" s="1653"/>
      <c r="BG180" s="1579"/>
      <c r="BH180" s="1580"/>
      <c r="BI180" s="1580"/>
      <c r="BJ180" s="1580"/>
      <c r="BK180" s="1581"/>
      <c r="BL180" s="1582"/>
      <c r="BM180" s="1575"/>
      <c r="BN180" s="1576"/>
      <c r="BO180" s="1576"/>
      <c r="BP180" s="1576"/>
      <c r="BQ180" s="1577"/>
      <c r="BR180" s="1582"/>
      <c r="BS180" s="1583"/>
      <c r="BT180" s="1584"/>
      <c r="BU180" s="1584"/>
      <c r="BV180" s="1584"/>
      <c r="BW180" s="1585"/>
      <c r="BX180" s="1582"/>
      <c r="BY180" s="1575"/>
      <c r="BZ180" s="1576"/>
      <c r="CA180" s="1576"/>
      <c r="CB180" s="1576"/>
      <c r="CC180" s="1577"/>
      <c r="CD180" s="1654"/>
      <c r="CE180" s="1539"/>
      <c r="CF180" s="1539"/>
      <c r="CG180" s="1539"/>
      <c r="CH180" s="1539"/>
      <c r="CI180" s="1539"/>
      <c r="CJ180" s="1539"/>
      <c r="CK180" s="1539"/>
    </row>
    <row r="181" spans="2:89" ht="16.350000000000001" hidden="1" customHeight="1" outlineLevel="1">
      <c r="B181" s="483"/>
      <c r="C181" s="1527"/>
      <c r="D181" s="1527" t="s">
        <v>292</v>
      </c>
      <c r="E181" s="1527"/>
      <c r="F181" s="1586">
        <v>0</v>
      </c>
      <c r="G181" s="1586">
        <v>0</v>
      </c>
      <c r="H181" s="1586">
        <v>0</v>
      </c>
      <c r="I181" s="1587">
        <f t="shared" ref="I181:I184" si="525">IF(F181&gt;0,G181/H181,0)</f>
        <v>0</v>
      </c>
      <c r="J181" s="1588">
        <f t="shared" ref="J181" si="526">IF(F181&gt;0,F181/G181,0)</f>
        <v>0</v>
      </c>
      <c r="K181" s="1558"/>
      <c r="L181" s="1589">
        <f t="shared" ref="L181:L193" si="527">J181-M181-N181-O181-P181-Q181</f>
        <v>0</v>
      </c>
      <c r="M181" s="1590">
        <v>0</v>
      </c>
      <c r="N181" s="1590">
        <v>0</v>
      </c>
      <c r="O181" s="1590">
        <v>0</v>
      </c>
      <c r="P181" s="1590">
        <v>0</v>
      </c>
      <c r="Q181" s="1635">
        <v>0</v>
      </c>
      <c r="R181" s="1558"/>
      <c r="S181" s="1570">
        <f t="shared" ref="S181:S194" si="528">$I181*L181*$H181</f>
        <v>0</v>
      </c>
      <c r="T181" s="1572">
        <f t="shared" ref="T181:T194" si="529">$I181*M181*$H181</f>
        <v>0</v>
      </c>
      <c r="U181" s="1572">
        <f t="shared" ref="U181:U194" si="530">$I181*N181*$H181</f>
        <v>0</v>
      </c>
      <c r="V181" s="1572">
        <f t="shared" ref="V181:V194" si="531">$I181*O181*$H181</f>
        <v>0</v>
      </c>
      <c r="W181" s="1572">
        <f t="shared" ref="W181:W194" si="532">$I181*P181*$H181</f>
        <v>0</v>
      </c>
      <c r="X181" s="1572">
        <f t="shared" ref="X181:X194" si="533">$I181*Q181*$H181</f>
        <v>0</v>
      </c>
      <c r="Y181" s="1574">
        <f t="shared" ref="Y181:Y194" si="534">SUM(S181:X181)</f>
        <v>0</v>
      </c>
      <c r="Z181" s="993"/>
      <c r="AA181" s="1592"/>
      <c r="AB181" s="1570"/>
      <c r="AC181" s="18"/>
      <c r="AE181" s="602"/>
      <c r="AF181" s="602"/>
      <c r="AG181" s="603" t="e">
        <f>AG169/BY303</f>
        <v>#DIV/0!</v>
      </c>
      <c r="AH181" s="603" t="e">
        <f>AH169/BY303</f>
        <v>#DIV/0!</v>
      </c>
      <c r="AI181" s="602"/>
      <c r="AJ181" s="602"/>
      <c r="AW181" s="1527"/>
      <c r="AX181" s="1550"/>
      <c r="AY181" s="1572">
        <f t="shared" ref="AY181:AY193" si="535">$H181*L181</f>
        <v>0</v>
      </c>
      <c r="AZ181" s="1574">
        <f t="shared" ref="AZ181:AZ193" si="536">$H181*M181</f>
        <v>0</v>
      </c>
      <c r="BA181" s="1574">
        <f t="shared" ref="BA181:BA193" si="537">$H181*N181</f>
        <v>0</v>
      </c>
      <c r="BB181" s="1574">
        <f t="shared" ref="BB181:BB193" si="538">$H181*O181</f>
        <v>0</v>
      </c>
      <c r="BC181" s="1573">
        <f t="shared" ref="BC181:BC193" si="539">$H181*P181</f>
        <v>0</v>
      </c>
      <c r="BD181" s="480">
        <f t="shared" ref="BD181:BD193" si="540">$H181*Q181</f>
        <v>0</v>
      </c>
      <c r="BE181" s="1572">
        <f t="shared" ref="BE181:BE193" si="541">SUM(AY181:BD181)</f>
        <v>0</v>
      </c>
      <c r="BF181" s="1539"/>
      <c r="BG181" s="1594">
        <f>'Library Volume 1'!E$9</f>
        <v>0.48</v>
      </c>
      <c r="BH181" s="1595">
        <f>'Library Volume 1'!G$9</f>
        <v>0.48</v>
      </c>
      <c r="BI181" s="1595">
        <f>'Library Volume 1'!H$9</f>
        <v>0.44</v>
      </c>
      <c r="BJ181" s="1595">
        <f>'Library Volume 1'!I$9</f>
        <v>0.4</v>
      </c>
      <c r="BK181" s="1596">
        <f>'Library Volume 1'!J$9</f>
        <v>0.36</v>
      </c>
      <c r="BL181" s="1527"/>
      <c r="BM181" s="1572">
        <f t="shared" ref="BM181:BM193" si="542">(S181)/(BG181*40)</f>
        <v>0</v>
      </c>
      <c r="BN181" s="1574">
        <f t="shared" ref="BN181:BN193" si="543">(T181)/(BH181*40)</f>
        <v>0</v>
      </c>
      <c r="BO181" s="1574">
        <f t="shared" ref="BO181:BO193" si="544">(U181)/(BI181*40)</f>
        <v>0</v>
      </c>
      <c r="BP181" s="1574">
        <f t="shared" ref="BP181:BP193" si="545">(V181)/(BJ181*40)</f>
        <v>0</v>
      </c>
      <c r="BQ181" s="1573">
        <f t="shared" ref="BQ181:BQ193" si="546">(W181)/(BK181*40)</f>
        <v>0</v>
      </c>
      <c r="BR181" s="1527"/>
      <c r="BS181" s="1597">
        <f>('Library Volume 1'!E$6)</f>
        <v>2.2000000000000002</v>
      </c>
      <c r="BT181" s="1598">
        <f>'Library Volume 1'!G$6</f>
        <v>3.2</v>
      </c>
      <c r="BU181" s="1598">
        <f>'Library Volume 1'!H$6</f>
        <v>4.9000000000000004</v>
      </c>
      <c r="BV181" s="1598">
        <f>'Library Volume 1'!I$6</f>
        <v>6.5</v>
      </c>
      <c r="BW181" s="1599">
        <f>'Library Volume 1'!J$6</f>
        <v>7.5</v>
      </c>
      <c r="BX181" s="1527"/>
      <c r="BY181" s="1572">
        <f t="shared" ref="BY181:BY193" si="547">BM181*BS181</f>
        <v>0</v>
      </c>
      <c r="BZ181" s="1574">
        <f t="shared" ref="BZ181:BZ193" si="548">BN181*BT181</f>
        <v>0</v>
      </c>
      <c r="CA181" s="1574">
        <f t="shared" ref="CA181:CA193" si="549">BO181*BU181</f>
        <v>0</v>
      </c>
      <c r="CB181" s="1574">
        <f t="shared" ref="CB181:CB193" si="550">BP181*BV181</f>
        <v>0</v>
      </c>
      <c r="CC181" s="1573">
        <f t="shared" ref="CC181:CC193" si="551">BQ181*BW181</f>
        <v>0</v>
      </c>
      <c r="CD181" s="1574"/>
      <c r="CE181" s="1539"/>
      <c r="CF181" s="1539"/>
      <c r="CG181" s="1539"/>
      <c r="CH181" s="1539"/>
      <c r="CI181" s="1539"/>
      <c r="CJ181" s="1539"/>
      <c r="CK181" s="1539"/>
    </row>
    <row r="182" spans="2:89" ht="16.350000000000001" hidden="1" customHeight="1" outlineLevel="1">
      <c r="B182" s="483"/>
      <c r="C182" s="1527"/>
      <c r="D182" s="1527" t="s">
        <v>294</v>
      </c>
      <c r="E182" s="1527"/>
      <c r="F182" s="1586">
        <v>0</v>
      </c>
      <c r="G182" s="1586">
        <v>0</v>
      </c>
      <c r="H182" s="1586">
        <v>0</v>
      </c>
      <c r="I182" s="1587">
        <f t="shared" si="525"/>
        <v>0</v>
      </c>
      <c r="J182" s="1588">
        <f>IF(F182&gt;0,F182/G182,0)</f>
        <v>0</v>
      </c>
      <c r="K182" s="1558"/>
      <c r="L182" s="1589">
        <f t="shared" si="527"/>
        <v>0</v>
      </c>
      <c r="M182" s="1590">
        <v>0</v>
      </c>
      <c r="N182" s="1590">
        <v>0</v>
      </c>
      <c r="O182" s="1590">
        <v>0</v>
      </c>
      <c r="P182" s="1590">
        <v>0</v>
      </c>
      <c r="Q182" s="1635">
        <v>0</v>
      </c>
      <c r="R182" s="1558"/>
      <c r="S182" s="1570">
        <f t="shared" si="528"/>
        <v>0</v>
      </c>
      <c r="T182" s="1572">
        <f t="shared" si="529"/>
        <v>0</v>
      </c>
      <c r="U182" s="1572">
        <f t="shared" si="530"/>
        <v>0</v>
      </c>
      <c r="V182" s="1572">
        <f t="shared" si="531"/>
        <v>0</v>
      </c>
      <c r="W182" s="1572">
        <f t="shared" si="532"/>
        <v>0</v>
      </c>
      <c r="X182" s="1572">
        <f t="shared" si="533"/>
        <v>0</v>
      </c>
      <c r="Y182" s="1574">
        <f t="shared" si="534"/>
        <v>0</v>
      </c>
      <c r="Z182" s="993"/>
      <c r="AA182" s="1592"/>
      <c r="AB182" s="1570"/>
      <c r="AC182" s="18"/>
      <c r="AW182" s="1527"/>
      <c r="AX182" s="1550"/>
      <c r="AY182" s="1572">
        <f t="shared" si="535"/>
        <v>0</v>
      </c>
      <c r="AZ182" s="1574">
        <f t="shared" si="536"/>
        <v>0</v>
      </c>
      <c r="BA182" s="1574">
        <f t="shared" si="537"/>
        <v>0</v>
      </c>
      <c r="BB182" s="1574">
        <f t="shared" si="538"/>
        <v>0</v>
      </c>
      <c r="BC182" s="1573">
        <f t="shared" si="539"/>
        <v>0</v>
      </c>
      <c r="BD182" s="480">
        <f t="shared" si="540"/>
        <v>0</v>
      </c>
      <c r="BE182" s="1572">
        <f t="shared" si="541"/>
        <v>0</v>
      </c>
      <c r="BF182" s="1539"/>
      <c r="BG182" s="1594">
        <f>'Library Volume 1'!E$9</f>
        <v>0.48</v>
      </c>
      <c r="BH182" s="1595">
        <f>'Library Volume 1'!G$9</f>
        <v>0.48</v>
      </c>
      <c r="BI182" s="1595">
        <f>'Library Volume 1'!H$9</f>
        <v>0.44</v>
      </c>
      <c r="BJ182" s="1595">
        <f>'Library Volume 1'!I$9</f>
        <v>0.4</v>
      </c>
      <c r="BK182" s="1596">
        <f>'Library Volume 1'!J$9</f>
        <v>0.36</v>
      </c>
      <c r="BL182" s="1527"/>
      <c r="BM182" s="1572">
        <f t="shared" si="542"/>
        <v>0</v>
      </c>
      <c r="BN182" s="1574">
        <f t="shared" si="543"/>
        <v>0</v>
      </c>
      <c r="BO182" s="1574">
        <f t="shared" si="544"/>
        <v>0</v>
      </c>
      <c r="BP182" s="1574">
        <f t="shared" si="545"/>
        <v>0</v>
      </c>
      <c r="BQ182" s="1573">
        <f t="shared" si="546"/>
        <v>0</v>
      </c>
      <c r="BR182" s="1527"/>
      <c r="BS182" s="1597">
        <f>('Library Volume 1'!E$6)</f>
        <v>2.2000000000000002</v>
      </c>
      <c r="BT182" s="1598">
        <f>'Library Volume 1'!G$6</f>
        <v>3.2</v>
      </c>
      <c r="BU182" s="1598">
        <f>'Library Volume 1'!H$6</f>
        <v>4.9000000000000004</v>
      </c>
      <c r="BV182" s="1598">
        <f>'Library Volume 1'!I$6</f>
        <v>6.5</v>
      </c>
      <c r="BW182" s="1599">
        <f>'Library Volume 1'!J$6</f>
        <v>7.5</v>
      </c>
      <c r="BX182" s="1527"/>
      <c r="BY182" s="1572">
        <f t="shared" si="547"/>
        <v>0</v>
      </c>
      <c r="BZ182" s="1574">
        <f t="shared" si="548"/>
        <v>0</v>
      </c>
      <c r="CA182" s="1574">
        <f t="shared" si="549"/>
        <v>0</v>
      </c>
      <c r="CB182" s="1574">
        <f t="shared" si="550"/>
        <v>0</v>
      </c>
      <c r="CC182" s="1573">
        <f t="shared" si="551"/>
        <v>0</v>
      </c>
      <c r="CD182" s="1574"/>
      <c r="CE182" s="1539"/>
      <c r="CF182" s="1539"/>
      <c r="CG182" s="1539"/>
      <c r="CH182" s="1539"/>
      <c r="CI182" s="1539"/>
      <c r="CJ182" s="1539"/>
      <c r="CK182" s="1539"/>
    </row>
    <row r="183" spans="2:89" ht="16.350000000000001" hidden="1" customHeight="1" outlineLevel="1">
      <c r="B183" s="483"/>
      <c r="C183" s="1527"/>
      <c r="D183" s="1527" t="s">
        <v>296</v>
      </c>
      <c r="E183" s="1527"/>
      <c r="F183" s="1586">
        <v>0</v>
      </c>
      <c r="G183" s="1586">
        <v>0</v>
      </c>
      <c r="H183" s="1586">
        <v>0</v>
      </c>
      <c r="I183" s="1587">
        <f t="shared" si="525"/>
        <v>0</v>
      </c>
      <c r="J183" s="1588">
        <f t="shared" ref="J183:J184" si="552">IF(F183&gt;0,F183/G183,0)</f>
        <v>0</v>
      </c>
      <c r="K183" s="1558"/>
      <c r="L183" s="1589">
        <f t="shared" si="527"/>
        <v>0</v>
      </c>
      <c r="M183" s="1590">
        <v>0</v>
      </c>
      <c r="N183" s="1590">
        <v>0</v>
      </c>
      <c r="O183" s="1590">
        <v>0</v>
      </c>
      <c r="P183" s="1590">
        <v>0</v>
      </c>
      <c r="Q183" s="1635">
        <v>0</v>
      </c>
      <c r="R183" s="1558"/>
      <c r="S183" s="1570">
        <f t="shared" si="528"/>
        <v>0</v>
      </c>
      <c r="T183" s="1572">
        <f t="shared" si="529"/>
        <v>0</v>
      </c>
      <c r="U183" s="1572">
        <f t="shared" si="530"/>
        <v>0</v>
      </c>
      <c r="V183" s="1572">
        <f t="shared" si="531"/>
        <v>0</v>
      </c>
      <c r="W183" s="1572">
        <f t="shared" si="532"/>
        <v>0</v>
      </c>
      <c r="X183" s="1572">
        <f t="shared" si="533"/>
        <v>0</v>
      </c>
      <c r="Y183" s="1574">
        <f t="shared" si="534"/>
        <v>0</v>
      </c>
      <c r="Z183" s="993"/>
      <c r="AA183" s="1592"/>
      <c r="AB183" s="1570"/>
      <c r="AC183" s="18"/>
      <c r="AW183" s="1527"/>
      <c r="AX183" s="1550"/>
      <c r="AY183" s="1572">
        <f t="shared" si="535"/>
        <v>0</v>
      </c>
      <c r="AZ183" s="1574">
        <f t="shared" si="536"/>
        <v>0</v>
      </c>
      <c r="BA183" s="1574">
        <f t="shared" si="537"/>
        <v>0</v>
      </c>
      <c r="BB183" s="1574">
        <f t="shared" si="538"/>
        <v>0</v>
      </c>
      <c r="BC183" s="1573">
        <f t="shared" si="539"/>
        <v>0</v>
      </c>
      <c r="BD183" s="480">
        <f t="shared" si="540"/>
        <v>0</v>
      </c>
      <c r="BE183" s="1572">
        <f t="shared" si="541"/>
        <v>0</v>
      </c>
      <c r="BF183" s="1539"/>
      <c r="BG183" s="1594">
        <f>'Library Volume 1'!E$9</f>
        <v>0.48</v>
      </c>
      <c r="BH183" s="1595">
        <f>'Library Volume 1'!G$9</f>
        <v>0.48</v>
      </c>
      <c r="BI183" s="1595">
        <f>'Library Volume 1'!H$9</f>
        <v>0.44</v>
      </c>
      <c r="BJ183" s="1595">
        <f>'Library Volume 1'!I$9</f>
        <v>0.4</v>
      </c>
      <c r="BK183" s="1596">
        <f>'Library Volume 1'!J$9</f>
        <v>0.36</v>
      </c>
      <c r="BL183" s="1527"/>
      <c r="BM183" s="1572">
        <f t="shared" si="542"/>
        <v>0</v>
      </c>
      <c r="BN183" s="1574">
        <f t="shared" si="543"/>
        <v>0</v>
      </c>
      <c r="BO183" s="1574">
        <f t="shared" si="544"/>
        <v>0</v>
      </c>
      <c r="BP183" s="1574">
        <f t="shared" si="545"/>
        <v>0</v>
      </c>
      <c r="BQ183" s="1573">
        <f t="shared" si="546"/>
        <v>0</v>
      </c>
      <c r="BR183" s="1527"/>
      <c r="BS183" s="1597">
        <f>('Library Volume 1'!E$6)</f>
        <v>2.2000000000000002</v>
      </c>
      <c r="BT183" s="1598">
        <f>'Library Volume 1'!G$6</f>
        <v>3.2</v>
      </c>
      <c r="BU183" s="1598">
        <f>'Library Volume 1'!H$6</f>
        <v>4.9000000000000004</v>
      </c>
      <c r="BV183" s="1598">
        <f>'Library Volume 1'!I$6</f>
        <v>6.5</v>
      </c>
      <c r="BW183" s="1599">
        <f>'Library Volume 1'!J$6</f>
        <v>7.5</v>
      </c>
      <c r="BX183" s="1527"/>
      <c r="BY183" s="1572">
        <f t="shared" si="547"/>
        <v>0</v>
      </c>
      <c r="BZ183" s="1574">
        <f t="shared" si="548"/>
        <v>0</v>
      </c>
      <c r="CA183" s="1574">
        <f t="shared" si="549"/>
        <v>0</v>
      </c>
      <c r="CB183" s="1574">
        <f t="shared" si="550"/>
        <v>0</v>
      </c>
      <c r="CC183" s="1573">
        <f t="shared" si="551"/>
        <v>0</v>
      </c>
      <c r="CD183" s="1574"/>
      <c r="CE183" s="1539"/>
      <c r="CF183" s="1539"/>
      <c r="CG183" s="1539"/>
      <c r="CH183" s="1539"/>
      <c r="CI183" s="1539"/>
      <c r="CJ183" s="1539"/>
      <c r="CK183" s="1539"/>
    </row>
    <row r="184" spans="2:89" ht="16.350000000000001" hidden="1" customHeight="1" outlineLevel="1">
      <c r="B184" s="483"/>
      <c r="C184" s="1527"/>
      <c r="D184" s="1565" t="s">
        <v>298</v>
      </c>
      <c r="E184" s="1527"/>
      <c r="F184" s="1586">
        <v>0</v>
      </c>
      <c r="G184" s="1586">
        <v>0</v>
      </c>
      <c r="H184" s="1586">
        <v>0</v>
      </c>
      <c r="I184" s="1636">
        <f t="shared" si="525"/>
        <v>0</v>
      </c>
      <c r="J184" s="1637">
        <f t="shared" si="552"/>
        <v>0</v>
      </c>
      <c r="K184" s="1558"/>
      <c r="L184" s="1589">
        <f t="shared" si="527"/>
        <v>0</v>
      </c>
      <c r="M184" s="1590">
        <v>0</v>
      </c>
      <c r="N184" s="1590">
        <v>0</v>
      </c>
      <c r="O184" s="1590">
        <v>0</v>
      </c>
      <c r="P184" s="1590">
        <v>0</v>
      </c>
      <c r="Q184" s="1635">
        <v>0</v>
      </c>
      <c r="R184" s="1558"/>
      <c r="S184" s="1570">
        <f t="shared" si="528"/>
        <v>0</v>
      </c>
      <c r="T184" s="1572">
        <f t="shared" si="529"/>
        <v>0</v>
      </c>
      <c r="U184" s="1572">
        <f t="shared" si="530"/>
        <v>0</v>
      </c>
      <c r="V184" s="1572">
        <f t="shared" si="531"/>
        <v>0</v>
      </c>
      <c r="W184" s="1572">
        <f t="shared" si="532"/>
        <v>0</v>
      </c>
      <c r="X184" s="1572">
        <f t="shared" si="533"/>
        <v>0</v>
      </c>
      <c r="Y184" s="1574">
        <f t="shared" si="534"/>
        <v>0</v>
      </c>
      <c r="Z184" s="993"/>
      <c r="AA184" s="1592"/>
      <c r="AB184" s="1570"/>
      <c r="AC184" s="18"/>
      <c r="AW184" s="1527"/>
      <c r="AX184" s="1550"/>
      <c r="AY184" s="1572">
        <f t="shared" si="535"/>
        <v>0</v>
      </c>
      <c r="AZ184" s="1574">
        <f t="shared" si="536"/>
        <v>0</v>
      </c>
      <c r="BA184" s="1574">
        <f t="shared" si="537"/>
        <v>0</v>
      </c>
      <c r="BB184" s="1574">
        <f t="shared" si="538"/>
        <v>0</v>
      </c>
      <c r="BC184" s="1573">
        <f t="shared" si="539"/>
        <v>0</v>
      </c>
      <c r="BD184" s="480">
        <f t="shared" si="540"/>
        <v>0</v>
      </c>
      <c r="BE184" s="1572">
        <f t="shared" si="541"/>
        <v>0</v>
      </c>
      <c r="BF184" s="1539"/>
      <c r="BG184" s="1594">
        <f>'Library Volume 1'!E$9</f>
        <v>0.48</v>
      </c>
      <c r="BH184" s="1595">
        <f>'Library Volume 1'!G$9</f>
        <v>0.48</v>
      </c>
      <c r="BI184" s="1595">
        <f>'Library Volume 1'!H$9</f>
        <v>0.44</v>
      </c>
      <c r="BJ184" s="1595">
        <f>'Library Volume 1'!I$9</f>
        <v>0.4</v>
      </c>
      <c r="BK184" s="1596">
        <f>'Library Volume 1'!J$9</f>
        <v>0.36</v>
      </c>
      <c r="BL184" s="1527"/>
      <c r="BM184" s="1572">
        <f t="shared" si="542"/>
        <v>0</v>
      </c>
      <c r="BN184" s="1574">
        <f t="shared" si="543"/>
        <v>0</v>
      </c>
      <c r="BO184" s="1574">
        <f t="shared" si="544"/>
        <v>0</v>
      </c>
      <c r="BP184" s="1574">
        <f t="shared" si="545"/>
        <v>0</v>
      </c>
      <c r="BQ184" s="1573">
        <f t="shared" si="546"/>
        <v>0</v>
      </c>
      <c r="BR184" s="1527"/>
      <c r="BS184" s="1597">
        <f>('Library Volume 1'!E$6)</f>
        <v>2.2000000000000002</v>
      </c>
      <c r="BT184" s="1598">
        <f>'Library Volume 1'!G$6</f>
        <v>3.2</v>
      </c>
      <c r="BU184" s="1598">
        <f>'Library Volume 1'!H$6</f>
        <v>4.9000000000000004</v>
      </c>
      <c r="BV184" s="1598">
        <f>'Library Volume 1'!I$6</f>
        <v>6.5</v>
      </c>
      <c r="BW184" s="1599">
        <f>'Library Volume 1'!J$6</f>
        <v>7.5</v>
      </c>
      <c r="BX184" s="1527"/>
      <c r="BY184" s="1572">
        <f t="shared" si="547"/>
        <v>0</v>
      </c>
      <c r="BZ184" s="1574">
        <f t="shared" si="548"/>
        <v>0</v>
      </c>
      <c r="CA184" s="1574">
        <f t="shared" si="549"/>
        <v>0</v>
      </c>
      <c r="CB184" s="1574">
        <f t="shared" si="550"/>
        <v>0</v>
      </c>
      <c r="CC184" s="1573">
        <f t="shared" si="551"/>
        <v>0</v>
      </c>
      <c r="CD184" s="1574"/>
      <c r="CE184" s="1539"/>
      <c r="CF184" s="1539"/>
      <c r="CG184" s="1539"/>
      <c r="CH184" s="1539"/>
      <c r="CI184" s="1539"/>
      <c r="CJ184" s="1539"/>
      <c r="CK184" s="1539"/>
    </row>
    <row r="185" spans="2:89" ht="17.100000000000001" hidden="1" customHeight="1" outlineLevel="1">
      <c r="B185" s="483"/>
      <c r="C185" s="1582" t="str">
        <f>'Library Volume 1'!C53</f>
        <v>Archaeology and Archaeological Sciences</v>
      </c>
      <c r="D185" s="1582"/>
      <c r="E185" s="1568"/>
      <c r="F185" s="1569"/>
      <c r="G185" s="1569"/>
      <c r="H185" s="1569"/>
      <c r="I185" s="1602"/>
      <c r="J185" s="1603"/>
      <c r="K185" s="1558"/>
      <c r="L185" s="1568"/>
      <c r="M185" s="1569"/>
      <c r="N185" s="1569"/>
      <c r="O185" s="1569"/>
      <c r="P185" s="1569"/>
      <c r="Q185" s="1568"/>
      <c r="R185" s="1558"/>
      <c r="S185" s="1568"/>
      <c r="T185" s="1569"/>
      <c r="U185" s="1569"/>
      <c r="V185" s="1569"/>
      <c r="W185" s="1569"/>
      <c r="X185" s="1569"/>
      <c r="Y185" s="1568"/>
      <c r="Z185" s="993"/>
      <c r="AA185" s="649"/>
      <c r="AB185" s="1570"/>
      <c r="AC185" s="18"/>
      <c r="AG185" s="935"/>
      <c r="AW185" s="1527"/>
      <c r="AX185" s="508" t="str">
        <f>C185</f>
        <v>Archaeology and Archaeological Sciences</v>
      </c>
      <c r="AY185" s="1575"/>
      <c r="AZ185" s="1576"/>
      <c r="BA185" s="1576"/>
      <c r="BB185" s="1576"/>
      <c r="BC185" s="1577"/>
      <c r="BD185" s="604"/>
      <c r="BE185" s="1575"/>
      <c r="BF185" s="1578"/>
      <c r="BG185" s="1579"/>
      <c r="BH185" s="1580"/>
      <c r="BI185" s="1580"/>
      <c r="BJ185" s="1580"/>
      <c r="BK185" s="1581"/>
      <c r="BL185" s="1582"/>
      <c r="BM185" s="1575"/>
      <c r="BN185" s="1576"/>
      <c r="BO185" s="1576"/>
      <c r="BP185" s="1576"/>
      <c r="BQ185" s="1577"/>
      <c r="BR185" s="1582"/>
      <c r="BS185" s="1583"/>
      <c r="BT185" s="1584"/>
      <c r="BU185" s="1584"/>
      <c r="BV185" s="1584"/>
      <c r="BW185" s="1585"/>
      <c r="BX185" s="1582"/>
      <c r="BY185" s="1575"/>
      <c r="BZ185" s="1576"/>
      <c r="CA185" s="1576"/>
      <c r="CB185" s="1576"/>
      <c r="CC185" s="1577"/>
      <c r="CD185" s="1574"/>
      <c r="CE185" s="1539"/>
      <c r="CF185" s="1539"/>
      <c r="CG185" s="1539"/>
      <c r="CH185" s="1539"/>
      <c r="CI185" s="1539"/>
      <c r="CJ185" s="1539"/>
      <c r="CK185" s="1539"/>
    </row>
    <row r="186" spans="2:89" ht="16.350000000000001" hidden="1" customHeight="1" outlineLevel="1">
      <c r="B186" s="483"/>
      <c r="C186" s="1527"/>
      <c r="D186" s="1527" t="s">
        <v>292</v>
      </c>
      <c r="E186" s="1527"/>
      <c r="F186" s="1586">
        <v>0</v>
      </c>
      <c r="G186" s="1586">
        <v>0</v>
      </c>
      <c r="H186" s="1586">
        <v>0</v>
      </c>
      <c r="I186" s="1587">
        <f t="shared" ref="I186:I189" si="553">IF(F186&gt;0,G186/H186,0)</f>
        <v>0</v>
      </c>
      <c r="J186" s="1588">
        <f t="shared" ref="J186" si="554">IF(F186&gt;0,F186/G186,0)</f>
        <v>0</v>
      </c>
      <c r="K186" s="1558"/>
      <c r="L186" s="1589">
        <f t="shared" si="527"/>
        <v>0</v>
      </c>
      <c r="M186" s="1590">
        <v>0</v>
      </c>
      <c r="N186" s="1590">
        <v>0</v>
      </c>
      <c r="O186" s="1590">
        <v>0</v>
      </c>
      <c r="P186" s="1590">
        <v>0</v>
      </c>
      <c r="Q186" s="1635">
        <v>0</v>
      </c>
      <c r="R186" s="1558"/>
      <c r="S186" s="1570">
        <f t="shared" si="528"/>
        <v>0</v>
      </c>
      <c r="T186" s="1572">
        <f t="shared" si="529"/>
        <v>0</v>
      </c>
      <c r="U186" s="1572">
        <f t="shared" si="530"/>
        <v>0</v>
      </c>
      <c r="V186" s="1572">
        <f t="shared" si="531"/>
        <v>0</v>
      </c>
      <c r="W186" s="1572">
        <f t="shared" si="532"/>
        <v>0</v>
      </c>
      <c r="X186" s="1572">
        <f t="shared" si="533"/>
        <v>0</v>
      </c>
      <c r="Y186" s="1574">
        <f t="shared" si="534"/>
        <v>0</v>
      </c>
      <c r="Z186" s="993"/>
      <c r="AA186" s="1592"/>
      <c r="AB186" s="1570"/>
      <c r="AC186" s="18"/>
      <c r="AW186" s="1527"/>
      <c r="AX186" s="1550"/>
      <c r="AY186" s="1572">
        <f t="shared" si="535"/>
        <v>0</v>
      </c>
      <c r="AZ186" s="1574">
        <f t="shared" si="536"/>
        <v>0</v>
      </c>
      <c r="BA186" s="1574">
        <f t="shared" si="537"/>
        <v>0</v>
      </c>
      <c r="BB186" s="1574">
        <f t="shared" si="538"/>
        <v>0</v>
      </c>
      <c r="BC186" s="1573">
        <f t="shared" si="539"/>
        <v>0</v>
      </c>
      <c r="BD186" s="480">
        <f t="shared" si="540"/>
        <v>0</v>
      </c>
      <c r="BE186" s="1572">
        <f t="shared" si="541"/>
        <v>0</v>
      </c>
      <c r="BF186" s="1539"/>
      <c r="BG186" s="1594">
        <f>'Library Volume 1'!E$9</f>
        <v>0.48</v>
      </c>
      <c r="BH186" s="1595">
        <f>'Library Volume 1'!G$9</f>
        <v>0.48</v>
      </c>
      <c r="BI186" s="1595">
        <f>'Library Volume 1'!H$9</f>
        <v>0.44</v>
      </c>
      <c r="BJ186" s="1595">
        <f>'Library Volume 1'!I$9</f>
        <v>0.4</v>
      </c>
      <c r="BK186" s="1596">
        <f>'Library Volume 1'!J$9</f>
        <v>0.36</v>
      </c>
      <c r="BL186" s="1527"/>
      <c r="BM186" s="1572">
        <f t="shared" si="542"/>
        <v>0</v>
      </c>
      <c r="BN186" s="1574">
        <f t="shared" si="543"/>
        <v>0</v>
      </c>
      <c r="BO186" s="1574">
        <f t="shared" si="544"/>
        <v>0</v>
      </c>
      <c r="BP186" s="1574">
        <f t="shared" si="545"/>
        <v>0</v>
      </c>
      <c r="BQ186" s="1573">
        <f t="shared" si="546"/>
        <v>0</v>
      </c>
      <c r="BR186" s="1527"/>
      <c r="BS186" s="1597">
        <f>('Library Volume 1'!E$6)</f>
        <v>2.2000000000000002</v>
      </c>
      <c r="BT186" s="1598">
        <f>'Library Volume 1'!G$6</f>
        <v>3.2</v>
      </c>
      <c r="BU186" s="1598">
        <f>'Library Volume 1'!H$6</f>
        <v>4.9000000000000004</v>
      </c>
      <c r="BV186" s="1598">
        <f>'Library Volume 1'!I$6</f>
        <v>6.5</v>
      </c>
      <c r="BW186" s="1599">
        <f>'Library Volume 1'!J$6</f>
        <v>7.5</v>
      </c>
      <c r="BX186" s="1527"/>
      <c r="BY186" s="1572">
        <f t="shared" si="547"/>
        <v>0</v>
      </c>
      <c r="BZ186" s="1574">
        <f t="shared" si="548"/>
        <v>0</v>
      </c>
      <c r="CA186" s="1574">
        <f t="shared" si="549"/>
        <v>0</v>
      </c>
      <c r="CB186" s="1574">
        <f t="shared" si="550"/>
        <v>0</v>
      </c>
      <c r="CC186" s="1573">
        <f t="shared" si="551"/>
        <v>0</v>
      </c>
      <c r="CD186" s="1574"/>
      <c r="CE186" s="1539"/>
      <c r="CF186" s="1539"/>
      <c r="CG186" s="1539"/>
      <c r="CH186" s="1539"/>
      <c r="CI186" s="1539"/>
      <c r="CJ186" s="1539"/>
      <c r="CK186" s="1539"/>
    </row>
    <row r="187" spans="2:89" ht="16.350000000000001" hidden="1" customHeight="1" outlineLevel="1">
      <c r="B187" s="483"/>
      <c r="C187" s="1527"/>
      <c r="D187" s="1527" t="s">
        <v>294</v>
      </c>
      <c r="E187" s="1527"/>
      <c r="F187" s="1586">
        <v>0</v>
      </c>
      <c r="G187" s="1586">
        <v>0</v>
      </c>
      <c r="H187" s="1586">
        <v>0</v>
      </c>
      <c r="I187" s="1587">
        <f t="shared" si="553"/>
        <v>0</v>
      </c>
      <c r="J187" s="1588">
        <f>IF(F187&gt;0,F187/G187,0)</f>
        <v>0</v>
      </c>
      <c r="K187" s="1558"/>
      <c r="L187" s="1589">
        <f t="shared" si="527"/>
        <v>0</v>
      </c>
      <c r="M187" s="1590">
        <v>0</v>
      </c>
      <c r="N187" s="1590">
        <v>0</v>
      </c>
      <c r="O187" s="1590">
        <v>0</v>
      </c>
      <c r="P187" s="1590">
        <v>0</v>
      </c>
      <c r="Q187" s="1635">
        <v>0</v>
      </c>
      <c r="R187" s="1558"/>
      <c r="S187" s="1570">
        <f t="shared" si="528"/>
        <v>0</v>
      </c>
      <c r="T187" s="1572">
        <f t="shared" si="529"/>
        <v>0</v>
      </c>
      <c r="U187" s="1572">
        <f t="shared" si="530"/>
        <v>0</v>
      </c>
      <c r="V187" s="1572">
        <f t="shared" si="531"/>
        <v>0</v>
      </c>
      <c r="W187" s="1572">
        <f t="shared" si="532"/>
        <v>0</v>
      </c>
      <c r="X187" s="1572">
        <f t="shared" si="533"/>
        <v>0</v>
      </c>
      <c r="Y187" s="1574">
        <f t="shared" si="534"/>
        <v>0</v>
      </c>
      <c r="Z187" s="993"/>
      <c r="AA187" s="1592"/>
      <c r="AB187" s="1570"/>
      <c r="AC187" s="18"/>
      <c r="AW187" s="1527"/>
      <c r="AX187" s="1550"/>
      <c r="AY187" s="1572">
        <f t="shared" si="535"/>
        <v>0</v>
      </c>
      <c r="AZ187" s="1574">
        <f t="shared" si="536"/>
        <v>0</v>
      </c>
      <c r="BA187" s="1574">
        <f t="shared" si="537"/>
        <v>0</v>
      </c>
      <c r="BB187" s="1574">
        <f t="shared" si="538"/>
        <v>0</v>
      </c>
      <c r="BC187" s="1573">
        <f t="shared" si="539"/>
        <v>0</v>
      </c>
      <c r="BD187" s="480">
        <f t="shared" si="540"/>
        <v>0</v>
      </c>
      <c r="BE187" s="1572">
        <f t="shared" si="541"/>
        <v>0</v>
      </c>
      <c r="BF187" s="1539"/>
      <c r="BG187" s="1594">
        <f>'Library Volume 1'!E$9</f>
        <v>0.48</v>
      </c>
      <c r="BH187" s="1595">
        <f>'Library Volume 1'!G$9</f>
        <v>0.48</v>
      </c>
      <c r="BI187" s="1595">
        <f>'Library Volume 1'!H$9</f>
        <v>0.44</v>
      </c>
      <c r="BJ187" s="1595">
        <f>'Library Volume 1'!I$9</f>
        <v>0.4</v>
      </c>
      <c r="BK187" s="1596">
        <f>'Library Volume 1'!J$9</f>
        <v>0.36</v>
      </c>
      <c r="BL187" s="1527"/>
      <c r="BM187" s="1572">
        <f t="shared" si="542"/>
        <v>0</v>
      </c>
      <c r="BN187" s="1574">
        <f t="shared" si="543"/>
        <v>0</v>
      </c>
      <c r="BO187" s="1574">
        <f t="shared" si="544"/>
        <v>0</v>
      </c>
      <c r="BP187" s="1574">
        <f t="shared" si="545"/>
        <v>0</v>
      </c>
      <c r="BQ187" s="1573">
        <f t="shared" si="546"/>
        <v>0</v>
      </c>
      <c r="BR187" s="1527"/>
      <c r="BS187" s="1597">
        <f>('Library Volume 1'!E$6)</f>
        <v>2.2000000000000002</v>
      </c>
      <c r="BT187" s="1598">
        <f>'Library Volume 1'!G$6</f>
        <v>3.2</v>
      </c>
      <c r="BU187" s="1598">
        <f>'Library Volume 1'!H$6</f>
        <v>4.9000000000000004</v>
      </c>
      <c r="BV187" s="1598">
        <f>'Library Volume 1'!I$6</f>
        <v>6.5</v>
      </c>
      <c r="BW187" s="1599">
        <f>'Library Volume 1'!J$6</f>
        <v>7.5</v>
      </c>
      <c r="BX187" s="1527"/>
      <c r="BY187" s="1572">
        <f t="shared" si="547"/>
        <v>0</v>
      </c>
      <c r="BZ187" s="1574">
        <f t="shared" si="548"/>
        <v>0</v>
      </c>
      <c r="CA187" s="1574">
        <f t="shared" si="549"/>
        <v>0</v>
      </c>
      <c r="CB187" s="1574">
        <f t="shared" si="550"/>
        <v>0</v>
      </c>
      <c r="CC187" s="1573">
        <f t="shared" si="551"/>
        <v>0</v>
      </c>
      <c r="CD187" s="1574"/>
      <c r="CE187" s="1539"/>
      <c r="CF187" s="1539"/>
      <c r="CG187" s="1539"/>
      <c r="CH187" s="1539"/>
      <c r="CI187" s="1539"/>
      <c r="CJ187" s="1539"/>
      <c r="CK187" s="1539"/>
    </row>
    <row r="188" spans="2:89" ht="16.350000000000001" hidden="1" customHeight="1" outlineLevel="1">
      <c r="B188" s="483"/>
      <c r="C188" s="1527"/>
      <c r="D188" s="1527" t="s">
        <v>296</v>
      </c>
      <c r="E188" s="1527"/>
      <c r="F188" s="1586">
        <v>0</v>
      </c>
      <c r="G188" s="1586">
        <v>0</v>
      </c>
      <c r="H188" s="1586">
        <v>0</v>
      </c>
      <c r="I188" s="1587">
        <f t="shared" si="553"/>
        <v>0</v>
      </c>
      <c r="J188" s="1588">
        <f t="shared" ref="J188:J189" si="555">IF(F188&gt;0,F188/G188,0)</f>
        <v>0</v>
      </c>
      <c r="K188" s="1558"/>
      <c r="L188" s="1589">
        <f t="shared" si="527"/>
        <v>0</v>
      </c>
      <c r="M188" s="1590">
        <v>0</v>
      </c>
      <c r="N188" s="1590">
        <v>0</v>
      </c>
      <c r="O188" s="1590">
        <v>0</v>
      </c>
      <c r="P188" s="1590">
        <v>0</v>
      </c>
      <c r="Q188" s="1635">
        <v>0</v>
      </c>
      <c r="R188" s="1558"/>
      <c r="S188" s="1570">
        <f t="shared" si="528"/>
        <v>0</v>
      </c>
      <c r="T188" s="1572">
        <f t="shared" si="529"/>
        <v>0</v>
      </c>
      <c r="U188" s="1572">
        <f t="shared" si="530"/>
        <v>0</v>
      </c>
      <c r="V188" s="1572">
        <f t="shared" si="531"/>
        <v>0</v>
      </c>
      <c r="W188" s="1572">
        <f t="shared" si="532"/>
        <v>0</v>
      </c>
      <c r="X188" s="1572">
        <f t="shared" si="533"/>
        <v>0</v>
      </c>
      <c r="Y188" s="1574">
        <f t="shared" si="534"/>
        <v>0</v>
      </c>
      <c r="Z188" s="993"/>
      <c r="AA188" s="1592"/>
      <c r="AB188" s="1570"/>
      <c r="AC188" s="18"/>
      <c r="AW188" s="1527"/>
      <c r="AX188" s="1550"/>
      <c r="AY188" s="1572">
        <f t="shared" si="535"/>
        <v>0</v>
      </c>
      <c r="AZ188" s="1574">
        <f t="shared" si="536"/>
        <v>0</v>
      </c>
      <c r="BA188" s="1574">
        <f t="shared" si="537"/>
        <v>0</v>
      </c>
      <c r="BB188" s="1574">
        <f t="shared" si="538"/>
        <v>0</v>
      </c>
      <c r="BC188" s="1573">
        <f t="shared" si="539"/>
        <v>0</v>
      </c>
      <c r="BD188" s="480">
        <f t="shared" si="540"/>
        <v>0</v>
      </c>
      <c r="BE188" s="1572">
        <f t="shared" si="541"/>
        <v>0</v>
      </c>
      <c r="BF188" s="1539"/>
      <c r="BG188" s="1594">
        <f>'Library Volume 1'!E$9</f>
        <v>0.48</v>
      </c>
      <c r="BH188" s="1595">
        <f>'Library Volume 1'!G$9</f>
        <v>0.48</v>
      </c>
      <c r="BI188" s="1595">
        <f>'Library Volume 1'!H$9</f>
        <v>0.44</v>
      </c>
      <c r="BJ188" s="1595">
        <f>'Library Volume 1'!I$9</f>
        <v>0.4</v>
      </c>
      <c r="BK188" s="1596">
        <f>'Library Volume 1'!J$9</f>
        <v>0.36</v>
      </c>
      <c r="BL188" s="1527"/>
      <c r="BM188" s="1572">
        <f t="shared" si="542"/>
        <v>0</v>
      </c>
      <c r="BN188" s="1574">
        <f t="shared" si="543"/>
        <v>0</v>
      </c>
      <c r="BO188" s="1574">
        <f t="shared" si="544"/>
        <v>0</v>
      </c>
      <c r="BP188" s="1574">
        <f t="shared" si="545"/>
        <v>0</v>
      </c>
      <c r="BQ188" s="1573">
        <f t="shared" si="546"/>
        <v>0</v>
      </c>
      <c r="BR188" s="1527"/>
      <c r="BS188" s="1597">
        <f>('Library Volume 1'!E$6)</f>
        <v>2.2000000000000002</v>
      </c>
      <c r="BT188" s="1598">
        <f>'Library Volume 1'!G$6</f>
        <v>3.2</v>
      </c>
      <c r="BU188" s="1598">
        <f>'Library Volume 1'!H$6</f>
        <v>4.9000000000000004</v>
      </c>
      <c r="BV188" s="1598">
        <f>'Library Volume 1'!I$6</f>
        <v>6.5</v>
      </c>
      <c r="BW188" s="1599">
        <f>'Library Volume 1'!J$6</f>
        <v>7.5</v>
      </c>
      <c r="BX188" s="1527"/>
      <c r="BY188" s="1572">
        <f t="shared" si="547"/>
        <v>0</v>
      </c>
      <c r="BZ188" s="1574">
        <f t="shared" si="548"/>
        <v>0</v>
      </c>
      <c r="CA188" s="1574">
        <f t="shared" si="549"/>
        <v>0</v>
      </c>
      <c r="CB188" s="1574">
        <f t="shared" si="550"/>
        <v>0</v>
      </c>
      <c r="CC188" s="1573">
        <f t="shared" si="551"/>
        <v>0</v>
      </c>
      <c r="CD188" s="1574"/>
      <c r="CE188" s="1539"/>
      <c r="CF188" s="1539"/>
      <c r="CG188" s="1539"/>
      <c r="CH188" s="1539"/>
      <c r="CI188" s="1539"/>
      <c r="CJ188" s="1539"/>
      <c r="CK188" s="1539"/>
    </row>
    <row r="189" spans="2:89" ht="16.350000000000001" hidden="1" customHeight="1" outlineLevel="1">
      <c r="B189" s="483"/>
      <c r="C189" s="1527"/>
      <c r="D189" s="1565" t="s">
        <v>298</v>
      </c>
      <c r="E189" s="1527"/>
      <c r="F189" s="1586">
        <v>0</v>
      </c>
      <c r="G189" s="1586">
        <v>0</v>
      </c>
      <c r="H189" s="1586">
        <v>0</v>
      </c>
      <c r="I189" s="1636">
        <f t="shared" si="553"/>
        <v>0</v>
      </c>
      <c r="J189" s="1637">
        <f t="shared" si="555"/>
        <v>0</v>
      </c>
      <c r="K189" s="1558"/>
      <c r="L189" s="1589">
        <f t="shared" si="527"/>
        <v>0</v>
      </c>
      <c r="M189" s="1590">
        <v>0</v>
      </c>
      <c r="N189" s="1590">
        <v>0</v>
      </c>
      <c r="O189" s="1590">
        <v>0</v>
      </c>
      <c r="P189" s="1590">
        <v>0</v>
      </c>
      <c r="Q189" s="1635">
        <v>0</v>
      </c>
      <c r="R189" s="1558"/>
      <c r="S189" s="1570">
        <f t="shared" si="528"/>
        <v>0</v>
      </c>
      <c r="T189" s="1572">
        <f t="shared" si="529"/>
        <v>0</v>
      </c>
      <c r="U189" s="1572">
        <f t="shared" si="530"/>
        <v>0</v>
      </c>
      <c r="V189" s="1572">
        <f t="shared" si="531"/>
        <v>0</v>
      </c>
      <c r="W189" s="1572">
        <f t="shared" si="532"/>
        <v>0</v>
      </c>
      <c r="X189" s="1572">
        <f t="shared" si="533"/>
        <v>0</v>
      </c>
      <c r="Y189" s="1574">
        <f t="shared" si="534"/>
        <v>0</v>
      </c>
      <c r="Z189" s="993"/>
      <c r="AA189" s="1592"/>
      <c r="AB189" s="1570"/>
      <c r="AC189" s="18"/>
      <c r="AW189" s="1527"/>
      <c r="AX189" s="1550"/>
      <c r="AY189" s="1572">
        <f t="shared" si="535"/>
        <v>0</v>
      </c>
      <c r="AZ189" s="1574">
        <f t="shared" si="536"/>
        <v>0</v>
      </c>
      <c r="BA189" s="1574">
        <f t="shared" si="537"/>
        <v>0</v>
      </c>
      <c r="BB189" s="1574">
        <f t="shared" si="538"/>
        <v>0</v>
      </c>
      <c r="BC189" s="1573">
        <f t="shared" si="539"/>
        <v>0</v>
      </c>
      <c r="BD189" s="480">
        <f t="shared" si="540"/>
        <v>0</v>
      </c>
      <c r="BE189" s="1572">
        <f t="shared" si="541"/>
        <v>0</v>
      </c>
      <c r="BF189" s="1539"/>
      <c r="BG189" s="1594">
        <f>'Library Volume 1'!E$9</f>
        <v>0.48</v>
      </c>
      <c r="BH189" s="1595">
        <f>'Library Volume 1'!G$9</f>
        <v>0.48</v>
      </c>
      <c r="BI189" s="1595">
        <f>'Library Volume 1'!H$9</f>
        <v>0.44</v>
      </c>
      <c r="BJ189" s="1595">
        <f>'Library Volume 1'!I$9</f>
        <v>0.4</v>
      </c>
      <c r="BK189" s="1596">
        <f>'Library Volume 1'!J$9</f>
        <v>0.36</v>
      </c>
      <c r="BL189" s="1527"/>
      <c r="BM189" s="1572">
        <f t="shared" si="542"/>
        <v>0</v>
      </c>
      <c r="BN189" s="1574">
        <f t="shared" si="543"/>
        <v>0</v>
      </c>
      <c r="BO189" s="1574">
        <f t="shared" si="544"/>
        <v>0</v>
      </c>
      <c r="BP189" s="1574">
        <f t="shared" si="545"/>
        <v>0</v>
      </c>
      <c r="BQ189" s="1573">
        <f t="shared" si="546"/>
        <v>0</v>
      </c>
      <c r="BR189" s="1527"/>
      <c r="BS189" s="1597">
        <f>('Library Volume 1'!E$6)</f>
        <v>2.2000000000000002</v>
      </c>
      <c r="BT189" s="1598">
        <f>'Library Volume 1'!G$6</f>
        <v>3.2</v>
      </c>
      <c r="BU189" s="1598">
        <f>'Library Volume 1'!H$6</f>
        <v>4.9000000000000004</v>
      </c>
      <c r="BV189" s="1598">
        <f>'Library Volume 1'!I$6</f>
        <v>6.5</v>
      </c>
      <c r="BW189" s="1599">
        <f>'Library Volume 1'!J$6</f>
        <v>7.5</v>
      </c>
      <c r="BX189" s="1527"/>
      <c r="BY189" s="1572">
        <f t="shared" si="547"/>
        <v>0</v>
      </c>
      <c r="BZ189" s="1574">
        <f t="shared" si="548"/>
        <v>0</v>
      </c>
      <c r="CA189" s="1574">
        <f t="shared" si="549"/>
        <v>0</v>
      </c>
      <c r="CB189" s="1574">
        <f t="shared" si="550"/>
        <v>0</v>
      </c>
      <c r="CC189" s="1573">
        <f t="shared" si="551"/>
        <v>0</v>
      </c>
      <c r="CD189" s="1574"/>
      <c r="CE189" s="1539"/>
      <c r="CF189" s="1539"/>
      <c r="CG189" s="1539"/>
      <c r="CH189" s="1539"/>
      <c r="CI189" s="1539"/>
      <c r="CJ189" s="1539"/>
      <c r="CK189" s="1539"/>
    </row>
    <row r="190" spans="2:89" ht="17.100000000000001" hidden="1" customHeight="1" outlineLevel="1">
      <c r="B190" s="483"/>
      <c r="C190" s="1582" t="str">
        <f>'Library Volume 1'!C54</f>
        <v>Philosophy</v>
      </c>
      <c r="D190" s="1582"/>
      <c r="E190" s="1568"/>
      <c r="F190" s="1569"/>
      <c r="G190" s="1569"/>
      <c r="H190" s="1569"/>
      <c r="I190" s="1602"/>
      <c r="J190" s="1603"/>
      <c r="K190" s="1558"/>
      <c r="L190" s="1568"/>
      <c r="M190" s="1569"/>
      <c r="N190" s="1569"/>
      <c r="O190" s="1569"/>
      <c r="P190" s="1569"/>
      <c r="Q190" s="1568"/>
      <c r="R190" s="1558"/>
      <c r="S190" s="1568"/>
      <c r="T190" s="1569"/>
      <c r="U190" s="1569"/>
      <c r="V190" s="1569"/>
      <c r="W190" s="1569"/>
      <c r="X190" s="1569"/>
      <c r="Y190" s="1568"/>
      <c r="Z190" s="993"/>
      <c r="AA190" s="649"/>
      <c r="AB190" s="1570"/>
      <c r="AC190" s="18"/>
      <c r="AW190" s="1527"/>
      <c r="AX190" s="508" t="str">
        <f>C190</f>
        <v>Philosophy</v>
      </c>
      <c r="AY190" s="1575"/>
      <c r="AZ190" s="1576"/>
      <c r="BA190" s="1576"/>
      <c r="BB190" s="1576"/>
      <c r="BC190" s="1577"/>
      <c r="BD190" s="604"/>
      <c r="BE190" s="1575"/>
      <c r="BF190" s="1578"/>
      <c r="BG190" s="1579"/>
      <c r="BH190" s="1580"/>
      <c r="BI190" s="1580"/>
      <c r="BJ190" s="1580"/>
      <c r="BK190" s="1581"/>
      <c r="BL190" s="1582"/>
      <c r="BM190" s="1575"/>
      <c r="BN190" s="1576"/>
      <c r="BO190" s="1576"/>
      <c r="BP190" s="1576"/>
      <c r="BQ190" s="1577"/>
      <c r="BR190" s="1582"/>
      <c r="BS190" s="1583"/>
      <c r="BT190" s="1584"/>
      <c r="BU190" s="1584"/>
      <c r="BV190" s="1584"/>
      <c r="BW190" s="1585"/>
      <c r="BX190" s="1582"/>
      <c r="BY190" s="1575"/>
      <c r="BZ190" s="1576"/>
      <c r="CA190" s="1576"/>
      <c r="CB190" s="1576"/>
      <c r="CC190" s="1577"/>
      <c r="CD190" s="1574"/>
      <c r="CE190" s="1539"/>
      <c r="CF190" s="1539"/>
      <c r="CG190" s="1539"/>
      <c r="CH190" s="1539"/>
      <c r="CI190" s="1539"/>
      <c r="CJ190" s="1539"/>
      <c r="CK190" s="1539"/>
    </row>
    <row r="191" spans="2:89" ht="16.350000000000001" hidden="1" customHeight="1" outlineLevel="1">
      <c r="B191" s="483"/>
      <c r="C191" s="1527"/>
      <c r="D191" s="1527" t="s">
        <v>292</v>
      </c>
      <c r="E191" s="1527"/>
      <c r="F191" s="1586">
        <v>0</v>
      </c>
      <c r="G191" s="1586">
        <v>0</v>
      </c>
      <c r="H191" s="1586">
        <v>0</v>
      </c>
      <c r="I191" s="1587">
        <f t="shared" ref="I191:I194" si="556">IF(F191&gt;0,G191/H191,0)</f>
        <v>0</v>
      </c>
      <c r="J191" s="1588">
        <f t="shared" ref="J191" si="557">IF(F191&gt;0,F191/G191,0)</f>
        <v>0</v>
      </c>
      <c r="K191" s="1558"/>
      <c r="L191" s="1589">
        <f t="shared" si="527"/>
        <v>0</v>
      </c>
      <c r="M191" s="1590">
        <v>0</v>
      </c>
      <c r="N191" s="1590">
        <v>0</v>
      </c>
      <c r="O191" s="1590">
        <v>0</v>
      </c>
      <c r="P191" s="1590">
        <v>0</v>
      </c>
      <c r="Q191" s="1635">
        <v>0</v>
      </c>
      <c r="R191" s="1558"/>
      <c r="S191" s="1570">
        <f t="shared" si="528"/>
        <v>0</v>
      </c>
      <c r="T191" s="1572">
        <f t="shared" si="529"/>
        <v>0</v>
      </c>
      <c r="U191" s="1572">
        <f t="shared" si="530"/>
        <v>0</v>
      </c>
      <c r="V191" s="1572">
        <f t="shared" si="531"/>
        <v>0</v>
      </c>
      <c r="W191" s="1572">
        <f t="shared" si="532"/>
        <v>0</v>
      </c>
      <c r="X191" s="1572">
        <f t="shared" si="533"/>
        <v>0</v>
      </c>
      <c r="Y191" s="1574">
        <f t="shared" si="534"/>
        <v>0</v>
      </c>
      <c r="Z191" s="993"/>
      <c r="AA191" s="1592"/>
      <c r="AB191" s="1570"/>
      <c r="AC191" s="18"/>
      <c r="AW191" s="1527"/>
      <c r="AX191" s="1550"/>
      <c r="AY191" s="1572">
        <f t="shared" si="535"/>
        <v>0</v>
      </c>
      <c r="AZ191" s="1574">
        <f t="shared" si="536"/>
        <v>0</v>
      </c>
      <c r="BA191" s="1574">
        <f t="shared" si="537"/>
        <v>0</v>
      </c>
      <c r="BB191" s="1574">
        <f t="shared" si="538"/>
        <v>0</v>
      </c>
      <c r="BC191" s="1573">
        <f t="shared" si="539"/>
        <v>0</v>
      </c>
      <c r="BD191" s="480">
        <f t="shared" si="540"/>
        <v>0</v>
      </c>
      <c r="BE191" s="1572">
        <f t="shared" si="541"/>
        <v>0</v>
      </c>
      <c r="BF191" s="1539"/>
      <c r="BG191" s="1594">
        <f>'Library Volume 1'!E$9</f>
        <v>0.48</v>
      </c>
      <c r="BH191" s="1595">
        <f>'Library Volume 1'!G$9</f>
        <v>0.48</v>
      </c>
      <c r="BI191" s="1595">
        <f>'Library Volume 1'!H$9</f>
        <v>0.44</v>
      </c>
      <c r="BJ191" s="1595">
        <f>'Library Volume 1'!I$9</f>
        <v>0.4</v>
      </c>
      <c r="BK191" s="1596">
        <f>'Library Volume 1'!J$9</f>
        <v>0.36</v>
      </c>
      <c r="BL191" s="1527"/>
      <c r="BM191" s="1572">
        <f t="shared" si="542"/>
        <v>0</v>
      </c>
      <c r="BN191" s="1574">
        <f t="shared" si="543"/>
        <v>0</v>
      </c>
      <c r="BO191" s="1574">
        <f t="shared" si="544"/>
        <v>0</v>
      </c>
      <c r="BP191" s="1574">
        <f t="shared" si="545"/>
        <v>0</v>
      </c>
      <c r="BQ191" s="1573">
        <f t="shared" si="546"/>
        <v>0</v>
      </c>
      <c r="BR191" s="1527"/>
      <c r="BS191" s="1597">
        <f>('Library Volume 1'!E$6)</f>
        <v>2.2000000000000002</v>
      </c>
      <c r="BT191" s="1598">
        <f>'Library Volume 1'!G$6</f>
        <v>3.2</v>
      </c>
      <c r="BU191" s="1598">
        <f>'Library Volume 1'!H$6</f>
        <v>4.9000000000000004</v>
      </c>
      <c r="BV191" s="1598">
        <f>'Library Volume 1'!I$6</f>
        <v>6.5</v>
      </c>
      <c r="BW191" s="1599">
        <f>'Library Volume 1'!J$6</f>
        <v>7.5</v>
      </c>
      <c r="BX191" s="1527"/>
      <c r="BY191" s="1572">
        <f t="shared" si="547"/>
        <v>0</v>
      </c>
      <c r="BZ191" s="1574">
        <f t="shared" si="548"/>
        <v>0</v>
      </c>
      <c r="CA191" s="1574">
        <f t="shared" si="549"/>
        <v>0</v>
      </c>
      <c r="CB191" s="1574">
        <f t="shared" si="550"/>
        <v>0</v>
      </c>
      <c r="CC191" s="1573">
        <f t="shared" si="551"/>
        <v>0</v>
      </c>
      <c r="CD191" s="1574"/>
      <c r="CE191" s="1539"/>
      <c r="CF191" s="1539"/>
      <c r="CG191" s="1539"/>
      <c r="CH191" s="1539"/>
      <c r="CI191" s="1539"/>
      <c r="CJ191" s="1539"/>
      <c r="CK191" s="1539"/>
    </row>
    <row r="192" spans="2:89" ht="16.350000000000001" hidden="1" customHeight="1" outlineLevel="1">
      <c r="B192" s="483"/>
      <c r="C192" s="1527"/>
      <c r="D192" s="1527" t="s">
        <v>294</v>
      </c>
      <c r="E192" s="1527"/>
      <c r="F192" s="1586">
        <v>0</v>
      </c>
      <c r="G192" s="1586">
        <v>0</v>
      </c>
      <c r="H192" s="1586">
        <v>0</v>
      </c>
      <c r="I192" s="1587">
        <f t="shared" si="556"/>
        <v>0</v>
      </c>
      <c r="J192" s="1588">
        <f>IF(F192&gt;0,F192/G192,0)</f>
        <v>0</v>
      </c>
      <c r="K192" s="1558"/>
      <c r="L192" s="1589">
        <f t="shared" si="527"/>
        <v>0</v>
      </c>
      <c r="M192" s="1590">
        <v>0</v>
      </c>
      <c r="N192" s="1590">
        <v>0</v>
      </c>
      <c r="O192" s="1590">
        <v>0</v>
      </c>
      <c r="P192" s="1590">
        <v>0</v>
      </c>
      <c r="Q192" s="1635">
        <v>0</v>
      </c>
      <c r="R192" s="1558"/>
      <c r="S192" s="1570">
        <f t="shared" si="528"/>
        <v>0</v>
      </c>
      <c r="T192" s="1572">
        <f t="shared" si="529"/>
        <v>0</v>
      </c>
      <c r="U192" s="1572">
        <f t="shared" si="530"/>
        <v>0</v>
      </c>
      <c r="V192" s="1572">
        <f t="shared" si="531"/>
        <v>0</v>
      </c>
      <c r="W192" s="1572">
        <f t="shared" si="532"/>
        <v>0</v>
      </c>
      <c r="X192" s="1572">
        <f t="shared" si="533"/>
        <v>0</v>
      </c>
      <c r="Y192" s="1574">
        <f t="shared" si="534"/>
        <v>0</v>
      </c>
      <c r="Z192" s="993"/>
      <c r="AA192" s="1592"/>
      <c r="AB192" s="1570"/>
      <c r="AC192" s="18"/>
      <c r="AW192" s="1527"/>
      <c r="AX192" s="1550"/>
      <c r="AY192" s="1572">
        <f t="shared" si="535"/>
        <v>0</v>
      </c>
      <c r="AZ192" s="1574">
        <f t="shared" si="536"/>
        <v>0</v>
      </c>
      <c r="BA192" s="1574">
        <f t="shared" si="537"/>
        <v>0</v>
      </c>
      <c r="BB192" s="1574">
        <f t="shared" si="538"/>
        <v>0</v>
      </c>
      <c r="BC192" s="1573">
        <f t="shared" si="539"/>
        <v>0</v>
      </c>
      <c r="BD192" s="480">
        <f t="shared" si="540"/>
        <v>0</v>
      </c>
      <c r="BE192" s="1572">
        <f t="shared" si="541"/>
        <v>0</v>
      </c>
      <c r="BF192" s="1539"/>
      <c r="BG192" s="1594">
        <f>'Library Volume 1'!E$9</f>
        <v>0.48</v>
      </c>
      <c r="BH192" s="1595">
        <f>'Library Volume 1'!G$9</f>
        <v>0.48</v>
      </c>
      <c r="BI192" s="1595">
        <f>'Library Volume 1'!H$9</f>
        <v>0.44</v>
      </c>
      <c r="BJ192" s="1595">
        <f>'Library Volume 1'!I$9</f>
        <v>0.4</v>
      </c>
      <c r="BK192" s="1596">
        <f>'Library Volume 1'!J$9</f>
        <v>0.36</v>
      </c>
      <c r="BL192" s="1527"/>
      <c r="BM192" s="1572">
        <f t="shared" si="542"/>
        <v>0</v>
      </c>
      <c r="BN192" s="1574">
        <f t="shared" si="543"/>
        <v>0</v>
      </c>
      <c r="BO192" s="1574">
        <f t="shared" si="544"/>
        <v>0</v>
      </c>
      <c r="BP192" s="1574">
        <f t="shared" si="545"/>
        <v>0</v>
      </c>
      <c r="BQ192" s="1573">
        <f t="shared" si="546"/>
        <v>0</v>
      </c>
      <c r="BR192" s="1527"/>
      <c r="BS192" s="1597">
        <f>('Library Volume 1'!E$6)</f>
        <v>2.2000000000000002</v>
      </c>
      <c r="BT192" s="1598">
        <f>'Library Volume 1'!G$6</f>
        <v>3.2</v>
      </c>
      <c r="BU192" s="1598">
        <f>'Library Volume 1'!H$6</f>
        <v>4.9000000000000004</v>
      </c>
      <c r="BV192" s="1598">
        <f>'Library Volume 1'!I$6</f>
        <v>6.5</v>
      </c>
      <c r="BW192" s="1599">
        <f>'Library Volume 1'!J$6</f>
        <v>7.5</v>
      </c>
      <c r="BX192" s="1527"/>
      <c r="BY192" s="1572">
        <f t="shared" si="547"/>
        <v>0</v>
      </c>
      <c r="BZ192" s="1574">
        <f t="shared" si="548"/>
        <v>0</v>
      </c>
      <c r="CA192" s="1574">
        <f t="shared" si="549"/>
        <v>0</v>
      </c>
      <c r="CB192" s="1574">
        <f t="shared" si="550"/>
        <v>0</v>
      </c>
      <c r="CC192" s="1573">
        <f t="shared" si="551"/>
        <v>0</v>
      </c>
      <c r="CD192" s="1574"/>
      <c r="CE192" s="1539"/>
      <c r="CF192" s="1539"/>
      <c r="CG192" s="1539"/>
      <c r="CH192" s="1539"/>
      <c r="CI192" s="1539"/>
      <c r="CJ192" s="1539"/>
      <c r="CK192" s="1539"/>
    </row>
    <row r="193" spans="2:89" ht="16.350000000000001" hidden="1" customHeight="1" outlineLevel="1">
      <c r="B193" s="483"/>
      <c r="C193" s="1527"/>
      <c r="D193" s="1527" t="s">
        <v>296</v>
      </c>
      <c r="E193" s="1527"/>
      <c r="F193" s="1586">
        <v>0</v>
      </c>
      <c r="G193" s="1586">
        <v>0</v>
      </c>
      <c r="H193" s="1586">
        <v>0</v>
      </c>
      <c r="I193" s="1587">
        <f t="shared" si="556"/>
        <v>0</v>
      </c>
      <c r="J193" s="1588">
        <f t="shared" ref="J193:J194" si="558">IF(F193&gt;0,F193/G193,0)</f>
        <v>0</v>
      </c>
      <c r="K193" s="1558"/>
      <c r="L193" s="1589">
        <f t="shared" si="527"/>
        <v>0</v>
      </c>
      <c r="M193" s="1590">
        <v>0</v>
      </c>
      <c r="N193" s="1590">
        <v>0</v>
      </c>
      <c r="O193" s="1590">
        <v>0</v>
      </c>
      <c r="P193" s="1590">
        <v>0</v>
      </c>
      <c r="Q193" s="1635">
        <v>0</v>
      </c>
      <c r="R193" s="1558"/>
      <c r="S193" s="1570">
        <f t="shared" si="528"/>
        <v>0</v>
      </c>
      <c r="T193" s="1572">
        <f t="shared" si="529"/>
        <v>0</v>
      </c>
      <c r="U193" s="1572">
        <f t="shared" si="530"/>
        <v>0</v>
      </c>
      <c r="V193" s="1572">
        <f t="shared" si="531"/>
        <v>0</v>
      </c>
      <c r="W193" s="1572">
        <f t="shared" si="532"/>
        <v>0</v>
      </c>
      <c r="X193" s="1572">
        <f t="shared" si="533"/>
        <v>0</v>
      </c>
      <c r="Y193" s="1574">
        <f t="shared" si="534"/>
        <v>0</v>
      </c>
      <c r="Z193" s="993"/>
      <c r="AA193" s="1592"/>
      <c r="AB193" s="1570"/>
      <c r="AC193" s="18"/>
      <c r="AW193" s="1527"/>
      <c r="AX193" s="1550"/>
      <c r="AY193" s="1572">
        <f t="shared" si="535"/>
        <v>0</v>
      </c>
      <c r="AZ193" s="1574">
        <f t="shared" si="536"/>
        <v>0</v>
      </c>
      <c r="BA193" s="1574">
        <f t="shared" si="537"/>
        <v>0</v>
      </c>
      <c r="BB193" s="1574">
        <f t="shared" si="538"/>
        <v>0</v>
      </c>
      <c r="BC193" s="1573">
        <f t="shared" si="539"/>
        <v>0</v>
      </c>
      <c r="BD193" s="480">
        <f t="shared" si="540"/>
        <v>0</v>
      </c>
      <c r="BE193" s="1572">
        <f t="shared" si="541"/>
        <v>0</v>
      </c>
      <c r="BF193" s="1539"/>
      <c r="BG193" s="1594">
        <f>'Library Volume 1'!E$9</f>
        <v>0.48</v>
      </c>
      <c r="BH193" s="1595">
        <f>'Library Volume 1'!G$9</f>
        <v>0.48</v>
      </c>
      <c r="BI193" s="1595">
        <f>'Library Volume 1'!H$9</f>
        <v>0.44</v>
      </c>
      <c r="BJ193" s="1595">
        <f>'Library Volume 1'!I$9</f>
        <v>0.4</v>
      </c>
      <c r="BK193" s="1596">
        <f>'Library Volume 1'!J$9</f>
        <v>0.36</v>
      </c>
      <c r="BL193" s="1527"/>
      <c r="BM193" s="1572">
        <f t="shared" si="542"/>
        <v>0</v>
      </c>
      <c r="BN193" s="1574">
        <f t="shared" si="543"/>
        <v>0</v>
      </c>
      <c r="BO193" s="1574">
        <f t="shared" si="544"/>
        <v>0</v>
      </c>
      <c r="BP193" s="1574">
        <f t="shared" si="545"/>
        <v>0</v>
      </c>
      <c r="BQ193" s="1573">
        <f t="shared" si="546"/>
        <v>0</v>
      </c>
      <c r="BR193" s="1527"/>
      <c r="BS193" s="1597">
        <f>('Library Volume 1'!E$6)</f>
        <v>2.2000000000000002</v>
      </c>
      <c r="BT193" s="1598">
        <f>'Library Volume 1'!G$6</f>
        <v>3.2</v>
      </c>
      <c r="BU193" s="1598">
        <f>'Library Volume 1'!H$6</f>
        <v>4.9000000000000004</v>
      </c>
      <c r="BV193" s="1598">
        <f>'Library Volume 1'!I$6</f>
        <v>6.5</v>
      </c>
      <c r="BW193" s="1599">
        <f>'Library Volume 1'!J$6</f>
        <v>7.5</v>
      </c>
      <c r="BX193" s="1527"/>
      <c r="BY193" s="1572">
        <f t="shared" si="547"/>
        <v>0</v>
      </c>
      <c r="BZ193" s="1574">
        <f t="shared" si="548"/>
        <v>0</v>
      </c>
      <c r="CA193" s="1574">
        <f t="shared" si="549"/>
        <v>0</v>
      </c>
      <c r="CB193" s="1574">
        <f t="shared" si="550"/>
        <v>0</v>
      </c>
      <c r="CC193" s="1573">
        <f t="shared" si="551"/>
        <v>0</v>
      </c>
      <c r="CD193" s="1574"/>
      <c r="CE193" s="1539"/>
      <c r="CF193" s="1539"/>
      <c r="CG193" s="1539"/>
      <c r="CH193" s="1539"/>
      <c r="CI193" s="1539"/>
      <c r="CJ193" s="1539"/>
      <c r="CK193" s="1539"/>
    </row>
    <row r="194" spans="2:89" ht="16.350000000000001" hidden="1" customHeight="1" outlineLevel="1">
      <c r="B194" s="483"/>
      <c r="C194" s="1527"/>
      <c r="D194" s="1565" t="s">
        <v>298</v>
      </c>
      <c r="E194" s="1527"/>
      <c r="F194" s="1586">
        <v>0</v>
      </c>
      <c r="G194" s="1586">
        <v>0</v>
      </c>
      <c r="H194" s="1586">
        <v>0</v>
      </c>
      <c r="I194" s="1636">
        <f t="shared" si="556"/>
        <v>0</v>
      </c>
      <c r="J194" s="1637">
        <f t="shared" si="558"/>
        <v>0</v>
      </c>
      <c r="K194" s="1558"/>
      <c r="L194" s="1589">
        <f t="shared" ref="L194:L198" si="559">J194-M194-N194-O194-P194-Q194</f>
        <v>0</v>
      </c>
      <c r="M194" s="1590">
        <v>0</v>
      </c>
      <c r="N194" s="1590">
        <v>0</v>
      </c>
      <c r="O194" s="1590">
        <v>0</v>
      </c>
      <c r="P194" s="1590">
        <v>0</v>
      </c>
      <c r="Q194" s="1635">
        <v>0</v>
      </c>
      <c r="R194" s="1558"/>
      <c r="S194" s="1570">
        <f t="shared" si="528"/>
        <v>0</v>
      </c>
      <c r="T194" s="1572">
        <f t="shared" si="529"/>
        <v>0</v>
      </c>
      <c r="U194" s="1572">
        <f t="shared" si="530"/>
        <v>0</v>
      </c>
      <c r="V194" s="1572">
        <f t="shared" si="531"/>
        <v>0</v>
      </c>
      <c r="W194" s="1572">
        <f t="shared" si="532"/>
        <v>0</v>
      </c>
      <c r="X194" s="1572">
        <f t="shared" si="533"/>
        <v>0</v>
      </c>
      <c r="Y194" s="1574">
        <f t="shared" si="534"/>
        <v>0</v>
      </c>
      <c r="Z194" s="993"/>
      <c r="AA194" s="1592"/>
      <c r="AB194" s="1570"/>
      <c r="AC194" s="18"/>
      <c r="AW194" s="1527"/>
      <c r="AX194" s="1550"/>
      <c r="AY194" s="1572">
        <f t="shared" ref="AY194:BD199" si="560">$H194*L194</f>
        <v>0</v>
      </c>
      <c r="AZ194" s="1574">
        <f t="shared" si="560"/>
        <v>0</v>
      </c>
      <c r="BA194" s="1574">
        <f t="shared" si="560"/>
        <v>0</v>
      </c>
      <c r="BB194" s="1574">
        <f t="shared" si="560"/>
        <v>0</v>
      </c>
      <c r="BC194" s="1573">
        <f t="shared" si="560"/>
        <v>0</v>
      </c>
      <c r="BD194" s="480">
        <f t="shared" si="560"/>
        <v>0</v>
      </c>
      <c r="BE194" s="1572">
        <f t="shared" ref="BE194:BE199" si="561">SUM(AY194:BD194)</f>
        <v>0</v>
      </c>
      <c r="BF194" s="1539"/>
      <c r="BG194" s="1594">
        <f>'Library Volume 1'!E$9</f>
        <v>0.48</v>
      </c>
      <c r="BH194" s="1595">
        <f>'Library Volume 1'!G$9</f>
        <v>0.48</v>
      </c>
      <c r="BI194" s="1595">
        <f>'Library Volume 1'!H$9</f>
        <v>0.44</v>
      </c>
      <c r="BJ194" s="1595">
        <f>'Library Volume 1'!I$9</f>
        <v>0.4</v>
      </c>
      <c r="BK194" s="1596">
        <f>'Library Volume 1'!J$9</f>
        <v>0.36</v>
      </c>
      <c r="BL194" s="1527"/>
      <c r="BM194" s="1572">
        <f t="shared" ref="BM194:BQ199" si="562">(S194)/(BG194*40)</f>
        <v>0</v>
      </c>
      <c r="BN194" s="1574">
        <f t="shared" si="562"/>
        <v>0</v>
      </c>
      <c r="BO194" s="1574">
        <f t="shared" si="562"/>
        <v>0</v>
      </c>
      <c r="BP194" s="1574">
        <f t="shared" si="562"/>
        <v>0</v>
      </c>
      <c r="BQ194" s="1573">
        <f t="shared" si="562"/>
        <v>0</v>
      </c>
      <c r="BR194" s="1527"/>
      <c r="BS194" s="1597">
        <f>('Library Volume 1'!E$6)</f>
        <v>2.2000000000000002</v>
      </c>
      <c r="BT194" s="1598">
        <f>'Library Volume 1'!G$6</f>
        <v>3.2</v>
      </c>
      <c r="BU194" s="1598">
        <f>'Library Volume 1'!H$6</f>
        <v>4.9000000000000004</v>
      </c>
      <c r="BV194" s="1598">
        <f>'Library Volume 1'!I$6</f>
        <v>6.5</v>
      </c>
      <c r="BW194" s="1599">
        <f>'Library Volume 1'!J$6</f>
        <v>7.5</v>
      </c>
      <c r="BX194" s="1527"/>
      <c r="BY194" s="1572">
        <f t="shared" ref="BY194:BY199" si="563">BM194*BS194</f>
        <v>0</v>
      </c>
      <c r="BZ194" s="1574">
        <f t="shared" ref="BZ194:BZ198" si="564">BN194*BT194</f>
        <v>0</v>
      </c>
      <c r="CA194" s="1574">
        <f t="shared" ref="CA194:CA199" si="565">BO194*BU194</f>
        <v>0</v>
      </c>
      <c r="CB194" s="1574">
        <f t="shared" ref="CB194:CB199" si="566">BP194*BV194</f>
        <v>0</v>
      </c>
      <c r="CC194" s="1573">
        <f t="shared" ref="CC194:CC199" si="567">BQ194*BW194</f>
        <v>0</v>
      </c>
      <c r="CD194" s="1574"/>
      <c r="CE194" s="1539"/>
      <c r="CF194" s="1539"/>
      <c r="CG194" s="1539"/>
      <c r="CH194" s="1539"/>
      <c r="CI194" s="1539"/>
      <c r="CJ194" s="1539"/>
      <c r="CK194" s="1539"/>
    </row>
    <row r="195" spans="2:89" ht="17.100000000000001" hidden="1" customHeight="1" outlineLevel="1">
      <c r="B195" s="483"/>
      <c r="C195" s="1582" t="str">
        <f>'Library Volume 1'!C55</f>
        <v>Theology and Religious Studies</v>
      </c>
      <c r="D195" s="1582"/>
      <c r="E195" s="1568"/>
      <c r="F195" s="1569"/>
      <c r="G195" s="1569"/>
      <c r="H195" s="1569"/>
      <c r="I195" s="1602"/>
      <c r="J195" s="1603"/>
      <c r="K195" s="1558"/>
      <c r="L195" s="1568"/>
      <c r="M195" s="1569"/>
      <c r="N195" s="1569"/>
      <c r="O195" s="1569"/>
      <c r="P195" s="1569"/>
      <c r="Q195" s="1568"/>
      <c r="R195" s="1558"/>
      <c r="S195" s="1568"/>
      <c r="T195" s="1569"/>
      <c r="U195" s="1569"/>
      <c r="V195" s="1569"/>
      <c r="W195" s="1569"/>
      <c r="X195" s="1569"/>
      <c r="Y195" s="1568"/>
      <c r="Z195" s="993"/>
      <c r="AA195" s="649"/>
      <c r="AB195" s="1570"/>
      <c r="AC195" s="18"/>
      <c r="AW195" s="1527"/>
      <c r="AX195" s="508" t="str">
        <f>C195</f>
        <v>Theology and Religious Studies</v>
      </c>
      <c r="AY195" s="1575"/>
      <c r="AZ195" s="1576"/>
      <c r="BA195" s="1576"/>
      <c r="BB195" s="1576"/>
      <c r="BC195" s="1577"/>
      <c r="BD195" s="604"/>
      <c r="BE195" s="1575"/>
      <c r="BF195" s="1578"/>
      <c r="BG195" s="1579"/>
      <c r="BH195" s="1580"/>
      <c r="BI195" s="1580"/>
      <c r="BJ195" s="1580"/>
      <c r="BK195" s="1581"/>
      <c r="BL195" s="1582"/>
      <c r="BM195" s="1575"/>
      <c r="BN195" s="1576"/>
      <c r="BO195" s="1576"/>
      <c r="BP195" s="1576"/>
      <c r="BQ195" s="1577"/>
      <c r="BR195" s="1582"/>
      <c r="BS195" s="1583"/>
      <c r="BT195" s="1584"/>
      <c r="BU195" s="1584"/>
      <c r="BV195" s="1584"/>
      <c r="BW195" s="1585"/>
      <c r="BX195" s="1582"/>
      <c r="BY195" s="1575"/>
      <c r="BZ195" s="1576"/>
      <c r="CA195" s="1576"/>
      <c r="CB195" s="1576"/>
      <c r="CC195" s="1577"/>
      <c r="CD195" s="1574"/>
      <c r="CE195" s="1539"/>
      <c r="CF195" s="1539"/>
      <c r="CG195" s="1539"/>
      <c r="CH195" s="1539"/>
      <c r="CI195" s="1539"/>
      <c r="CJ195" s="1539"/>
      <c r="CK195" s="1539"/>
    </row>
    <row r="196" spans="2:89" ht="16.350000000000001" hidden="1" customHeight="1" outlineLevel="1">
      <c r="B196" s="483"/>
      <c r="D196" s="1527" t="s">
        <v>292</v>
      </c>
      <c r="E196" s="1527"/>
      <c r="F196" s="1586">
        <v>0</v>
      </c>
      <c r="G196" s="1586">
        <v>0</v>
      </c>
      <c r="H196" s="1586">
        <v>0</v>
      </c>
      <c r="I196" s="1587">
        <f t="shared" ref="I196:I199" si="568">IF(F196&gt;0,G196/H196,0)</f>
        <v>0</v>
      </c>
      <c r="J196" s="1588">
        <f t="shared" ref="J196" si="569">IF(F196&gt;0,F196/G196,0)</f>
        <v>0</v>
      </c>
      <c r="K196" s="1558"/>
      <c r="L196" s="1589">
        <f t="shared" ref="L196" si="570">J196-M196-N196-O196-P196-Q196</f>
        <v>0</v>
      </c>
      <c r="M196" s="1590">
        <v>0</v>
      </c>
      <c r="N196" s="1590">
        <v>0</v>
      </c>
      <c r="O196" s="1590">
        <v>0</v>
      </c>
      <c r="P196" s="1590">
        <v>0</v>
      </c>
      <c r="Q196" s="1635">
        <v>0</v>
      </c>
      <c r="R196" s="1558"/>
      <c r="S196" s="1570">
        <f t="shared" ref="S196:S199" si="571">$I196*L196*$H196</f>
        <v>0</v>
      </c>
      <c r="T196" s="1572">
        <f t="shared" ref="T196:T199" si="572">$I196*M196*$H196</f>
        <v>0</v>
      </c>
      <c r="U196" s="1572">
        <f t="shared" ref="U196:U199" si="573">$I196*N196*$H196</f>
        <v>0</v>
      </c>
      <c r="V196" s="1572">
        <f t="shared" ref="V196:V199" si="574">$I196*O196*$H196</f>
        <v>0</v>
      </c>
      <c r="W196" s="1572">
        <f t="shared" ref="W196:W199" si="575">$I196*P196*$H196</f>
        <v>0</v>
      </c>
      <c r="X196" s="1572">
        <f t="shared" ref="X196:X199" si="576">$I196*Q196*$H196</f>
        <v>0</v>
      </c>
      <c r="Y196" s="1574">
        <f t="shared" ref="Y196:Y199" si="577">SUM(S196:X196)</f>
        <v>0</v>
      </c>
      <c r="Z196" s="993"/>
      <c r="AA196" s="1592"/>
      <c r="AB196" s="1570"/>
      <c r="AC196" s="18"/>
      <c r="AW196" s="1527"/>
      <c r="AX196" s="1550"/>
      <c r="AY196" s="1572">
        <f t="shared" si="560"/>
        <v>0</v>
      </c>
      <c r="AZ196" s="1574">
        <f t="shared" si="560"/>
        <v>0</v>
      </c>
      <c r="BA196" s="1574">
        <f t="shared" si="560"/>
        <v>0</v>
      </c>
      <c r="BB196" s="1574">
        <f t="shared" si="560"/>
        <v>0</v>
      </c>
      <c r="BC196" s="1573">
        <f t="shared" si="560"/>
        <v>0</v>
      </c>
      <c r="BD196" s="480">
        <f t="shared" si="560"/>
        <v>0</v>
      </c>
      <c r="BE196" s="1572">
        <f t="shared" si="561"/>
        <v>0</v>
      </c>
      <c r="BF196" s="1539"/>
      <c r="BG196" s="1594">
        <f>'Library Volume 1'!E$9</f>
        <v>0.48</v>
      </c>
      <c r="BH196" s="1595">
        <f>'Library Volume 1'!G$9</f>
        <v>0.48</v>
      </c>
      <c r="BI196" s="1595">
        <f>'Library Volume 1'!H$9</f>
        <v>0.44</v>
      </c>
      <c r="BJ196" s="1595">
        <f>'Library Volume 1'!I$9</f>
        <v>0.4</v>
      </c>
      <c r="BK196" s="1596">
        <f>'Library Volume 1'!J$9</f>
        <v>0.36</v>
      </c>
      <c r="BL196" s="1527"/>
      <c r="BM196" s="1572">
        <f t="shared" si="562"/>
        <v>0</v>
      </c>
      <c r="BN196" s="1574">
        <f t="shared" si="562"/>
        <v>0</v>
      </c>
      <c r="BO196" s="1574">
        <f t="shared" si="562"/>
        <v>0</v>
      </c>
      <c r="BP196" s="1574">
        <f t="shared" si="562"/>
        <v>0</v>
      </c>
      <c r="BQ196" s="1573">
        <f t="shared" si="562"/>
        <v>0</v>
      </c>
      <c r="BR196" s="1527"/>
      <c r="BS196" s="1597">
        <f>('Library Volume 1'!E$6)</f>
        <v>2.2000000000000002</v>
      </c>
      <c r="BT196" s="1598">
        <f>'Library Volume 1'!G$6</f>
        <v>3.2</v>
      </c>
      <c r="BU196" s="1598">
        <f>'Library Volume 1'!H$6</f>
        <v>4.9000000000000004</v>
      </c>
      <c r="BV196" s="1598">
        <f>'Library Volume 1'!I$6</f>
        <v>6.5</v>
      </c>
      <c r="BW196" s="1599">
        <f>'Library Volume 1'!J$6</f>
        <v>7.5</v>
      </c>
      <c r="BX196" s="1527"/>
      <c r="BY196" s="1572">
        <f t="shared" si="563"/>
        <v>0</v>
      </c>
      <c r="BZ196" s="1574">
        <f t="shared" si="564"/>
        <v>0</v>
      </c>
      <c r="CA196" s="1574">
        <f t="shared" si="565"/>
        <v>0</v>
      </c>
      <c r="CB196" s="1574">
        <f t="shared" si="566"/>
        <v>0</v>
      </c>
      <c r="CC196" s="1573">
        <f t="shared" si="567"/>
        <v>0</v>
      </c>
      <c r="CD196" s="1574"/>
      <c r="CE196" s="1539"/>
      <c r="CF196" s="1539"/>
      <c r="CG196" s="1539"/>
      <c r="CH196" s="1539"/>
      <c r="CI196" s="1539"/>
      <c r="CJ196" s="1539"/>
      <c r="CK196" s="1539"/>
    </row>
    <row r="197" spans="2:89" ht="16.350000000000001" hidden="1" customHeight="1" outlineLevel="1">
      <c r="B197" s="483"/>
      <c r="D197" s="1527" t="s">
        <v>294</v>
      </c>
      <c r="E197" s="1527"/>
      <c r="F197" s="1586">
        <v>0</v>
      </c>
      <c r="G197" s="1586">
        <v>0</v>
      </c>
      <c r="H197" s="1586">
        <v>0</v>
      </c>
      <c r="I197" s="1587">
        <f t="shared" si="568"/>
        <v>0</v>
      </c>
      <c r="J197" s="1588">
        <f>IF(F197&gt;0,F197/G197,0)</f>
        <v>0</v>
      </c>
      <c r="K197" s="1558"/>
      <c r="L197" s="1589">
        <f t="shared" si="559"/>
        <v>0</v>
      </c>
      <c r="M197" s="1590">
        <v>0</v>
      </c>
      <c r="N197" s="1590">
        <v>0</v>
      </c>
      <c r="O197" s="1590">
        <v>0</v>
      </c>
      <c r="P197" s="1590">
        <v>0</v>
      </c>
      <c r="Q197" s="1635">
        <v>0</v>
      </c>
      <c r="R197" s="1558"/>
      <c r="S197" s="1570">
        <f t="shared" si="571"/>
        <v>0</v>
      </c>
      <c r="T197" s="1572">
        <f t="shared" si="572"/>
        <v>0</v>
      </c>
      <c r="U197" s="1572">
        <f t="shared" si="573"/>
        <v>0</v>
      </c>
      <c r="V197" s="1572">
        <f t="shared" si="574"/>
        <v>0</v>
      </c>
      <c r="W197" s="1572">
        <f t="shared" si="575"/>
        <v>0</v>
      </c>
      <c r="X197" s="1572">
        <f t="shared" si="576"/>
        <v>0</v>
      </c>
      <c r="Y197" s="1574">
        <f t="shared" si="577"/>
        <v>0</v>
      </c>
      <c r="Z197" s="993"/>
      <c r="AA197" s="1592"/>
      <c r="AB197" s="1570"/>
      <c r="AC197" s="18"/>
      <c r="AW197" s="1527"/>
      <c r="AX197" s="1550"/>
      <c r="AY197" s="1572">
        <f t="shared" si="560"/>
        <v>0</v>
      </c>
      <c r="AZ197" s="1574">
        <f t="shared" si="560"/>
        <v>0</v>
      </c>
      <c r="BA197" s="1574">
        <f t="shared" si="560"/>
        <v>0</v>
      </c>
      <c r="BB197" s="1574">
        <f t="shared" si="560"/>
        <v>0</v>
      </c>
      <c r="BC197" s="1573">
        <f t="shared" si="560"/>
        <v>0</v>
      </c>
      <c r="BD197" s="480">
        <f t="shared" si="560"/>
        <v>0</v>
      </c>
      <c r="BE197" s="1572">
        <f t="shared" si="561"/>
        <v>0</v>
      </c>
      <c r="BF197" s="1539"/>
      <c r="BG197" s="1594">
        <f>'Library Volume 1'!E$9</f>
        <v>0.48</v>
      </c>
      <c r="BH197" s="1595">
        <f>'Library Volume 1'!G$9</f>
        <v>0.48</v>
      </c>
      <c r="BI197" s="1595">
        <f>'Library Volume 1'!H$9</f>
        <v>0.44</v>
      </c>
      <c r="BJ197" s="1595">
        <f>'Library Volume 1'!I$9</f>
        <v>0.4</v>
      </c>
      <c r="BK197" s="1596">
        <f>'Library Volume 1'!J$9</f>
        <v>0.36</v>
      </c>
      <c r="BL197" s="1527"/>
      <c r="BM197" s="1572">
        <f t="shared" si="562"/>
        <v>0</v>
      </c>
      <c r="BN197" s="1574">
        <f t="shared" si="562"/>
        <v>0</v>
      </c>
      <c r="BO197" s="1574">
        <f t="shared" si="562"/>
        <v>0</v>
      </c>
      <c r="BP197" s="1574">
        <f t="shared" si="562"/>
        <v>0</v>
      </c>
      <c r="BQ197" s="1573">
        <f t="shared" si="562"/>
        <v>0</v>
      </c>
      <c r="BR197" s="1527"/>
      <c r="BS197" s="1597">
        <f>('Library Volume 1'!E$6)</f>
        <v>2.2000000000000002</v>
      </c>
      <c r="BT197" s="1598">
        <f>'Library Volume 1'!G$6</f>
        <v>3.2</v>
      </c>
      <c r="BU197" s="1598">
        <f>'Library Volume 1'!H$6</f>
        <v>4.9000000000000004</v>
      </c>
      <c r="BV197" s="1598">
        <f>'Library Volume 1'!I$6</f>
        <v>6.5</v>
      </c>
      <c r="BW197" s="1599">
        <f>'Library Volume 1'!J$6</f>
        <v>7.5</v>
      </c>
      <c r="BX197" s="1527"/>
      <c r="BY197" s="1572">
        <f t="shared" si="563"/>
        <v>0</v>
      </c>
      <c r="BZ197" s="1574">
        <f t="shared" si="564"/>
        <v>0</v>
      </c>
      <c r="CA197" s="1574">
        <f t="shared" si="565"/>
        <v>0</v>
      </c>
      <c r="CB197" s="1574">
        <f t="shared" si="566"/>
        <v>0</v>
      </c>
      <c r="CC197" s="1573">
        <f t="shared" si="567"/>
        <v>0</v>
      </c>
      <c r="CD197" s="1574"/>
      <c r="CE197" s="1539"/>
      <c r="CF197" s="1539"/>
      <c r="CG197" s="1539"/>
      <c r="CH197" s="1539"/>
      <c r="CI197" s="1539"/>
      <c r="CJ197" s="1539"/>
      <c r="CK197" s="1539"/>
    </row>
    <row r="198" spans="2:89" ht="16.350000000000001" hidden="1" customHeight="1" outlineLevel="1">
      <c r="B198" s="483"/>
      <c r="D198" s="1527" t="s">
        <v>296</v>
      </c>
      <c r="E198" s="1527"/>
      <c r="F198" s="1586">
        <v>0</v>
      </c>
      <c r="G198" s="1586">
        <v>0</v>
      </c>
      <c r="H198" s="1586">
        <v>0</v>
      </c>
      <c r="I198" s="1587">
        <f t="shared" si="568"/>
        <v>0</v>
      </c>
      <c r="J198" s="1588">
        <f t="shared" ref="J198:J199" si="578">IF(F198&gt;0,F198/G198,0)</f>
        <v>0</v>
      </c>
      <c r="K198" s="1558"/>
      <c r="L198" s="1589">
        <f t="shared" si="559"/>
        <v>0</v>
      </c>
      <c r="M198" s="1590">
        <v>0</v>
      </c>
      <c r="N198" s="1590">
        <v>0</v>
      </c>
      <c r="O198" s="1590">
        <v>0</v>
      </c>
      <c r="P198" s="1590">
        <v>0</v>
      </c>
      <c r="Q198" s="1635">
        <v>0</v>
      </c>
      <c r="R198" s="1558"/>
      <c r="S198" s="1570">
        <f t="shared" si="571"/>
        <v>0</v>
      </c>
      <c r="T198" s="1572">
        <f t="shared" si="572"/>
        <v>0</v>
      </c>
      <c r="U198" s="1572">
        <f t="shared" si="573"/>
        <v>0</v>
      </c>
      <c r="V198" s="1572">
        <f t="shared" si="574"/>
        <v>0</v>
      </c>
      <c r="W198" s="1572">
        <f t="shared" si="575"/>
        <v>0</v>
      </c>
      <c r="X198" s="1572">
        <f t="shared" si="576"/>
        <v>0</v>
      </c>
      <c r="Y198" s="1574">
        <f t="shared" si="577"/>
        <v>0</v>
      </c>
      <c r="Z198" s="993"/>
      <c r="AA198" s="1592"/>
      <c r="AB198" s="1570"/>
      <c r="AC198" s="18"/>
      <c r="AW198" s="1527"/>
      <c r="AX198" s="1550"/>
      <c r="AY198" s="1572">
        <f t="shared" si="560"/>
        <v>0</v>
      </c>
      <c r="AZ198" s="1574">
        <f t="shared" si="560"/>
        <v>0</v>
      </c>
      <c r="BA198" s="1574">
        <f t="shared" si="560"/>
        <v>0</v>
      </c>
      <c r="BB198" s="1574">
        <f t="shared" si="560"/>
        <v>0</v>
      </c>
      <c r="BC198" s="1573">
        <f t="shared" si="560"/>
        <v>0</v>
      </c>
      <c r="BD198" s="480">
        <f t="shared" si="560"/>
        <v>0</v>
      </c>
      <c r="BE198" s="1572">
        <f t="shared" si="561"/>
        <v>0</v>
      </c>
      <c r="BF198" s="1539"/>
      <c r="BG198" s="1594">
        <f>'Library Volume 1'!E$9</f>
        <v>0.48</v>
      </c>
      <c r="BH198" s="1595">
        <f>'Library Volume 1'!G$9</f>
        <v>0.48</v>
      </c>
      <c r="BI198" s="1595">
        <f>'Library Volume 1'!H$9</f>
        <v>0.44</v>
      </c>
      <c r="BJ198" s="1595">
        <f>'Library Volume 1'!I$9</f>
        <v>0.4</v>
      </c>
      <c r="BK198" s="1596">
        <f>'Library Volume 1'!J$9</f>
        <v>0.36</v>
      </c>
      <c r="BL198" s="1527"/>
      <c r="BM198" s="1572">
        <f t="shared" si="562"/>
        <v>0</v>
      </c>
      <c r="BN198" s="1574">
        <f t="shared" si="562"/>
        <v>0</v>
      </c>
      <c r="BO198" s="1574">
        <f t="shared" si="562"/>
        <v>0</v>
      </c>
      <c r="BP198" s="1574">
        <f t="shared" si="562"/>
        <v>0</v>
      </c>
      <c r="BQ198" s="1573">
        <f t="shared" si="562"/>
        <v>0</v>
      </c>
      <c r="BR198" s="1527"/>
      <c r="BS198" s="1597">
        <f>('Library Volume 1'!E$6)</f>
        <v>2.2000000000000002</v>
      </c>
      <c r="BT198" s="1598">
        <f>'Library Volume 1'!G$6</f>
        <v>3.2</v>
      </c>
      <c r="BU198" s="1598">
        <f>'Library Volume 1'!H$6</f>
        <v>4.9000000000000004</v>
      </c>
      <c r="BV198" s="1598">
        <f>'Library Volume 1'!I$6</f>
        <v>6.5</v>
      </c>
      <c r="BW198" s="1599">
        <f>'Library Volume 1'!J$6</f>
        <v>7.5</v>
      </c>
      <c r="BX198" s="1527"/>
      <c r="BY198" s="1572">
        <f t="shared" si="563"/>
        <v>0</v>
      </c>
      <c r="BZ198" s="1574">
        <f t="shared" si="564"/>
        <v>0</v>
      </c>
      <c r="CA198" s="1574">
        <f t="shared" si="565"/>
        <v>0</v>
      </c>
      <c r="CB198" s="1574">
        <f t="shared" si="566"/>
        <v>0</v>
      </c>
      <c r="CC198" s="1573">
        <f t="shared" si="567"/>
        <v>0</v>
      </c>
      <c r="CD198" s="1574"/>
      <c r="CE198" s="1539"/>
      <c r="CF198" s="1539"/>
      <c r="CG198" s="1539"/>
      <c r="CH198" s="1539"/>
      <c r="CI198" s="1539"/>
      <c r="CJ198" s="1539"/>
      <c r="CK198" s="1539"/>
    </row>
    <row r="199" spans="2:89" ht="16.350000000000001" hidden="1" customHeight="1" outlineLevel="1">
      <c r="B199" s="483"/>
      <c r="D199" s="1527" t="s">
        <v>298</v>
      </c>
      <c r="E199" s="1527"/>
      <c r="F199" s="1586">
        <v>0</v>
      </c>
      <c r="G199" s="1586">
        <v>0</v>
      </c>
      <c r="H199" s="1586">
        <v>0</v>
      </c>
      <c r="I199" s="1587">
        <f t="shared" si="568"/>
        <v>0</v>
      </c>
      <c r="J199" s="1588">
        <f t="shared" si="578"/>
        <v>0</v>
      </c>
      <c r="K199" s="1558"/>
      <c r="L199" s="1589">
        <f>J199-M199-N199-O199-P199-Q199</f>
        <v>0</v>
      </c>
      <c r="M199" s="1590">
        <v>0</v>
      </c>
      <c r="N199" s="1590">
        <v>0</v>
      </c>
      <c r="O199" s="1590">
        <v>0</v>
      </c>
      <c r="P199" s="1590">
        <v>0</v>
      </c>
      <c r="Q199" s="1635">
        <v>0</v>
      </c>
      <c r="R199" s="1558"/>
      <c r="S199" s="1570">
        <f t="shared" si="571"/>
        <v>0</v>
      </c>
      <c r="T199" s="1572">
        <f t="shared" si="572"/>
        <v>0</v>
      </c>
      <c r="U199" s="1572">
        <f t="shared" si="573"/>
        <v>0</v>
      </c>
      <c r="V199" s="1572">
        <f t="shared" si="574"/>
        <v>0</v>
      </c>
      <c r="W199" s="1572">
        <f t="shared" si="575"/>
        <v>0</v>
      </c>
      <c r="X199" s="1572">
        <f t="shared" si="576"/>
        <v>0</v>
      </c>
      <c r="Y199" s="1564">
        <f t="shared" si="577"/>
        <v>0</v>
      </c>
      <c r="Z199" s="993"/>
      <c r="AA199" s="1592"/>
      <c r="AB199" s="1570"/>
      <c r="AC199" s="18"/>
      <c r="AW199" s="1565"/>
      <c r="AX199" s="1610"/>
      <c r="AY199" s="1561">
        <f t="shared" si="560"/>
        <v>0</v>
      </c>
      <c r="AZ199" s="1564">
        <f t="shared" si="560"/>
        <v>0</v>
      </c>
      <c r="BA199" s="1564">
        <f t="shared" si="560"/>
        <v>0</v>
      </c>
      <c r="BB199" s="1564">
        <f t="shared" si="560"/>
        <v>0</v>
      </c>
      <c r="BC199" s="1611">
        <f t="shared" si="560"/>
        <v>0</v>
      </c>
      <c r="BD199" s="482">
        <f t="shared" si="560"/>
        <v>0</v>
      </c>
      <c r="BE199" s="1561">
        <f t="shared" si="561"/>
        <v>0</v>
      </c>
      <c r="BF199" s="1630"/>
      <c r="BG199" s="1613">
        <f>'Library Volume 1'!E$9</f>
        <v>0.48</v>
      </c>
      <c r="BH199" s="1614">
        <f>'Library Volume 1'!G$9</f>
        <v>0.48</v>
      </c>
      <c r="BI199" s="1614">
        <f>'Library Volume 1'!H$9</f>
        <v>0.44</v>
      </c>
      <c r="BJ199" s="1614">
        <f>'Library Volume 1'!I$9</f>
        <v>0.4</v>
      </c>
      <c r="BK199" s="1615">
        <f>'Library Volume 1'!J$9</f>
        <v>0.36</v>
      </c>
      <c r="BL199" s="1565"/>
      <c r="BM199" s="1561">
        <f t="shared" si="562"/>
        <v>0</v>
      </c>
      <c r="BN199" s="1564">
        <f t="shared" si="562"/>
        <v>0</v>
      </c>
      <c r="BO199" s="1564">
        <f t="shared" si="562"/>
        <v>0</v>
      </c>
      <c r="BP199" s="1564">
        <f t="shared" si="562"/>
        <v>0</v>
      </c>
      <c r="BQ199" s="1611">
        <f t="shared" si="562"/>
        <v>0</v>
      </c>
      <c r="BR199" s="1565"/>
      <c r="BS199" s="1616">
        <f>('Library Volume 1'!E$6)</f>
        <v>2.2000000000000002</v>
      </c>
      <c r="BT199" s="1617">
        <f>'Library Volume 1'!G$6</f>
        <v>3.2</v>
      </c>
      <c r="BU199" s="1617">
        <f>'Library Volume 1'!H$6</f>
        <v>4.9000000000000004</v>
      </c>
      <c r="BV199" s="1617">
        <f>'Library Volume 1'!I$6</f>
        <v>6.5</v>
      </c>
      <c r="BW199" s="1618">
        <f>'Library Volume 1'!J$6</f>
        <v>7.5</v>
      </c>
      <c r="BX199" s="1565"/>
      <c r="BY199" s="1561">
        <f t="shared" si="563"/>
        <v>0</v>
      </c>
      <c r="BZ199" s="1564">
        <f>BN199*BT199</f>
        <v>0</v>
      </c>
      <c r="CA199" s="1564">
        <f t="shared" si="565"/>
        <v>0</v>
      </c>
      <c r="CB199" s="1564">
        <f t="shared" si="566"/>
        <v>0</v>
      </c>
      <c r="CC199" s="1611">
        <f t="shared" si="567"/>
        <v>0</v>
      </c>
      <c r="CD199" s="1564"/>
      <c r="CE199" s="1539"/>
      <c r="CF199" s="1539"/>
      <c r="CG199" s="1539"/>
      <c r="CH199" s="1539"/>
      <c r="CI199" s="1539"/>
      <c r="CJ199" s="1539"/>
      <c r="CK199" s="1539"/>
    </row>
    <row r="200" spans="2:89" s="24" customFormat="1" ht="16.350000000000001" hidden="1" customHeight="1" outlineLevel="1">
      <c r="B200" s="483"/>
      <c r="D200" s="484"/>
      <c r="E200" s="484"/>
      <c r="F200" s="531">
        <f>SUM(F180:F199)</f>
        <v>0</v>
      </c>
      <c r="G200" s="531">
        <f>SUM(G180:G199)</f>
        <v>0</v>
      </c>
      <c r="H200" s="531">
        <f>SUM(H180:H199)</f>
        <v>0</v>
      </c>
      <c r="I200" s="738" t="e">
        <f>AN101</f>
        <v>#DIV/0!</v>
      </c>
      <c r="J200" s="626">
        <f t="shared" ref="J200" si="579">IF(F200&gt;0,F200/G200,0)</f>
        <v>0</v>
      </c>
      <c r="K200" s="1558"/>
      <c r="L200" s="485"/>
      <c r="M200" s="531"/>
      <c r="N200" s="531"/>
      <c r="O200" s="531"/>
      <c r="P200" s="531"/>
      <c r="Q200" s="626"/>
      <c r="R200" s="1558"/>
      <c r="S200" s="1477">
        <f t="shared" ref="S200" si="580">SUM(S180:S199)</f>
        <v>0</v>
      </c>
      <c r="T200" s="531">
        <f>SUM(T180:T199)</f>
        <v>0</v>
      </c>
      <c r="U200" s="531">
        <f>SUM(U180:U199)</f>
        <v>0</v>
      </c>
      <c r="V200" s="531">
        <f>SUM(V180:V199)</f>
        <v>0</v>
      </c>
      <c r="W200" s="531">
        <f>SUM(W180:W199)</f>
        <v>0</v>
      </c>
      <c r="X200" s="531">
        <f>SUM(X180:X199)</f>
        <v>0</v>
      </c>
      <c r="Y200" s="516">
        <f t="shared" ref="Y200" si="581">SUM(Y180:Y199)</f>
        <v>0</v>
      </c>
      <c r="Z200" s="993"/>
      <c r="AA200" s="645" t="str">
        <f>IF(AN105&gt;0,"NB: no space allocated due to insufficient demand","")</f>
        <v/>
      </c>
      <c r="AB200" s="643"/>
      <c r="AC200" s="18"/>
      <c r="AW200" s="481"/>
      <c r="AX200" s="508"/>
      <c r="AY200" s="509">
        <f t="shared" ref="AY200:BE200" si="582">SUM(AY180:AY199)</f>
        <v>0</v>
      </c>
      <c r="AZ200" s="510">
        <f t="shared" si="582"/>
        <v>0</v>
      </c>
      <c r="BA200" s="510">
        <f t="shared" si="582"/>
        <v>0</v>
      </c>
      <c r="BB200" s="510">
        <f t="shared" si="582"/>
        <v>0</v>
      </c>
      <c r="BC200" s="511">
        <f t="shared" si="582"/>
        <v>0</v>
      </c>
      <c r="BD200" s="512">
        <f>SUM(BD180:BD199)</f>
        <v>0</v>
      </c>
      <c r="BE200" s="511">
        <f t="shared" si="582"/>
        <v>0</v>
      </c>
      <c r="BF200" s="481"/>
      <c r="BG200" s="1579">
        <f>'Library Volume 1'!E$9</f>
        <v>0.48</v>
      </c>
      <c r="BH200" s="1619" t="e">
        <f>(T200+U200+V200+W200)/((BN200+BO200+BP200+BQ200)*40)</f>
        <v>#DIV/0!</v>
      </c>
      <c r="BI200" s="1620"/>
      <c r="BJ200" s="1620"/>
      <c r="BK200" s="1621"/>
      <c r="BL200" s="481"/>
      <c r="BM200" s="509">
        <f>SUM(BM180:BM199)</f>
        <v>0</v>
      </c>
      <c r="BN200" s="510">
        <f>SUM(BN180:BN199)</f>
        <v>0</v>
      </c>
      <c r="BO200" s="510">
        <f>SUM(BO180:BO199)</f>
        <v>0</v>
      </c>
      <c r="BP200" s="510">
        <f>SUM(BP180:BP199)</f>
        <v>0</v>
      </c>
      <c r="BQ200" s="511">
        <f>SUM(BQ180:BQ199)</f>
        <v>0</v>
      </c>
      <c r="BR200" s="481"/>
      <c r="BS200" s="1583">
        <f>('Library Volume 1'!E$6)</f>
        <v>2.2000000000000002</v>
      </c>
      <c r="BT200" s="1455" t="e">
        <f>(CC200+CB200+CA200+BZ200)/(BN200+BO200+BP200+BQ200)</f>
        <v>#DIV/0!</v>
      </c>
      <c r="BU200" s="1456"/>
      <c r="BV200" s="1456"/>
      <c r="BW200" s="1457"/>
      <c r="BX200" s="481"/>
      <c r="BY200" s="509">
        <f>SUM(BY180:BY199)</f>
        <v>0</v>
      </c>
      <c r="BZ200" s="510">
        <f>SUM(BZ180:BZ199)</f>
        <v>0</v>
      </c>
      <c r="CA200" s="510">
        <f>SUM(CA180:CA199)</f>
        <v>0</v>
      </c>
      <c r="CB200" s="510">
        <f>SUM(CB180:CB199)</f>
        <v>0</v>
      </c>
      <c r="CC200" s="511">
        <f>SUM(CC180:CC199)</f>
        <v>0</v>
      </c>
      <c r="CD200" s="510"/>
      <c r="CE200" s="28"/>
      <c r="CF200" s="28"/>
      <c r="CG200" s="28"/>
      <c r="CH200" s="28"/>
      <c r="CI200" s="28"/>
      <c r="CJ200" s="28"/>
      <c r="CK200" s="28"/>
    </row>
    <row r="201" spans="2:89" s="31" customFormat="1" ht="20.25" collapsed="1">
      <c r="B201" s="621"/>
      <c r="C201" s="498"/>
      <c r="F201" s="43"/>
      <c r="G201" s="43"/>
      <c r="H201" s="43"/>
      <c r="I201" s="560"/>
      <c r="J201" s="561"/>
      <c r="K201" s="1558"/>
      <c r="L201" s="1622"/>
      <c r="M201" s="43"/>
      <c r="N201" s="43"/>
      <c r="O201" s="43"/>
      <c r="P201" s="43"/>
      <c r="Q201" s="491"/>
      <c r="R201" s="1558"/>
      <c r="S201" s="1622"/>
      <c r="T201" s="43"/>
      <c r="U201" s="43"/>
      <c r="V201" s="43"/>
      <c r="W201" s="43"/>
      <c r="X201" s="43"/>
      <c r="Y201" s="491"/>
      <c r="Z201" s="993"/>
      <c r="AA201" s="648"/>
      <c r="AB201" s="644"/>
      <c r="AC201" s="18"/>
      <c r="AX201" s="492"/>
      <c r="AY201" s="493"/>
      <c r="BC201" s="494"/>
      <c r="BD201" s="495"/>
      <c r="BE201" s="494"/>
      <c r="BG201" s="496"/>
      <c r="BH201" s="39"/>
      <c r="BI201" s="39"/>
      <c r="BJ201" s="39"/>
      <c r="BK201" s="497"/>
      <c r="BM201" s="43"/>
      <c r="BN201" s="491"/>
      <c r="BO201" s="491"/>
      <c r="BP201" s="491"/>
      <c r="BQ201" s="44"/>
      <c r="BS201" s="496"/>
      <c r="BT201" s="39"/>
      <c r="BU201" s="39"/>
      <c r="BV201" s="39"/>
      <c r="BW201" s="497"/>
      <c r="BY201" s="496"/>
      <c r="BZ201" s="39"/>
      <c r="CA201" s="39"/>
      <c r="CB201" s="39"/>
      <c r="CC201" s="497"/>
      <c r="CD201" s="39"/>
      <c r="CE201" s="39"/>
      <c r="CF201" s="39"/>
      <c r="CG201" s="39"/>
      <c r="CH201" s="39"/>
      <c r="CI201" s="39"/>
      <c r="CJ201" s="39"/>
      <c r="CK201" s="39"/>
    </row>
    <row r="202" spans="2:89" s="498" customFormat="1" ht="23.1" customHeight="1">
      <c r="B202" s="620" t="str">
        <f>"11"</f>
        <v>11</v>
      </c>
      <c r="C202" s="610" t="str">
        <f>'Library Volume 1'!C56</f>
        <v>Social Sciences</v>
      </c>
      <c r="D202" s="41"/>
      <c r="E202" s="41"/>
      <c r="F202" s="736"/>
      <c r="G202" s="737"/>
      <c r="H202" s="737"/>
      <c r="I202" s="739"/>
      <c r="J202" s="740"/>
      <c r="K202" s="1558"/>
      <c r="L202" s="1560" t="s">
        <v>282</v>
      </c>
      <c r="M202" s="1561" t="s">
        <v>283</v>
      </c>
      <c r="N202" s="1561" t="s">
        <v>284</v>
      </c>
      <c r="O202" s="1561" t="s">
        <v>285</v>
      </c>
      <c r="P202" s="1561" t="s">
        <v>286</v>
      </c>
      <c r="Q202" s="1562" t="s">
        <v>280</v>
      </c>
      <c r="R202" s="1558"/>
      <c r="S202" s="1560" t="s">
        <v>282</v>
      </c>
      <c r="T202" s="1561" t="s">
        <v>283</v>
      </c>
      <c r="U202" s="1561" t="s">
        <v>284</v>
      </c>
      <c r="V202" s="1561" t="s">
        <v>285</v>
      </c>
      <c r="W202" s="1561" t="s">
        <v>286</v>
      </c>
      <c r="X202" s="1563" t="s">
        <v>280</v>
      </c>
      <c r="Y202" s="1564" t="s">
        <v>275</v>
      </c>
      <c r="Z202" s="993"/>
      <c r="AA202" s="653" t="s">
        <v>287</v>
      </c>
      <c r="AB202" s="544"/>
      <c r="AC202" s="18"/>
      <c r="AW202" s="475" t="str">
        <f>B202</f>
        <v>11</v>
      </c>
      <c r="AX202" s="476" t="str">
        <f>$C202</f>
        <v>Social Sciences</v>
      </c>
      <c r="AY202" s="499"/>
      <c r="AZ202" s="500"/>
      <c r="BA202" s="500"/>
      <c r="BB202" s="500"/>
      <c r="BC202" s="501"/>
      <c r="BD202" s="502"/>
      <c r="BE202" s="501"/>
      <c r="BF202" s="500"/>
      <c r="BG202" s="499"/>
      <c r="BH202" s="500"/>
      <c r="BI202" s="500"/>
      <c r="BJ202" s="500"/>
      <c r="BK202" s="501"/>
      <c r="BL202" s="503"/>
      <c r="BM202" s="504"/>
      <c r="BN202" s="474"/>
      <c r="BO202" s="474"/>
      <c r="BP202" s="474"/>
      <c r="BQ202" s="505"/>
      <c r="BR202" s="503"/>
      <c r="BS202" s="499"/>
      <c r="BT202" s="500"/>
      <c r="BU202" s="500"/>
      <c r="BV202" s="500"/>
      <c r="BW202" s="501"/>
      <c r="BX202" s="503"/>
      <c r="BY202" s="499"/>
      <c r="BZ202" s="500"/>
      <c r="CA202" s="500"/>
      <c r="CB202" s="500"/>
      <c r="CC202" s="501"/>
      <c r="CD202" s="500"/>
      <c r="CE202" s="506"/>
      <c r="CF202" s="506"/>
      <c r="CG202" s="506"/>
      <c r="CH202" s="506"/>
      <c r="CI202" s="506"/>
      <c r="CJ202" s="506"/>
      <c r="CK202" s="506"/>
    </row>
    <row r="203" spans="2:89" ht="17.100000000000001" hidden="1" customHeight="1" outlineLevel="1">
      <c r="B203" s="483"/>
      <c r="C203" s="1565" t="str">
        <f>'Library Volume 1'!C57</f>
        <v>Geography</v>
      </c>
      <c r="D203" s="1565"/>
      <c r="E203" s="1566"/>
      <c r="F203" s="1567"/>
      <c r="G203" s="1567"/>
      <c r="H203" s="1567"/>
      <c r="I203" s="1623"/>
      <c r="J203" s="1624"/>
      <c r="K203" s="1558"/>
      <c r="L203" s="1566"/>
      <c r="M203" s="1567"/>
      <c r="N203" s="1567"/>
      <c r="O203" s="1567"/>
      <c r="P203" s="1567"/>
      <c r="Q203" s="1566"/>
      <c r="R203" s="1558"/>
      <c r="S203" s="1566"/>
      <c r="T203" s="1567"/>
      <c r="U203" s="1567"/>
      <c r="V203" s="1567"/>
      <c r="W203" s="1567"/>
      <c r="X203" s="1567"/>
      <c r="Y203" s="1566"/>
      <c r="Z203" s="993"/>
      <c r="AA203" s="649"/>
      <c r="AB203" s="1570"/>
      <c r="AC203" s="18"/>
      <c r="AW203" s="1527"/>
      <c r="AX203" s="508" t="str">
        <f>C203</f>
        <v>Geography</v>
      </c>
      <c r="AY203" s="1575"/>
      <c r="AZ203" s="1576"/>
      <c r="BA203" s="1576"/>
      <c r="BB203" s="1576"/>
      <c r="BC203" s="1577"/>
      <c r="BD203" s="604"/>
      <c r="BE203" s="1575"/>
      <c r="BF203" s="1578"/>
      <c r="BG203" s="1579"/>
      <c r="BH203" s="1580"/>
      <c r="BI203" s="1580"/>
      <c r="BJ203" s="1580"/>
      <c r="BK203" s="1581"/>
      <c r="BL203" s="1582"/>
      <c r="BM203" s="1575"/>
      <c r="BN203" s="1576"/>
      <c r="BO203" s="1576"/>
      <c r="BP203" s="1576"/>
      <c r="BQ203" s="1577"/>
      <c r="BR203" s="1582"/>
      <c r="BS203" s="1583"/>
      <c r="BT203" s="1584"/>
      <c r="BU203" s="1584"/>
      <c r="BV203" s="1584"/>
      <c r="BW203" s="1585"/>
      <c r="BX203" s="1582"/>
      <c r="BY203" s="1575"/>
      <c r="BZ203" s="1576"/>
      <c r="CA203" s="1576"/>
      <c r="CB203" s="1576"/>
      <c r="CC203" s="1577"/>
      <c r="CD203" s="1574"/>
      <c r="CE203" s="1539"/>
      <c r="CF203" s="1539"/>
      <c r="CG203" s="1539"/>
      <c r="CH203" s="1539"/>
      <c r="CI203" s="1539"/>
      <c r="CJ203" s="1539"/>
      <c r="CK203" s="1539"/>
    </row>
    <row r="204" spans="2:89" ht="16.350000000000001" hidden="1" customHeight="1" outlineLevel="1">
      <c r="B204" s="483"/>
      <c r="C204" s="1527"/>
      <c r="D204" s="1527" t="s">
        <v>292</v>
      </c>
      <c r="E204" s="1527"/>
      <c r="F204" s="1586">
        <v>0</v>
      </c>
      <c r="G204" s="1586">
        <v>0</v>
      </c>
      <c r="H204" s="1586">
        <v>0</v>
      </c>
      <c r="I204" s="1587">
        <f t="shared" ref="I204:I207" si="583">IF(F204&gt;0,G204/H204,0)</f>
        <v>0</v>
      </c>
      <c r="J204" s="1588">
        <f t="shared" ref="J204" si="584">IF(F204&gt;0,F204/G204,0)</f>
        <v>0</v>
      </c>
      <c r="K204" s="1558"/>
      <c r="L204" s="1589">
        <f t="shared" ref="L204:L221" si="585">J204-M204-N204-O204-P204-Q204</f>
        <v>0</v>
      </c>
      <c r="M204" s="1590">
        <v>0</v>
      </c>
      <c r="N204" s="1590">
        <v>0</v>
      </c>
      <c r="O204" s="1590">
        <v>0</v>
      </c>
      <c r="P204" s="1590">
        <v>0</v>
      </c>
      <c r="Q204" s="1635">
        <v>0</v>
      </c>
      <c r="R204" s="1558"/>
      <c r="S204" s="1570">
        <f t="shared" ref="S204:S222" si="586">$I204*L204*$H204</f>
        <v>0</v>
      </c>
      <c r="T204" s="1572">
        <f t="shared" ref="T204:T222" si="587">$I204*M204*$H204</f>
        <v>0</v>
      </c>
      <c r="U204" s="1572">
        <f t="shared" ref="U204:U222" si="588">$I204*N204*$H204</f>
        <v>0</v>
      </c>
      <c r="V204" s="1572">
        <f t="shared" ref="V204:V222" si="589">$I204*O204*$H204</f>
        <v>0</v>
      </c>
      <c r="W204" s="1572">
        <f t="shared" ref="W204:W222" si="590">$I204*P204*$H204</f>
        <v>0</v>
      </c>
      <c r="X204" s="1572">
        <f t="shared" ref="X204:X222" si="591">$I204*Q204*$H204</f>
        <v>0</v>
      </c>
      <c r="Y204" s="1574">
        <f t="shared" ref="Y204:Y222" si="592">SUM(S204:X204)</f>
        <v>0</v>
      </c>
      <c r="Z204" s="993"/>
      <c r="AA204" s="1592"/>
      <c r="AB204" s="1570"/>
      <c r="AC204" s="18"/>
      <c r="AW204" s="1527"/>
      <c r="AX204" s="1550"/>
      <c r="AY204" s="1572">
        <f t="shared" ref="AY204:AY221" si="593">$H204*L204</f>
        <v>0</v>
      </c>
      <c r="AZ204" s="1574">
        <f t="shared" ref="AZ204:AZ221" si="594">$H204*M204</f>
        <v>0</v>
      </c>
      <c r="BA204" s="1574">
        <f t="shared" ref="BA204:BA221" si="595">$H204*N204</f>
        <v>0</v>
      </c>
      <c r="BB204" s="1574">
        <f t="shared" ref="BB204:BB221" si="596">$H204*O204</f>
        <v>0</v>
      </c>
      <c r="BC204" s="1573">
        <f t="shared" ref="BC204:BC221" si="597">$H204*P204</f>
        <v>0</v>
      </c>
      <c r="BD204" s="480">
        <f t="shared" ref="BD204:BD221" si="598">$H204*Q204</f>
        <v>0</v>
      </c>
      <c r="BE204" s="1572">
        <f t="shared" ref="BE204:BE221" si="599">SUM(AY204:BD204)</f>
        <v>0</v>
      </c>
      <c r="BF204" s="1539"/>
      <c r="BG204" s="1594">
        <f>'Library Volume 1'!E$9</f>
        <v>0.48</v>
      </c>
      <c r="BH204" s="1595">
        <f>'Library Volume 1'!G$9</f>
        <v>0.48</v>
      </c>
      <c r="BI204" s="1595">
        <f>'Library Volume 1'!H$9</f>
        <v>0.44</v>
      </c>
      <c r="BJ204" s="1595">
        <f>'Library Volume 1'!I$9</f>
        <v>0.4</v>
      </c>
      <c r="BK204" s="1596">
        <f>'Library Volume 1'!J$9</f>
        <v>0.36</v>
      </c>
      <c r="BL204" s="1527"/>
      <c r="BM204" s="1572">
        <f t="shared" ref="BM204:BM221" si="600">(S204)/(BG204*40)</f>
        <v>0</v>
      </c>
      <c r="BN204" s="1574">
        <f t="shared" ref="BN204:BN221" si="601">(T204)/(BH204*40)</f>
        <v>0</v>
      </c>
      <c r="BO204" s="1574">
        <f t="shared" ref="BO204:BO221" si="602">(U204)/(BI204*40)</f>
        <v>0</v>
      </c>
      <c r="BP204" s="1574">
        <f t="shared" ref="BP204:BP221" si="603">(V204)/(BJ204*40)</f>
        <v>0</v>
      </c>
      <c r="BQ204" s="1573">
        <f t="shared" ref="BQ204:BQ221" si="604">(W204)/(BK204*40)</f>
        <v>0</v>
      </c>
      <c r="BR204" s="1527"/>
      <c r="BS204" s="1597">
        <f>('Library Volume 1'!E$6)</f>
        <v>2.2000000000000002</v>
      </c>
      <c r="BT204" s="1598">
        <f>'Library Volume 1'!G$6</f>
        <v>3.2</v>
      </c>
      <c r="BU204" s="1598">
        <f>'Library Volume 1'!H$6</f>
        <v>4.9000000000000004</v>
      </c>
      <c r="BV204" s="1598">
        <f>'Library Volume 1'!I$6</f>
        <v>6.5</v>
      </c>
      <c r="BW204" s="1599">
        <f>'Library Volume 1'!J$6</f>
        <v>7.5</v>
      </c>
      <c r="BX204" s="1527"/>
      <c r="BY204" s="1572">
        <f t="shared" ref="BY204:BY221" si="605">BM204*BS204</f>
        <v>0</v>
      </c>
      <c r="BZ204" s="1574">
        <f t="shared" ref="BZ204:BZ221" si="606">BN204*BT204</f>
        <v>0</v>
      </c>
      <c r="CA204" s="1574">
        <f t="shared" ref="CA204:CA221" si="607">BO204*BU204</f>
        <v>0</v>
      </c>
      <c r="CB204" s="1574">
        <f t="shared" ref="CB204:CB221" si="608">BP204*BV204</f>
        <v>0</v>
      </c>
      <c r="CC204" s="1573">
        <f t="shared" ref="CC204:CC221" si="609">BQ204*BW204</f>
        <v>0</v>
      </c>
      <c r="CD204" s="1574"/>
      <c r="CE204" s="1539"/>
      <c r="CF204" s="1539"/>
      <c r="CG204" s="1539"/>
      <c r="CH204" s="1539"/>
      <c r="CI204" s="1539"/>
      <c r="CJ204" s="1539"/>
      <c r="CK204" s="1539"/>
    </row>
    <row r="205" spans="2:89" ht="16.350000000000001" hidden="1" customHeight="1" outlineLevel="1">
      <c r="B205" s="483"/>
      <c r="C205" s="1527"/>
      <c r="D205" s="1527" t="s">
        <v>294</v>
      </c>
      <c r="E205" s="1527"/>
      <c r="F205" s="1586">
        <v>0</v>
      </c>
      <c r="G205" s="1586">
        <v>0</v>
      </c>
      <c r="H205" s="1586">
        <v>0</v>
      </c>
      <c r="I205" s="1587">
        <f t="shared" si="583"/>
        <v>0</v>
      </c>
      <c r="J205" s="1588">
        <f>IF(F205&gt;0,F205/G205,0)</f>
        <v>0</v>
      </c>
      <c r="K205" s="1558"/>
      <c r="L205" s="1589">
        <f t="shared" si="585"/>
        <v>0</v>
      </c>
      <c r="M205" s="1590">
        <v>0</v>
      </c>
      <c r="N205" s="1590">
        <v>0</v>
      </c>
      <c r="O205" s="1590">
        <v>0</v>
      </c>
      <c r="P205" s="1590">
        <v>0</v>
      </c>
      <c r="Q205" s="1635">
        <v>0</v>
      </c>
      <c r="R205" s="1558"/>
      <c r="S205" s="1570">
        <f t="shared" si="586"/>
        <v>0</v>
      </c>
      <c r="T205" s="1572">
        <f t="shared" si="587"/>
        <v>0</v>
      </c>
      <c r="U205" s="1572">
        <f t="shared" si="588"/>
        <v>0</v>
      </c>
      <c r="V205" s="1572">
        <f t="shared" si="589"/>
        <v>0</v>
      </c>
      <c r="W205" s="1572">
        <f t="shared" si="590"/>
        <v>0</v>
      </c>
      <c r="X205" s="1572">
        <f t="shared" si="591"/>
        <v>0</v>
      </c>
      <c r="Y205" s="1574">
        <f t="shared" si="592"/>
        <v>0</v>
      </c>
      <c r="Z205" s="993"/>
      <c r="AA205" s="1592"/>
      <c r="AB205" s="1570"/>
      <c r="AC205" s="18"/>
      <c r="AW205" s="1527"/>
      <c r="AX205" s="1550"/>
      <c r="AY205" s="1572">
        <f t="shared" si="593"/>
        <v>0</v>
      </c>
      <c r="AZ205" s="1574">
        <f t="shared" si="594"/>
        <v>0</v>
      </c>
      <c r="BA205" s="1574">
        <f t="shared" si="595"/>
        <v>0</v>
      </c>
      <c r="BB205" s="1574">
        <f t="shared" si="596"/>
        <v>0</v>
      </c>
      <c r="BC205" s="1573">
        <f t="shared" si="597"/>
        <v>0</v>
      </c>
      <c r="BD205" s="480">
        <f t="shared" si="598"/>
        <v>0</v>
      </c>
      <c r="BE205" s="1572">
        <f t="shared" si="599"/>
        <v>0</v>
      </c>
      <c r="BF205" s="1539"/>
      <c r="BG205" s="1594">
        <f>'Library Volume 1'!E$9</f>
        <v>0.48</v>
      </c>
      <c r="BH205" s="1595">
        <f>'Library Volume 1'!G$9</f>
        <v>0.48</v>
      </c>
      <c r="BI205" s="1595">
        <f>'Library Volume 1'!H$9</f>
        <v>0.44</v>
      </c>
      <c r="BJ205" s="1595">
        <f>'Library Volume 1'!I$9</f>
        <v>0.4</v>
      </c>
      <c r="BK205" s="1596">
        <f>'Library Volume 1'!J$9</f>
        <v>0.36</v>
      </c>
      <c r="BL205" s="1527"/>
      <c r="BM205" s="1572">
        <f t="shared" si="600"/>
        <v>0</v>
      </c>
      <c r="BN205" s="1574">
        <f t="shared" si="601"/>
        <v>0</v>
      </c>
      <c r="BO205" s="1574">
        <f t="shared" si="602"/>
        <v>0</v>
      </c>
      <c r="BP205" s="1574">
        <f t="shared" si="603"/>
        <v>0</v>
      </c>
      <c r="BQ205" s="1573">
        <f t="shared" si="604"/>
        <v>0</v>
      </c>
      <c r="BR205" s="1527"/>
      <c r="BS205" s="1597">
        <f>('Library Volume 1'!E$6)</f>
        <v>2.2000000000000002</v>
      </c>
      <c r="BT205" s="1598">
        <f>'Library Volume 1'!G$6</f>
        <v>3.2</v>
      </c>
      <c r="BU205" s="1598">
        <f>'Library Volume 1'!H$6</f>
        <v>4.9000000000000004</v>
      </c>
      <c r="BV205" s="1598">
        <f>'Library Volume 1'!I$6</f>
        <v>6.5</v>
      </c>
      <c r="BW205" s="1599">
        <f>'Library Volume 1'!J$6</f>
        <v>7.5</v>
      </c>
      <c r="BX205" s="1527"/>
      <c r="BY205" s="1572">
        <f t="shared" si="605"/>
        <v>0</v>
      </c>
      <c r="BZ205" s="1574">
        <f t="shared" si="606"/>
        <v>0</v>
      </c>
      <c r="CA205" s="1574">
        <f t="shared" si="607"/>
        <v>0</v>
      </c>
      <c r="CB205" s="1574">
        <f t="shared" si="608"/>
        <v>0</v>
      </c>
      <c r="CC205" s="1573">
        <f t="shared" si="609"/>
        <v>0</v>
      </c>
      <c r="CD205" s="1574"/>
      <c r="CE205" s="1539"/>
      <c r="CF205" s="1539"/>
      <c r="CG205" s="1539"/>
      <c r="CH205" s="1539"/>
      <c r="CI205" s="1539"/>
      <c r="CJ205" s="1539"/>
      <c r="CK205" s="1539"/>
    </row>
    <row r="206" spans="2:89" ht="16.350000000000001" hidden="1" customHeight="1" outlineLevel="1">
      <c r="B206" s="483"/>
      <c r="C206" s="1527"/>
      <c r="D206" s="1527" t="s">
        <v>296</v>
      </c>
      <c r="E206" s="1527"/>
      <c r="F206" s="1586">
        <v>0</v>
      </c>
      <c r="G206" s="1586">
        <v>0</v>
      </c>
      <c r="H206" s="1586">
        <v>0</v>
      </c>
      <c r="I206" s="1587">
        <f t="shared" si="583"/>
        <v>0</v>
      </c>
      <c r="J206" s="1588">
        <f t="shared" ref="J206:J207" si="610">IF(F206&gt;0,F206/G206,0)</f>
        <v>0</v>
      </c>
      <c r="K206" s="1558"/>
      <c r="L206" s="1589">
        <f t="shared" si="585"/>
        <v>0</v>
      </c>
      <c r="M206" s="1590">
        <v>0</v>
      </c>
      <c r="N206" s="1590">
        <v>0</v>
      </c>
      <c r="O206" s="1590">
        <v>0</v>
      </c>
      <c r="P206" s="1590">
        <v>0</v>
      </c>
      <c r="Q206" s="1635">
        <v>0</v>
      </c>
      <c r="R206" s="1558"/>
      <c r="S206" s="1570">
        <f t="shared" si="586"/>
        <v>0</v>
      </c>
      <c r="T206" s="1572">
        <f t="shared" si="587"/>
        <v>0</v>
      </c>
      <c r="U206" s="1572">
        <f t="shared" si="588"/>
        <v>0</v>
      </c>
      <c r="V206" s="1572">
        <f t="shared" si="589"/>
        <v>0</v>
      </c>
      <c r="W206" s="1572">
        <f t="shared" si="590"/>
        <v>0</v>
      </c>
      <c r="X206" s="1572">
        <f t="shared" si="591"/>
        <v>0</v>
      </c>
      <c r="Y206" s="1574">
        <f t="shared" si="592"/>
        <v>0</v>
      </c>
      <c r="Z206" s="993"/>
      <c r="AA206" s="1592"/>
      <c r="AB206" s="1570"/>
      <c r="AC206" s="18"/>
      <c r="AW206" s="1527"/>
      <c r="AX206" s="1550"/>
      <c r="AY206" s="1572">
        <f t="shared" si="593"/>
        <v>0</v>
      </c>
      <c r="AZ206" s="1574">
        <f t="shared" si="594"/>
        <v>0</v>
      </c>
      <c r="BA206" s="1574">
        <f t="shared" si="595"/>
        <v>0</v>
      </c>
      <c r="BB206" s="1574">
        <f t="shared" si="596"/>
        <v>0</v>
      </c>
      <c r="BC206" s="1573">
        <f t="shared" si="597"/>
        <v>0</v>
      </c>
      <c r="BD206" s="480">
        <f t="shared" si="598"/>
        <v>0</v>
      </c>
      <c r="BE206" s="1572">
        <f t="shared" si="599"/>
        <v>0</v>
      </c>
      <c r="BF206" s="1539"/>
      <c r="BG206" s="1594">
        <f>'Library Volume 1'!E$9</f>
        <v>0.48</v>
      </c>
      <c r="BH206" s="1595">
        <f>'Library Volume 1'!G$9</f>
        <v>0.48</v>
      </c>
      <c r="BI206" s="1595">
        <f>'Library Volume 1'!H$9</f>
        <v>0.44</v>
      </c>
      <c r="BJ206" s="1595">
        <f>'Library Volume 1'!I$9</f>
        <v>0.4</v>
      </c>
      <c r="BK206" s="1596">
        <f>'Library Volume 1'!J$9</f>
        <v>0.36</v>
      </c>
      <c r="BL206" s="1527"/>
      <c r="BM206" s="1572">
        <f t="shared" si="600"/>
        <v>0</v>
      </c>
      <c r="BN206" s="1574">
        <f t="shared" si="601"/>
        <v>0</v>
      </c>
      <c r="BO206" s="1574">
        <f t="shared" si="602"/>
        <v>0</v>
      </c>
      <c r="BP206" s="1574">
        <f t="shared" si="603"/>
        <v>0</v>
      </c>
      <c r="BQ206" s="1573">
        <f t="shared" si="604"/>
        <v>0</v>
      </c>
      <c r="BR206" s="1527"/>
      <c r="BS206" s="1597">
        <f>('Library Volume 1'!E$6)</f>
        <v>2.2000000000000002</v>
      </c>
      <c r="BT206" s="1598">
        <f>'Library Volume 1'!G$6</f>
        <v>3.2</v>
      </c>
      <c r="BU206" s="1598">
        <f>'Library Volume 1'!H$6</f>
        <v>4.9000000000000004</v>
      </c>
      <c r="BV206" s="1598">
        <f>'Library Volume 1'!I$6</f>
        <v>6.5</v>
      </c>
      <c r="BW206" s="1599">
        <f>'Library Volume 1'!J$6</f>
        <v>7.5</v>
      </c>
      <c r="BX206" s="1527"/>
      <c r="BY206" s="1572">
        <f t="shared" si="605"/>
        <v>0</v>
      </c>
      <c r="BZ206" s="1574">
        <f t="shared" si="606"/>
        <v>0</v>
      </c>
      <c r="CA206" s="1574">
        <f t="shared" si="607"/>
        <v>0</v>
      </c>
      <c r="CB206" s="1574">
        <f t="shared" si="608"/>
        <v>0</v>
      </c>
      <c r="CC206" s="1573">
        <f t="shared" si="609"/>
        <v>0</v>
      </c>
      <c r="CD206" s="1574"/>
      <c r="CE206" s="1539"/>
      <c r="CF206" s="1539"/>
      <c r="CG206" s="1539"/>
      <c r="CH206" s="1539"/>
      <c r="CI206" s="1539"/>
      <c r="CJ206" s="1539"/>
      <c r="CK206" s="1539"/>
    </row>
    <row r="207" spans="2:89" ht="16.350000000000001" hidden="1" customHeight="1" outlineLevel="1">
      <c r="B207" s="483"/>
      <c r="C207" s="1527"/>
      <c r="D207" s="1565" t="s">
        <v>298</v>
      </c>
      <c r="E207" s="1527"/>
      <c r="F207" s="1586">
        <v>0</v>
      </c>
      <c r="G207" s="1586">
        <v>0</v>
      </c>
      <c r="H207" s="1586">
        <v>0</v>
      </c>
      <c r="I207" s="1636">
        <f t="shared" si="583"/>
        <v>0</v>
      </c>
      <c r="J207" s="1637">
        <f t="shared" si="610"/>
        <v>0</v>
      </c>
      <c r="K207" s="1558"/>
      <c r="L207" s="1589">
        <f t="shared" si="585"/>
        <v>0</v>
      </c>
      <c r="M207" s="1590">
        <v>0</v>
      </c>
      <c r="N207" s="1590">
        <v>0</v>
      </c>
      <c r="O207" s="1590">
        <v>0</v>
      </c>
      <c r="P207" s="1590">
        <v>0</v>
      </c>
      <c r="Q207" s="1635">
        <v>0</v>
      </c>
      <c r="R207" s="1558"/>
      <c r="S207" s="1570">
        <f t="shared" si="586"/>
        <v>0</v>
      </c>
      <c r="T207" s="1572">
        <f t="shared" si="587"/>
        <v>0</v>
      </c>
      <c r="U207" s="1572">
        <f t="shared" si="588"/>
        <v>0</v>
      </c>
      <c r="V207" s="1572">
        <f t="shared" si="589"/>
        <v>0</v>
      </c>
      <c r="W207" s="1572">
        <f t="shared" si="590"/>
        <v>0</v>
      </c>
      <c r="X207" s="1572">
        <f t="shared" si="591"/>
        <v>0</v>
      </c>
      <c r="Y207" s="1574">
        <f t="shared" si="592"/>
        <v>0</v>
      </c>
      <c r="Z207" s="993"/>
      <c r="AA207" s="1592"/>
      <c r="AB207" s="1570"/>
      <c r="AC207" s="18"/>
      <c r="AW207" s="1527"/>
      <c r="AX207" s="1550"/>
      <c r="AY207" s="1572">
        <f t="shared" si="593"/>
        <v>0</v>
      </c>
      <c r="AZ207" s="1574">
        <f t="shared" si="594"/>
        <v>0</v>
      </c>
      <c r="BA207" s="1574">
        <f t="shared" si="595"/>
        <v>0</v>
      </c>
      <c r="BB207" s="1574">
        <f t="shared" si="596"/>
        <v>0</v>
      </c>
      <c r="BC207" s="1573">
        <f t="shared" si="597"/>
        <v>0</v>
      </c>
      <c r="BD207" s="480">
        <f t="shared" si="598"/>
        <v>0</v>
      </c>
      <c r="BE207" s="1572">
        <f t="shared" si="599"/>
        <v>0</v>
      </c>
      <c r="BF207" s="1539"/>
      <c r="BG207" s="1594">
        <f>'Library Volume 1'!E$9</f>
        <v>0.48</v>
      </c>
      <c r="BH207" s="1595">
        <f>'Library Volume 1'!G$9</f>
        <v>0.48</v>
      </c>
      <c r="BI207" s="1595">
        <f>'Library Volume 1'!H$9</f>
        <v>0.44</v>
      </c>
      <c r="BJ207" s="1595">
        <f>'Library Volume 1'!I$9</f>
        <v>0.4</v>
      </c>
      <c r="BK207" s="1596">
        <f>'Library Volume 1'!J$9</f>
        <v>0.36</v>
      </c>
      <c r="BL207" s="1527"/>
      <c r="BM207" s="1572">
        <f t="shared" si="600"/>
        <v>0</v>
      </c>
      <c r="BN207" s="1574">
        <f t="shared" si="601"/>
        <v>0</v>
      </c>
      <c r="BO207" s="1574">
        <f t="shared" si="602"/>
        <v>0</v>
      </c>
      <c r="BP207" s="1574">
        <f t="shared" si="603"/>
        <v>0</v>
      </c>
      <c r="BQ207" s="1573">
        <f t="shared" si="604"/>
        <v>0</v>
      </c>
      <c r="BR207" s="1527"/>
      <c r="BS207" s="1597">
        <f>('Library Volume 1'!E$6)</f>
        <v>2.2000000000000002</v>
      </c>
      <c r="BT207" s="1598">
        <f>'Library Volume 1'!G$6</f>
        <v>3.2</v>
      </c>
      <c r="BU207" s="1598">
        <f>'Library Volume 1'!H$6</f>
        <v>4.9000000000000004</v>
      </c>
      <c r="BV207" s="1598">
        <f>'Library Volume 1'!I$6</f>
        <v>6.5</v>
      </c>
      <c r="BW207" s="1599">
        <f>'Library Volume 1'!J$6</f>
        <v>7.5</v>
      </c>
      <c r="BX207" s="1527"/>
      <c r="BY207" s="1572">
        <f t="shared" si="605"/>
        <v>0</v>
      </c>
      <c r="BZ207" s="1574">
        <f t="shared" si="606"/>
        <v>0</v>
      </c>
      <c r="CA207" s="1574">
        <f t="shared" si="607"/>
        <v>0</v>
      </c>
      <c r="CB207" s="1574">
        <f t="shared" si="608"/>
        <v>0</v>
      </c>
      <c r="CC207" s="1573">
        <f t="shared" si="609"/>
        <v>0</v>
      </c>
      <c r="CD207" s="1574"/>
      <c r="CE207" s="1539"/>
      <c r="CF207" s="1539"/>
      <c r="CG207" s="1539"/>
      <c r="CH207" s="1539"/>
      <c r="CI207" s="1539"/>
      <c r="CJ207" s="1539"/>
      <c r="CK207" s="1539"/>
    </row>
    <row r="208" spans="2:89" ht="17.100000000000001" hidden="1" customHeight="1" outlineLevel="1">
      <c r="B208" s="483"/>
      <c r="C208" s="1582" t="str">
        <f>'Library Volume 1'!C58</f>
        <v>Sociology and Social Policy</v>
      </c>
      <c r="D208" s="1582"/>
      <c r="E208" s="1568"/>
      <c r="F208" s="1569"/>
      <c r="G208" s="1569"/>
      <c r="H208" s="1569"/>
      <c r="I208" s="1602"/>
      <c r="J208" s="1603"/>
      <c r="K208" s="1558"/>
      <c r="L208" s="1568"/>
      <c r="M208" s="1569"/>
      <c r="N208" s="1569"/>
      <c r="O208" s="1569"/>
      <c r="P208" s="1569"/>
      <c r="Q208" s="1568"/>
      <c r="R208" s="1558"/>
      <c r="S208" s="1568"/>
      <c r="T208" s="1569"/>
      <c r="U208" s="1569"/>
      <c r="V208" s="1569"/>
      <c r="W208" s="1569"/>
      <c r="X208" s="1569"/>
      <c r="Y208" s="1568"/>
      <c r="Z208" s="993"/>
      <c r="AA208" s="649"/>
      <c r="AB208" s="1570"/>
      <c r="AC208" s="18"/>
      <c r="AW208" s="1527"/>
      <c r="AX208" s="508" t="str">
        <f>C208</f>
        <v>Sociology and Social Policy</v>
      </c>
      <c r="AY208" s="1575"/>
      <c r="AZ208" s="1576"/>
      <c r="BA208" s="1576"/>
      <c r="BB208" s="1576"/>
      <c r="BC208" s="1577"/>
      <c r="BD208" s="604"/>
      <c r="BE208" s="1575"/>
      <c r="BF208" s="1578"/>
      <c r="BG208" s="1579"/>
      <c r="BH208" s="1580"/>
      <c r="BI208" s="1580"/>
      <c r="BJ208" s="1580"/>
      <c r="BK208" s="1581"/>
      <c r="BL208" s="1582"/>
      <c r="BM208" s="1575"/>
      <c r="BN208" s="1576"/>
      <c r="BO208" s="1576"/>
      <c r="BP208" s="1576"/>
      <c r="BQ208" s="1577"/>
      <c r="BR208" s="1582"/>
      <c r="BS208" s="1583"/>
      <c r="BT208" s="1584"/>
      <c r="BU208" s="1584"/>
      <c r="BV208" s="1584"/>
      <c r="BW208" s="1585"/>
      <c r="BX208" s="1582"/>
      <c r="BY208" s="1575"/>
      <c r="BZ208" s="1576"/>
      <c r="CA208" s="1576"/>
      <c r="CB208" s="1576"/>
      <c r="CC208" s="1577"/>
      <c r="CD208" s="1574"/>
      <c r="CE208" s="1539"/>
      <c r="CF208" s="1539"/>
      <c r="CG208" s="1539"/>
      <c r="CH208" s="1539"/>
      <c r="CI208" s="1539"/>
      <c r="CJ208" s="1539"/>
      <c r="CK208" s="1539"/>
    </row>
    <row r="209" spans="2:82" ht="16.350000000000001" hidden="1" customHeight="1" outlineLevel="1">
      <c r="B209" s="483"/>
      <c r="C209" s="1527"/>
      <c r="D209" s="1527" t="s">
        <v>292</v>
      </c>
      <c r="E209" s="1527"/>
      <c r="F209" s="1586">
        <v>0</v>
      </c>
      <c r="G209" s="1586">
        <v>0</v>
      </c>
      <c r="H209" s="1586">
        <v>0</v>
      </c>
      <c r="I209" s="1587">
        <f t="shared" ref="I209:I212" si="611">IF(F209&gt;0,G209/H209,0)</f>
        <v>0</v>
      </c>
      <c r="J209" s="1588">
        <f t="shared" ref="J209" si="612">IF(F209&gt;0,F209/G209,0)</f>
        <v>0</v>
      </c>
      <c r="K209" s="1558"/>
      <c r="L209" s="1589">
        <f t="shared" si="585"/>
        <v>0</v>
      </c>
      <c r="M209" s="1590">
        <v>0</v>
      </c>
      <c r="N209" s="1590">
        <v>0</v>
      </c>
      <c r="O209" s="1590">
        <v>0</v>
      </c>
      <c r="P209" s="1590">
        <v>0</v>
      </c>
      <c r="Q209" s="1635">
        <v>0</v>
      </c>
      <c r="R209" s="1558"/>
      <c r="S209" s="1570">
        <f t="shared" si="586"/>
        <v>0</v>
      </c>
      <c r="T209" s="1572">
        <f t="shared" si="587"/>
        <v>0</v>
      </c>
      <c r="U209" s="1572">
        <f t="shared" si="588"/>
        <v>0</v>
      </c>
      <c r="V209" s="1572">
        <f t="shared" si="589"/>
        <v>0</v>
      </c>
      <c r="W209" s="1572">
        <f t="shared" si="590"/>
        <v>0</v>
      </c>
      <c r="X209" s="1572">
        <f t="shared" si="591"/>
        <v>0</v>
      </c>
      <c r="Y209" s="1574">
        <f t="shared" si="592"/>
        <v>0</v>
      </c>
      <c r="Z209" s="993"/>
      <c r="AA209" s="1592"/>
      <c r="AB209" s="1570"/>
      <c r="AC209" s="18"/>
      <c r="AW209" s="1527"/>
      <c r="AX209" s="1550"/>
      <c r="AY209" s="1572">
        <f t="shared" si="593"/>
        <v>0</v>
      </c>
      <c r="AZ209" s="1574">
        <f t="shared" si="594"/>
        <v>0</v>
      </c>
      <c r="BA209" s="1574">
        <f t="shared" si="595"/>
        <v>0</v>
      </c>
      <c r="BB209" s="1574">
        <f t="shared" si="596"/>
        <v>0</v>
      </c>
      <c r="BC209" s="1573">
        <f t="shared" si="597"/>
        <v>0</v>
      </c>
      <c r="BD209" s="480">
        <f t="shared" si="598"/>
        <v>0</v>
      </c>
      <c r="BE209" s="1572">
        <f t="shared" si="599"/>
        <v>0</v>
      </c>
      <c r="BF209" s="1539"/>
      <c r="BG209" s="1594">
        <f>'Library Volume 1'!E$9</f>
        <v>0.48</v>
      </c>
      <c r="BH209" s="1595">
        <f>'Library Volume 1'!G$9</f>
        <v>0.48</v>
      </c>
      <c r="BI209" s="1595">
        <f>'Library Volume 1'!H$9</f>
        <v>0.44</v>
      </c>
      <c r="BJ209" s="1595">
        <f>'Library Volume 1'!I$9</f>
        <v>0.4</v>
      </c>
      <c r="BK209" s="1596">
        <f>'Library Volume 1'!J$9</f>
        <v>0.36</v>
      </c>
      <c r="BL209" s="1527"/>
      <c r="BM209" s="1572">
        <f t="shared" si="600"/>
        <v>0</v>
      </c>
      <c r="BN209" s="1574">
        <f t="shared" si="601"/>
        <v>0</v>
      </c>
      <c r="BO209" s="1574">
        <f t="shared" si="602"/>
        <v>0</v>
      </c>
      <c r="BP209" s="1574">
        <f t="shared" si="603"/>
        <v>0</v>
      </c>
      <c r="BQ209" s="1573">
        <f t="shared" si="604"/>
        <v>0</v>
      </c>
      <c r="BR209" s="1527"/>
      <c r="BS209" s="1597">
        <f>('Library Volume 1'!E$6)</f>
        <v>2.2000000000000002</v>
      </c>
      <c r="BT209" s="1598">
        <f>'Library Volume 1'!G$6</f>
        <v>3.2</v>
      </c>
      <c r="BU209" s="1598">
        <f>'Library Volume 1'!H$6</f>
        <v>4.9000000000000004</v>
      </c>
      <c r="BV209" s="1598">
        <f>'Library Volume 1'!I$6</f>
        <v>6.5</v>
      </c>
      <c r="BW209" s="1599">
        <f>'Library Volume 1'!J$6</f>
        <v>7.5</v>
      </c>
      <c r="BX209" s="1527"/>
      <c r="BY209" s="1572">
        <f t="shared" si="605"/>
        <v>0</v>
      </c>
      <c r="BZ209" s="1574">
        <f t="shared" si="606"/>
        <v>0</v>
      </c>
      <c r="CA209" s="1574">
        <f t="shared" si="607"/>
        <v>0</v>
      </c>
      <c r="CB209" s="1574">
        <f t="shared" si="608"/>
        <v>0</v>
      </c>
      <c r="CC209" s="1573">
        <f t="shared" si="609"/>
        <v>0</v>
      </c>
      <c r="CD209" s="1574"/>
    </row>
    <row r="210" spans="2:82" ht="16.350000000000001" hidden="1" customHeight="1" outlineLevel="1">
      <c r="B210" s="483"/>
      <c r="C210" s="1527"/>
      <c r="D210" s="1527" t="s">
        <v>294</v>
      </c>
      <c r="E210" s="1527"/>
      <c r="F210" s="1586">
        <v>0</v>
      </c>
      <c r="G210" s="1586">
        <v>0</v>
      </c>
      <c r="H210" s="1586">
        <v>0</v>
      </c>
      <c r="I210" s="1587">
        <f t="shared" si="611"/>
        <v>0</v>
      </c>
      <c r="J210" s="1588">
        <f>IF(F210&gt;0,F210/G210,0)</f>
        <v>0</v>
      </c>
      <c r="K210" s="1558"/>
      <c r="L210" s="1589">
        <f t="shared" si="585"/>
        <v>0</v>
      </c>
      <c r="M210" s="1590">
        <v>0</v>
      </c>
      <c r="N210" s="1590">
        <v>0</v>
      </c>
      <c r="O210" s="1590">
        <v>0</v>
      </c>
      <c r="P210" s="1590">
        <v>0</v>
      </c>
      <c r="Q210" s="1635">
        <v>0</v>
      </c>
      <c r="R210" s="1558"/>
      <c r="S210" s="1570">
        <f t="shared" si="586"/>
        <v>0</v>
      </c>
      <c r="T210" s="1572">
        <f t="shared" si="587"/>
        <v>0</v>
      </c>
      <c r="U210" s="1572">
        <f t="shared" si="588"/>
        <v>0</v>
      </c>
      <c r="V210" s="1572">
        <f t="shared" si="589"/>
        <v>0</v>
      </c>
      <c r="W210" s="1572">
        <f t="shared" si="590"/>
        <v>0</v>
      </c>
      <c r="X210" s="1572">
        <f t="shared" si="591"/>
        <v>0</v>
      </c>
      <c r="Y210" s="1574">
        <f t="shared" si="592"/>
        <v>0</v>
      </c>
      <c r="Z210" s="993"/>
      <c r="AA210" s="1592"/>
      <c r="AB210" s="1570"/>
      <c r="AC210" s="18"/>
      <c r="AW210" s="1527"/>
      <c r="AX210" s="1550"/>
      <c r="AY210" s="1572">
        <f t="shared" si="593"/>
        <v>0</v>
      </c>
      <c r="AZ210" s="1574">
        <f t="shared" si="594"/>
        <v>0</v>
      </c>
      <c r="BA210" s="1574">
        <f t="shared" si="595"/>
        <v>0</v>
      </c>
      <c r="BB210" s="1574">
        <f t="shared" si="596"/>
        <v>0</v>
      </c>
      <c r="BC210" s="1573">
        <f t="shared" si="597"/>
        <v>0</v>
      </c>
      <c r="BD210" s="480">
        <f t="shared" si="598"/>
        <v>0</v>
      </c>
      <c r="BE210" s="1572">
        <f t="shared" si="599"/>
        <v>0</v>
      </c>
      <c r="BF210" s="1539"/>
      <c r="BG210" s="1594">
        <f>'Library Volume 1'!E$9</f>
        <v>0.48</v>
      </c>
      <c r="BH210" s="1595">
        <f>'Library Volume 1'!G$9</f>
        <v>0.48</v>
      </c>
      <c r="BI210" s="1595">
        <f>'Library Volume 1'!H$9</f>
        <v>0.44</v>
      </c>
      <c r="BJ210" s="1595">
        <f>'Library Volume 1'!I$9</f>
        <v>0.4</v>
      </c>
      <c r="BK210" s="1596">
        <f>'Library Volume 1'!J$9</f>
        <v>0.36</v>
      </c>
      <c r="BL210" s="1527"/>
      <c r="BM210" s="1572">
        <f t="shared" si="600"/>
        <v>0</v>
      </c>
      <c r="BN210" s="1574">
        <f t="shared" si="601"/>
        <v>0</v>
      </c>
      <c r="BO210" s="1574">
        <f t="shared" si="602"/>
        <v>0</v>
      </c>
      <c r="BP210" s="1574">
        <f t="shared" si="603"/>
        <v>0</v>
      </c>
      <c r="BQ210" s="1573">
        <f t="shared" si="604"/>
        <v>0</v>
      </c>
      <c r="BR210" s="1527"/>
      <c r="BS210" s="1597">
        <f>('Library Volume 1'!E$6)</f>
        <v>2.2000000000000002</v>
      </c>
      <c r="BT210" s="1598">
        <f>'Library Volume 1'!G$6</f>
        <v>3.2</v>
      </c>
      <c r="BU210" s="1598">
        <f>'Library Volume 1'!H$6</f>
        <v>4.9000000000000004</v>
      </c>
      <c r="BV210" s="1598">
        <f>'Library Volume 1'!I$6</f>
        <v>6.5</v>
      </c>
      <c r="BW210" s="1599">
        <f>'Library Volume 1'!J$6</f>
        <v>7.5</v>
      </c>
      <c r="BX210" s="1527"/>
      <c r="BY210" s="1572">
        <f t="shared" si="605"/>
        <v>0</v>
      </c>
      <c r="BZ210" s="1574">
        <f t="shared" si="606"/>
        <v>0</v>
      </c>
      <c r="CA210" s="1574">
        <f t="shared" si="607"/>
        <v>0</v>
      </c>
      <c r="CB210" s="1574">
        <f t="shared" si="608"/>
        <v>0</v>
      </c>
      <c r="CC210" s="1573">
        <f t="shared" si="609"/>
        <v>0</v>
      </c>
      <c r="CD210" s="1574"/>
    </row>
    <row r="211" spans="2:82" ht="16.350000000000001" hidden="1" customHeight="1" outlineLevel="1">
      <c r="B211" s="483"/>
      <c r="C211" s="1527"/>
      <c r="D211" s="1527" t="s">
        <v>296</v>
      </c>
      <c r="E211" s="1527"/>
      <c r="F211" s="1586">
        <v>0</v>
      </c>
      <c r="G211" s="1586">
        <v>0</v>
      </c>
      <c r="H211" s="1586">
        <v>0</v>
      </c>
      <c r="I211" s="1587">
        <f t="shared" si="611"/>
        <v>0</v>
      </c>
      <c r="J211" s="1588">
        <f t="shared" ref="J211:J212" si="613">IF(F211&gt;0,F211/G211,0)</f>
        <v>0</v>
      </c>
      <c r="K211" s="1558"/>
      <c r="L211" s="1589">
        <f t="shared" si="585"/>
        <v>0</v>
      </c>
      <c r="M211" s="1590">
        <v>0</v>
      </c>
      <c r="N211" s="1590">
        <v>0</v>
      </c>
      <c r="O211" s="1590">
        <v>0</v>
      </c>
      <c r="P211" s="1590">
        <v>0</v>
      </c>
      <c r="Q211" s="1635">
        <v>0</v>
      </c>
      <c r="R211" s="1558"/>
      <c r="S211" s="1570">
        <f t="shared" si="586"/>
        <v>0</v>
      </c>
      <c r="T211" s="1572">
        <f t="shared" si="587"/>
        <v>0</v>
      </c>
      <c r="U211" s="1572">
        <f t="shared" si="588"/>
        <v>0</v>
      </c>
      <c r="V211" s="1572">
        <f t="shared" si="589"/>
        <v>0</v>
      </c>
      <c r="W211" s="1572">
        <f t="shared" si="590"/>
        <v>0</v>
      </c>
      <c r="X211" s="1572">
        <f t="shared" si="591"/>
        <v>0</v>
      </c>
      <c r="Y211" s="1574">
        <f t="shared" si="592"/>
        <v>0</v>
      </c>
      <c r="Z211" s="993"/>
      <c r="AA211" s="1592"/>
      <c r="AB211" s="1570"/>
      <c r="AC211" s="18"/>
      <c r="AW211" s="1527"/>
      <c r="AX211" s="1550"/>
      <c r="AY211" s="1572">
        <f t="shared" si="593"/>
        <v>0</v>
      </c>
      <c r="AZ211" s="1574">
        <f t="shared" si="594"/>
        <v>0</v>
      </c>
      <c r="BA211" s="1574">
        <f t="shared" si="595"/>
        <v>0</v>
      </c>
      <c r="BB211" s="1574">
        <f t="shared" si="596"/>
        <v>0</v>
      </c>
      <c r="BC211" s="1573">
        <f t="shared" si="597"/>
        <v>0</v>
      </c>
      <c r="BD211" s="480">
        <f t="shared" si="598"/>
        <v>0</v>
      </c>
      <c r="BE211" s="1572">
        <f t="shared" si="599"/>
        <v>0</v>
      </c>
      <c r="BF211" s="1539"/>
      <c r="BG211" s="1594">
        <f>'Library Volume 1'!E$9</f>
        <v>0.48</v>
      </c>
      <c r="BH211" s="1595">
        <f>'Library Volume 1'!G$9</f>
        <v>0.48</v>
      </c>
      <c r="BI211" s="1595">
        <f>'Library Volume 1'!H$9</f>
        <v>0.44</v>
      </c>
      <c r="BJ211" s="1595">
        <f>'Library Volume 1'!I$9</f>
        <v>0.4</v>
      </c>
      <c r="BK211" s="1596">
        <f>'Library Volume 1'!J$9</f>
        <v>0.36</v>
      </c>
      <c r="BL211" s="1527"/>
      <c r="BM211" s="1572">
        <f t="shared" si="600"/>
        <v>0</v>
      </c>
      <c r="BN211" s="1574">
        <f t="shared" si="601"/>
        <v>0</v>
      </c>
      <c r="BO211" s="1574">
        <f t="shared" si="602"/>
        <v>0</v>
      </c>
      <c r="BP211" s="1574">
        <f t="shared" si="603"/>
        <v>0</v>
      </c>
      <c r="BQ211" s="1573">
        <f t="shared" si="604"/>
        <v>0</v>
      </c>
      <c r="BR211" s="1527"/>
      <c r="BS211" s="1597">
        <f>('Library Volume 1'!E$6)</f>
        <v>2.2000000000000002</v>
      </c>
      <c r="BT211" s="1598">
        <f>'Library Volume 1'!G$6</f>
        <v>3.2</v>
      </c>
      <c r="BU211" s="1598">
        <f>'Library Volume 1'!H$6</f>
        <v>4.9000000000000004</v>
      </c>
      <c r="BV211" s="1598">
        <f>'Library Volume 1'!I$6</f>
        <v>6.5</v>
      </c>
      <c r="BW211" s="1599">
        <f>'Library Volume 1'!J$6</f>
        <v>7.5</v>
      </c>
      <c r="BX211" s="1527"/>
      <c r="BY211" s="1572">
        <f t="shared" si="605"/>
        <v>0</v>
      </c>
      <c r="BZ211" s="1574">
        <f t="shared" si="606"/>
        <v>0</v>
      </c>
      <c r="CA211" s="1574">
        <f t="shared" si="607"/>
        <v>0</v>
      </c>
      <c r="CB211" s="1574">
        <f t="shared" si="608"/>
        <v>0</v>
      </c>
      <c r="CC211" s="1573">
        <f t="shared" si="609"/>
        <v>0</v>
      </c>
      <c r="CD211" s="1574"/>
    </row>
    <row r="212" spans="2:82" ht="16.350000000000001" hidden="1" customHeight="1" outlineLevel="1">
      <c r="B212" s="483"/>
      <c r="C212" s="1527"/>
      <c r="D212" s="1565" t="s">
        <v>298</v>
      </c>
      <c r="E212" s="1527"/>
      <c r="F212" s="1586">
        <v>0</v>
      </c>
      <c r="G212" s="1586">
        <v>0</v>
      </c>
      <c r="H212" s="1586">
        <v>0</v>
      </c>
      <c r="I212" s="1636">
        <f t="shared" si="611"/>
        <v>0</v>
      </c>
      <c r="J212" s="1637">
        <f t="shared" si="613"/>
        <v>0</v>
      </c>
      <c r="K212" s="1558"/>
      <c r="L212" s="1589">
        <f t="shared" si="585"/>
        <v>0</v>
      </c>
      <c r="M212" s="1590">
        <v>0</v>
      </c>
      <c r="N212" s="1590">
        <v>0</v>
      </c>
      <c r="O212" s="1590">
        <v>0</v>
      </c>
      <c r="P212" s="1590">
        <v>0</v>
      </c>
      <c r="Q212" s="1635">
        <v>0</v>
      </c>
      <c r="R212" s="1558"/>
      <c r="S212" s="1570">
        <f t="shared" si="586"/>
        <v>0</v>
      </c>
      <c r="T212" s="1572">
        <f t="shared" si="587"/>
        <v>0</v>
      </c>
      <c r="U212" s="1572">
        <f t="shared" si="588"/>
        <v>0</v>
      </c>
      <c r="V212" s="1572">
        <f t="shared" si="589"/>
        <v>0</v>
      </c>
      <c r="W212" s="1572">
        <f t="shared" si="590"/>
        <v>0</v>
      </c>
      <c r="X212" s="1572">
        <f t="shared" si="591"/>
        <v>0</v>
      </c>
      <c r="Y212" s="1574">
        <f t="shared" si="592"/>
        <v>0</v>
      </c>
      <c r="Z212" s="993"/>
      <c r="AA212" s="1592"/>
      <c r="AB212" s="1570"/>
      <c r="AC212" s="18"/>
      <c r="AW212" s="1527"/>
      <c r="AX212" s="1550"/>
      <c r="AY212" s="1572">
        <f t="shared" si="593"/>
        <v>0</v>
      </c>
      <c r="AZ212" s="1574">
        <f t="shared" si="594"/>
        <v>0</v>
      </c>
      <c r="BA212" s="1574">
        <f t="shared" si="595"/>
        <v>0</v>
      </c>
      <c r="BB212" s="1574">
        <f t="shared" si="596"/>
        <v>0</v>
      </c>
      <c r="BC212" s="1573">
        <f t="shared" si="597"/>
        <v>0</v>
      </c>
      <c r="BD212" s="480">
        <f t="shared" si="598"/>
        <v>0</v>
      </c>
      <c r="BE212" s="1572">
        <f t="shared" si="599"/>
        <v>0</v>
      </c>
      <c r="BF212" s="1539"/>
      <c r="BG212" s="1594">
        <f>'Library Volume 1'!E$9</f>
        <v>0.48</v>
      </c>
      <c r="BH212" s="1595">
        <f>'Library Volume 1'!G$9</f>
        <v>0.48</v>
      </c>
      <c r="BI212" s="1595">
        <f>'Library Volume 1'!H$9</f>
        <v>0.44</v>
      </c>
      <c r="BJ212" s="1595">
        <f>'Library Volume 1'!I$9</f>
        <v>0.4</v>
      </c>
      <c r="BK212" s="1596">
        <f>'Library Volume 1'!J$9</f>
        <v>0.36</v>
      </c>
      <c r="BL212" s="1527"/>
      <c r="BM212" s="1572">
        <f t="shared" si="600"/>
        <v>0</v>
      </c>
      <c r="BN212" s="1574">
        <f t="shared" si="601"/>
        <v>0</v>
      </c>
      <c r="BO212" s="1574">
        <f t="shared" si="602"/>
        <v>0</v>
      </c>
      <c r="BP212" s="1574">
        <f t="shared" si="603"/>
        <v>0</v>
      </c>
      <c r="BQ212" s="1573">
        <f t="shared" si="604"/>
        <v>0</v>
      </c>
      <c r="BR212" s="1527"/>
      <c r="BS212" s="1597">
        <f>('Library Volume 1'!E$6)</f>
        <v>2.2000000000000002</v>
      </c>
      <c r="BT212" s="1598">
        <f>'Library Volume 1'!G$6</f>
        <v>3.2</v>
      </c>
      <c r="BU212" s="1598">
        <f>'Library Volume 1'!H$6</f>
        <v>4.9000000000000004</v>
      </c>
      <c r="BV212" s="1598">
        <f>'Library Volume 1'!I$6</f>
        <v>6.5</v>
      </c>
      <c r="BW212" s="1599">
        <f>'Library Volume 1'!J$6</f>
        <v>7.5</v>
      </c>
      <c r="BX212" s="1527"/>
      <c r="BY212" s="1572">
        <f t="shared" si="605"/>
        <v>0</v>
      </c>
      <c r="BZ212" s="1574">
        <f t="shared" si="606"/>
        <v>0</v>
      </c>
      <c r="CA212" s="1574">
        <f t="shared" si="607"/>
        <v>0</v>
      </c>
      <c r="CB212" s="1574">
        <f t="shared" si="608"/>
        <v>0</v>
      </c>
      <c r="CC212" s="1573">
        <f t="shared" si="609"/>
        <v>0</v>
      </c>
      <c r="CD212" s="1574"/>
    </row>
    <row r="213" spans="2:82" ht="17.100000000000001" hidden="1" customHeight="1" outlineLevel="1">
      <c r="B213" s="483"/>
      <c r="C213" s="1582" t="str">
        <f>'Library Volume 1'!C59</f>
        <v>Politics</v>
      </c>
      <c r="D213" s="1582"/>
      <c r="E213" s="1568"/>
      <c r="F213" s="1569"/>
      <c r="G213" s="1569"/>
      <c r="H213" s="1569"/>
      <c r="I213" s="1602"/>
      <c r="J213" s="1603"/>
      <c r="K213" s="1558"/>
      <c r="L213" s="1568"/>
      <c r="M213" s="1569"/>
      <c r="N213" s="1569"/>
      <c r="O213" s="1569"/>
      <c r="P213" s="1569"/>
      <c r="Q213" s="1568"/>
      <c r="R213" s="1558"/>
      <c r="S213" s="1568"/>
      <c r="T213" s="1569"/>
      <c r="U213" s="1569"/>
      <c r="V213" s="1569"/>
      <c r="W213" s="1569"/>
      <c r="X213" s="1569"/>
      <c r="Y213" s="1568"/>
      <c r="Z213" s="993"/>
      <c r="AA213" s="649"/>
      <c r="AB213" s="1570"/>
      <c r="AC213" s="18"/>
      <c r="AW213" s="1527"/>
      <c r="AX213" s="508" t="str">
        <f>C213</f>
        <v>Politics</v>
      </c>
      <c r="AY213" s="1575"/>
      <c r="AZ213" s="1576"/>
      <c r="BA213" s="1576"/>
      <c r="BB213" s="1576"/>
      <c r="BC213" s="1577"/>
      <c r="BD213" s="604"/>
      <c r="BE213" s="1575"/>
      <c r="BF213" s="1578"/>
      <c r="BG213" s="1579"/>
      <c r="BH213" s="1580"/>
      <c r="BI213" s="1580"/>
      <c r="BJ213" s="1580"/>
      <c r="BK213" s="1581"/>
      <c r="BL213" s="1582"/>
      <c r="BM213" s="1575"/>
      <c r="BN213" s="1576"/>
      <c r="BO213" s="1576"/>
      <c r="BP213" s="1576"/>
      <c r="BQ213" s="1577"/>
      <c r="BR213" s="1582"/>
      <c r="BS213" s="1583"/>
      <c r="BT213" s="1584"/>
      <c r="BU213" s="1584"/>
      <c r="BV213" s="1584"/>
      <c r="BW213" s="1585"/>
      <c r="BX213" s="1582"/>
      <c r="BY213" s="1575"/>
      <c r="BZ213" s="1576"/>
      <c r="CA213" s="1576"/>
      <c r="CB213" s="1576"/>
      <c r="CC213" s="1577"/>
      <c r="CD213" s="1574"/>
    </row>
    <row r="214" spans="2:82" ht="16.350000000000001" hidden="1" customHeight="1" outlineLevel="1">
      <c r="B214" s="483"/>
      <c r="C214" s="1527"/>
      <c r="D214" s="1527" t="s">
        <v>292</v>
      </c>
      <c r="E214" s="1527"/>
      <c r="F214" s="1586">
        <v>0</v>
      </c>
      <c r="G214" s="1586">
        <v>0</v>
      </c>
      <c r="H214" s="1586">
        <v>0</v>
      </c>
      <c r="I214" s="1587">
        <f t="shared" ref="I214:I217" si="614">IF(F214&gt;0,G214/H214,0)</f>
        <v>0</v>
      </c>
      <c r="J214" s="1588">
        <f t="shared" ref="J214" si="615">IF(F214&gt;0,F214/G214,0)</f>
        <v>0</v>
      </c>
      <c r="K214" s="1558"/>
      <c r="L214" s="1589">
        <f t="shared" si="585"/>
        <v>0</v>
      </c>
      <c r="M214" s="1590">
        <v>0</v>
      </c>
      <c r="N214" s="1590">
        <v>0</v>
      </c>
      <c r="O214" s="1590">
        <v>0</v>
      </c>
      <c r="P214" s="1590">
        <v>0</v>
      </c>
      <c r="Q214" s="1635">
        <v>0</v>
      </c>
      <c r="R214" s="1558"/>
      <c r="S214" s="1570">
        <f t="shared" si="586"/>
        <v>0</v>
      </c>
      <c r="T214" s="1572">
        <f>$I214*M214*$H214</f>
        <v>0</v>
      </c>
      <c r="U214" s="1572">
        <f t="shared" si="588"/>
        <v>0</v>
      </c>
      <c r="V214" s="1572">
        <f t="shared" si="589"/>
        <v>0</v>
      </c>
      <c r="W214" s="1572">
        <f t="shared" si="590"/>
        <v>0</v>
      </c>
      <c r="X214" s="1572">
        <f t="shared" si="591"/>
        <v>0</v>
      </c>
      <c r="Y214" s="1574">
        <f t="shared" si="592"/>
        <v>0</v>
      </c>
      <c r="Z214" s="993"/>
      <c r="AA214" s="1592"/>
      <c r="AB214" s="1570"/>
      <c r="AC214" s="18"/>
      <c r="AW214" s="1527"/>
      <c r="AX214" s="1550"/>
      <c r="AY214" s="1572">
        <f t="shared" si="593"/>
        <v>0</v>
      </c>
      <c r="AZ214" s="1574">
        <f t="shared" si="594"/>
        <v>0</v>
      </c>
      <c r="BA214" s="1574">
        <f t="shared" si="595"/>
        <v>0</v>
      </c>
      <c r="BB214" s="1574">
        <f t="shared" si="596"/>
        <v>0</v>
      </c>
      <c r="BC214" s="1573">
        <f t="shared" si="597"/>
        <v>0</v>
      </c>
      <c r="BD214" s="480">
        <f t="shared" si="598"/>
        <v>0</v>
      </c>
      <c r="BE214" s="1572">
        <f t="shared" si="599"/>
        <v>0</v>
      </c>
      <c r="BF214" s="1539"/>
      <c r="BG214" s="1594">
        <f>'Library Volume 1'!E$9</f>
        <v>0.48</v>
      </c>
      <c r="BH214" s="1595">
        <f>'Library Volume 1'!G$9</f>
        <v>0.48</v>
      </c>
      <c r="BI214" s="1595">
        <f>'Library Volume 1'!H$9</f>
        <v>0.44</v>
      </c>
      <c r="BJ214" s="1595">
        <f>'Library Volume 1'!I$9</f>
        <v>0.4</v>
      </c>
      <c r="BK214" s="1596">
        <f>'Library Volume 1'!J$9</f>
        <v>0.36</v>
      </c>
      <c r="BL214" s="1527"/>
      <c r="BM214" s="1572">
        <f t="shared" si="600"/>
        <v>0</v>
      </c>
      <c r="BN214" s="1574">
        <f t="shared" si="601"/>
        <v>0</v>
      </c>
      <c r="BO214" s="1574">
        <f t="shared" si="602"/>
        <v>0</v>
      </c>
      <c r="BP214" s="1574">
        <f t="shared" si="603"/>
        <v>0</v>
      </c>
      <c r="BQ214" s="1573">
        <f t="shared" si="604"/>
        <v>0</v>
      </c>
      <c r="BR214" s="1527"/>
      <c r="BS214" s="1597">
        <f>('Library Volume 1'!E$6)</f>
        <v>2.2000000000000002</v>
      </c>
      <c r="BT214" s="1598">
        <f>'Library Volume 1'!G$6</f>
        <v>3.2</v>
      </c>
      <c r="BU214" s="1598">
        <f>'Library Volume 1'!H$6</f>
        <v>4.9000000000000004</v>
      </c>
      <c r="BV214" s="1598">
        <f>'Library Volume 1'!I$6</f>
        <v>6.5</v>
      </c>
      <c r="BW214" s="1599">
        <f>'Library Volume 1'!J$6</f>
        <v>7.5</v>
      </c>
      <c r="BX214" s="1527"/>
      <c r="BY214" s="1572">
        <f t="shared" si="605"/>
        <v>0</v>
      </c>
      <c r="BZ214" s="1574">
        <f t="shared" si="606"/>
        <v>0</v>
      </c>
      <c r="CA214" s="1574">
        <f t="shared" si="607"/>
        <v>0</v>
      </c>
      <c r="CB214" s="1574">
        <f t="shared" si="608"/>
        <v>0</v>
      </c>
      <c r="CC214" s="1573">
        <f t="shared" si="609"/>
        <v>0</v>
      </c>
      <c r="CD214" s="1574"/>
    </row>
    <row r="215" spans="2:82" ht="16.350000000000001" hidden="1" customHeight="1" outlineLevel="1">
      <c r="B215" s="483"/>
      <c r="C215" s="1527"/>
      <c r="D215" s="1527" t="s">
        <v>294</v>
      </c>
      <c r="E215" s="1527"/>
      <c r="F215" s="1586">
        <v>0</v>
      </c>
      <c r="G215" s="1586">
        <v>0</v>
      </c>
      <c r="H215" s="1586">
        <v>0</v>
      </c>
      <c r="I215" s="1587">
        <f t="shared" si="614"/>
        <v>0</v>
      </c>
      <c r="J215" s="1588">
        <f>IF(F215&gt;0,F215/G215,0)</f>
        <v>0</v>
      </c>
      <c r="K215" s="1558"/>
      <c r="L215" s="1589">
        <f t="shared" si="585"/>
        <v>0</v>
      </c>
      <c r="M215" s="1590">
        <v>0</v>
      </c>
      <c r="N215" s="1590">
        <v>0</v>
      </c>
      <c r="O215" s="1590">
        <v>0</v>
      </c>
      <c r="P215" s="1590">
        <v>0</v>
      </c>
      <c r="Q215" s="1635">
        <v>0</v>
      </c>
      <c r="R215" s="1558"/>
      <c r="S215" s="1570">
        <f t="shared" si="586"/>
        <v>0</v>
      </c>
      <c r="T215" s="1572">
        <f t="shared" si="587"/>
        <v>0</v>
      </c>
      <c r="U215" s="1572">
        <f t="shared" si="588"/>
        <v>0</v>
      </c>
      <c r="V215" s="1572">
        <f t="shared" si="589"/>
        <v>0</v>
      </c>
      <c r="W215" s="1572">
        <f t="shared" si="590"/>
        <v>0</v>
      </c>
      <c r="X215" s="1572">
        <f t="shared" si="591"/>
        <v>0</v>
      </c>
      <c r="Y215" s="1574">
        <f t="shared" si="592"/>
        <v>0</v>
      </c>
      <c r="Z215" s="993"/>
      <c r="AA215" s="1592"/>
      <c r="AB215" s="1570"/>
      <c r="AC215" s="18"/>
      <c r="AW215" s="1527"/>
      <c r="AX215" s="1550"/>
      <c r="AY215" s="1572">
        <f t="shared" si="593"/>
        <v>0</v>
      </c>
      <c r="AZ215" s="1574">
        <f t="shared" si="594"/>
        <v>0</v>
      </c>
      <c r="BA215" s="1574">
        <f t="shared" si="595"/>
        <v>0</v>
      </c>
      <c r="BB215" s="1574">
        <f t="shared" si="596"/>
        <v>0</v>
      </c>
      <c r="BC215" s="1573">
        <f t="shared" si="597"/>
        <v>0</v>
      </c>
      <c r="BD215" s="480">
        <f t="shared" si="598"/>
        <v>0</v>
      </c>
      <c r="BE215" s="1572">
        <f t="shared" si="599"/>
        <v>0</v>
      </c>
      <c r="BF215" s="1539"/>
      <c r="BG215" s="1594">
        <f>'Library Volume 1'!E$9</f>
        <v>0.48</v>
      </c>
      <c r="BH215" s="1595">
        <f>'Library Volume 1'!G$9</f>
        <v>0.48</v>
      </c>
      <c r="BI215" s="1595">
        <f>'Library Volume 1'!H$9</f>
        <v>0.44</v>
      </c>
      <c r="BJ215" s="1595">
        <f>'Library Volume 1'!I$9</f>
        <v>0.4</v>
      </c>
      <c r="BK215" s="1596">
        <f>'Library Volume 1'!J$9</f>
        <v>0.36</v>
      </c>
      <c r="BL215" s="1527"/>
      <c r="BM215" s="1572">
        <f t="shared" si="600"/>
        <v>0</v>
      </c>
      <c r="BN215" s="1574">
        <f t="shared" si="601"/>
        <v>0</v>
      </c>
      <c r="BO215" s="1574">
        <f t="shared" si="602"/>
        <v>0</v>
      </c>
      <c r="BP215" s="1574">
        <f t="shared" si="603"/>
        <v>0</v>
      </c>
      <c r="BQ215" s="1573">
        <f t="shared" si="604"/>
        <v>0</v>
      </c>
      <c r="BR215" s="1527"/>
      <c r="BS215" s="1597">
        <f>('Library Volume 1'!E$6)</f>
        <v>2.2000000000000002</v>
      </c>
      <c r="BT215" s="1598">
        <f>'Library Volume 1'!G$6</f>
        <v>3.2</v>
      </c>
      <c r="BU215" s="1598">
        <f>'Library Volume 1'!H$6</f>
        <v>4.9000000000000004</v>
      </c>
      <c r="BV215" s="1598">
        <f>'Library Volume 1'!I$6</f>
        <v>6.5</v>
      </c>
      <c r="BW215" s="1599">
        <f>'Library Volume 1'!J$6</f>
        <v>7.5</v>
      </c>
      <c r="BX215" s="1527"/>
      <c r="BY215" s="1572">
        <f t="shared" si="605"/>
        <v>0</v>
      </c>
      <c r="BZ215" s="1574">
        <f t="shared" si="606"/>
        <v>0</v>
      </c>
      <c r="CA215" s="1574">
        <f t="shared" si="607"/>
        <v>0</v>
      </c>
      <c r="CB215" s="1574">
        <f t="shared" si="608"/>
        <v>0</v>
      </c>
      <c r="CC215" s="1573">
        <f t="shared" si="609"/>
        <v>0</v>
      </c>
      <c r="CD215" s="1574"/>
    </row>
    <row r="216" spans="2:82" ht="16.350000000000001" hidden="1" customHeight="1" outlineLevel="1">
      <c r="B216" s="483"/>
      <c r="C216" s="1527"/>
      <c r="D216" s="1527" t="s">
        <v>296</v>
      </c>
      <c r="E216" s="1527"/>
      <c r="F216" s="1586">
        <v>0</v>
      </c>
      <c r="G216" s="1586">
        <v>0</v>
      </c>
      <c r="H216" s="1586">
        <v>0</v>
      </c>
      <c r="I216" s="1587">
        <f t="shared" si="614"/>
        <v>0</v>
      </c>
      <c r="J216" s="1588">
        <f t="shared" ref="J216:J217" si="616">IF(F216&gt;0,F216/G216,0)</f>
        <v>0</v>
      </c>
      <c r="K216" s="1558"/>
      <c r="L216" s="1589">
        <f t="shared" si="585"/>
        <v>0</v>
      </c>
      <c r="M216" s="1590">
        <v>0</v>
      </c>
      <c r="N216" s="1590">
        <v>0</v>
      </c>
      <c r="O216" s="1590">
        <v>0</v>
      </c>
      <c r="P216" s="1590">
        <v>0</v>
      </c>
      <c r="Q216" s="1635">
        <v>0</v>
      </c>
      <c r="R216" s="1558"/>
      <c r="S216" s="1570">
        <f t="shared" si="586"/>
        <v>0</v>
      </c>
      <c r="T216" s="1572">
        <f t="shared" si="587"/>
        <v>0</v>
      </c>
      <c r="U216" s="1572">
        <f t="shared" si="588"/>
        <v>0</v>
      </c>
      <c r="V216" s="1572">
        <f t="shared" si="589"/>
        <v>0</v>
      </c>
      <c r="W216" s="1572">
        <f t="shared" si="590"/>
        <v>0</v>
      </c>
      <c r="X216" s="1572">
        <f t="shared" si="591"/>
        <v>0</v>
      </c>
      <c r="Y216" s="1574">
        <f t="shared" si="592"/>
        <v>0</v>
      </c>
      <c r="Z216" s="993"/>
      <c r="AA216" s="1592"/>
      <c r="AB216" s="1570"/>
      <c r="AC216" s="18"/>
      <c r="AW216" s="1527"/>
      <c r="AX216" s="1550"/>
      <c r="AY216" s="1572">
        <f t="shared" si="593"/>
        <v>0</v>
      </c>
      <c r="AZ216" s="1574">
        <f t="shared" si="594"/>
        <v>0</v>
      </c>
      <c r="BA216" s="1574">
        <f t="shared" si="595"/>
        <v>0</v>
      </c>
      <c r="BB216" s="1574">
        <f t="shared" si="596"/>
        <v>0</v>
      </c>
      <c r="BC216" s="1573">
        <f t="shared" si="597"/>
        <v>0</v>
      </c>
      <c r="BD216" s="480">
        <f t="shared" si="598"/>
        <v>0</v>
      </c>
      <c r="BE216" s="1572">
        <f t="shared" si="599"/>
        <v>0</v>
      </c>
      <c r="BF216" s="1539"/>
      <c r="BG216" s="1594">
        <f>'Library Volume 1'!E$9</f>
        <v>0.48</v>
      </c>
      <c r="BH216" s="1595">
        <f>'Library Volume 1'!G$9</f>
        <v>0.48</v>
      </c>
      <c r="BI216" s="1595">
        <f>'Library Volume 1'!H$9</f>
        <v>0.44</v>
      </c>
      <c r="BJ216" s="1595">
        <f>'Library Volume 1'!I$9</f>
        <v>0.4</v>
      </c>
      <c r="BK216" s="1596">
        <f>'Library Volume 1'!J$9</f>
        <v>0.36</v>
      </c>
      <c r="BL216" s="1527"/>
      <c r="BM216" s="1572">
        <f t="shared" si="600"/>
        <v>0</v>
      </c>
      <c r="BN216" s="1574">
        <f t="shared" si="601"/>
        <v>0</v>
      </c>
      <c r="BO216" s="1574">
        <f t="shared" si="602"/>
        <v>0</v>
      </c>
      <c r="BP216" s="1574">
        <f t="shared" si="603"/>
        <v>0</v>
      </c>
      <c r="BQ216" s="1573">
        <f t="shared" si="604"/>
        <v>0</v>
      </c>
      <c r="BR216" s="1527"/>
      <c r="BS216" s="1597">
        <f>('Library Volume 1'!E$6)</f>
        <v>2.2000000000000002</v>
      </c>
      <c r="BT216" s="1598">
        <f>'Library Volume 1'!G$6</f>
        <v>3.2</v>
      </c>
      <c r="BU216" s="1598">
        <f>'Library Volume 1'!H$6</f>
        <v>4.9000000000000004</v>
      </c>
      <c r="BV216" s="1598">
        <f>'Library Volume 1'!I$6</f>
        <v>6.5</v>
      </c>
      <c r="BW216" s="1599">
        <f>'Library Volume 1'!J$6</f>
        <v>7.5</v>
      </c>
      <c r="BX216" s="1527"/>
      <c r="BY216" s="1572">
        <f t="shared" si="605"/>
        <v>0</v>
      </c>
      <c r="BZ216" s="1574">
        <f t="shared" si="606"/>
        <v>0</v>
      </c>
      <c r="CA216" s="1574">
        <f t="shared" si="607"/>
        <v>0</v>
      </c>
      <c r="CB216" s="1574">
        <f t="shared" si="608"/>
        <v>0</v>
      </c>
      <c r="CC216" s="1573">
        <f t="shared" si="609"/>
        <v>0</v>
      </c>
      <c r="CD216" s="1574"/>
    </row>
    <row r="217" spans="2:82" ht="16.350000000000001" hidden="1" customHeight="1" outlineLevel="1">
      <c r="B217" s="483"/>
      <c r="C217" s="1527"/>
      <c r="D217" s="1565" t="s">
        <v>298</v>
      </c>
      <c r="E217" s="1527"/>
      <c r="F217" s="1586">
        <v>0</v>
      </c>
      <c r="G217" s="1586">
        <v>0</v>
      </c>
      <c r="H217" s="1586">
        <v>0</v>
      </c>
      <c r="I217" s="1636">
        <f t="shared" si="614"/>
        <v>0</v>
      </c>
      <c r="J217" s="1637">
        <f t="shared" si="616"/>
        <v>0</v>
      </c>
      <c r="K217" s="1558"/>
      <c r="L217" s="1589">
        <f t="shared" si="585"/>
        <v>0</v>
      </c>
      <c r="M217" s="1590">
        <v>0</v>
      </c>
      <c r="N217" s="1590">
        <v>0</v>
      </c>
      <c r="O217" s="1590">
        <v>0</v>
      </c>
      <c r="P217" s="1590">
        <v>0</v>
      </c>
      <c r="Q217" s="1635">
        <v>0</v>
      </c>
      <c r="R217" s="1558"/>
      <c r="S217" s="1570">
        <f t="shared" si="586"/>
        <v>0</v>
      </c>
      <c r="T217" s="1572">
        <f t="shared" si="587"/>
        <v>0</v>
      </c>
      <c r="U217" s="1572">
        <f t="shared" si="588"/>
        <v>0</v>
      </c>
      <c r="V217" s="1572">
        <f t="shared" si="589"/>
        <v>0</v>
      </c>
      <c r="W217" s="1572">
        <f t="shared" si="590"/>
        <v>0</v>
      </c>
      <c r="X217" s="1572">
        <f t="shared" si="591"/>
        <v>0</v>
      </c>
      <c r="Y217" s="1574">
        <f t="shared" si="592"/>
        <v>0</v>
      </c>
      <c r="Z217" s="993"/>
      <c r="AA217" s="1592"/>
      <c r="AB217" s="1570"/>
      <c r="AC217" s="18"/>
      <c r="AW217" s="1527"/>
      <c r="AX217" s="1550"/>
      <c r="AY217" s="1572">
        <f t="shared" si="593"/>
        <v>0</v>
      </c>
      <c r="AZ217" s="1574">
        <f t="shared" si="594"/>
        <v>0</v>
      </c>
      <c r="BA217" s="1574">
        <f t="shared" si="595"/>
        <v>0</v>
      </c>
      <c r="BB217" s="1574">
        <f t="shared" si="596"/>
        <v>0</v>
      </c>
      <c r="BC217" s="1573">
        <f t="shared" si="597"/>
        <v>0</v>
      </c>
      <c r="BD217" s="480">
        <f t="shared" si="598"/>
        <v>0</v>
      </c>
      <c r="BE217" s="1572">
        <f t="shared" si="599"/>
        <v>0</v>
      </c>
      <c r="BF217" s="1539"/>
      <c r="BG217" s="1594">
        <f>'Library Volume 1'!E$9</f>
        <v>0.48</v>
      </c>
      <c r="BH217" s="1595">
        <f>'Library Volume 1'!G$9</f>
        <v>0.48</v>
      </c>
      <c r="BI217" s="1595">
        <f>'Library Volume 1'!H$9</f>
        <v>0.44</v>
      </c>
      <c r="BJ217" s="1595">
        <f>'Library Volume 1'!I$9</f>
        <v>0.4</v>
      </c>
      <c r="BK217" s="1596">
        <f>'Library Volume 1'!J$9</f>
        <v>0.36</v>
      </c>
      <c r="BL217" s="1527"/>
      <c r="BM217" s="1572">
        <f t="shared" si="600"/>
        <v>0</v>
      </c>
      <c r="BN217" s="1574">
        <f t="shared" si="601"/>
        <v>0</v>
      </c>
      <c r="BO217" s="1574">
        <f t="shared" si="602"/>
        <v>0</v>
      </c>
      <c r="BP217" s="1574">
        <f t="shared" si="603"/>
        <v>0</v>
      </c>
      <c r="BQ217" s="1573">
        <f t="shared" si="604"/>
        <v>0</v>
      </c>
      <c r="BR217" s="1527"/>
      <c r="BS217" s="1597">
        <f>('Library Volume 1'!E$6)</f>
        <v>2.2000000000000002</v>
      </c>
      <c r="BT217" s="1598">
        <f>'Library Volume 1'!G$6</f>
        <v>3.2</v>
      </c>
      <c r="BU217" s="1598">
        <f>'Library Volume 1'!H$6</f>
        <v>4.9000000000000004</v>
      </c>
      <c r="BV217" s="1598">
        <f>'Library Volume 1'!I$6</f>
        <v>6.5</v>
      </c>
      <c r="BW217" s="1599">
        <f>'Library Volume 1'!J$6</f>
        <v>7.5</v>
      </c>
      <c r="BX217" s="1527"/>
      <c r="BY217" s="1572">
        <f t="shared" si="605"/>
        <v>0</v>
      </c>
      <c r="BZ217" s="1574">
        <f t="shared" si="606"/>
        <v>0</v>
      </c>
      <c r="CA217" s="1574">
        <f t="shared" si="607"/>
        <v>0</v>
      </c>
      <c r="CB217" s="1574">
        <f t="shared" si="608"/>
        <v>0</v>
      </c>
      <c r="CC217" s="1573">
        <f t="shared" si="609"/>
        <v>0</v>
      </c>
      <c r="CD217" s="1574"/>
    </row>
    <row r="218" spans="2:82" ht="17.100000000000001" hidden="1" customHeight="1" outlineLevel="1">
      <c r="B218" s="483"/>
      <c r="C218" s="1582" t="str">
        <f>'Library Volume 1'!C60</f>
        <v>Economics</v>
      </c>
      <c r="D218" s="1582"/>
      <c r="E218" s="1568"/>
      <c r="F218" s="1569"/>
      <c r="G218" s="1569"/>
      <c r="H218" s="1569"/>
      <c r="I218" s="1602"/>
      <c r="J218" s="1603"/>
      <c r="K218" s="1558"/>
      <c r="L218" s="1568"/>
      <c r="M218" s="1569"/>
      <c r="N218" s="1569"/>
      <c r="O218" s="1569"/>
      <c r="P218" s="1569"/>
      <c r="Q218" s="1568"/>
      <c r="R218" s="1558"/>
      <c r="S218" s="1568"/>
      <c r="T218" s="1569"/>
      <c r="U218" s="1569"/>
      <c r="V218" s="1569"/>
      <c r="W218" s="1569"/>
      <c r="X218" s="1569"/>
      <c r="Y218" s="1568"/>
      <c r="Z218" s="993"/>
      <c r="AA218" s="649"/>
      <c r="AB218" s="1570"/>
      <c r="AC218" s="18"/>
      <c r="AW218" s="1527"/>
      <c r="AX218" s="508" t="str">
        <f>C218</f>
        <v>Economics</v>
      </c>
      <c r="AY218" s="1575"/>
      <c r="AZ218" s="1576"/>
      <c r="BA218" s="1576"/>
      <c r="BB218" s="1576"/>
      <c r="BC218" s="1577"/>
      <c r="BD218" s="604"/>
      <c r="BE218" s="1575"/>
      <c r="BF218" s="1578"/>
      <c r="BG218" s="1579"/>
      <c r="BH218" s="1580"/>
      <c r="BI218" s="1580"/>
      <c r="BJ218" s="1580"/>
      <c r="BK218" s="1581"/>
      <c r="BL218" s="1582"/>
      <c r="BM218" s="1575"/>
      <c r="BN218" s="1576"/>
      <c r="BO218" s="1576"/>
      <c r="BP218" s="1576"/>
      <c r="BQ218" s="1577"/>
      <c r="BR218" s="1582"/>
      <c r="BS218" s="1583"/>
      <c r="BT218" s="1584"/>
      <c r="BU218" s="1584"/>
      <c r="BV218" s="1584"/>
      <c r="BW218" s="1585"/>
      <c r="BX218" s="1582"/>
      <c r="BY218" s="1575"/>
      <c r="BZ218" s="1576"/>
      <c r="CA218" s="1576"/>
      <c r="CB218" s="1576"/>
      <c r="CC218" s="1577"/>
      <c r="CD218" s="1574"/>
    </row>
    <row r="219" spans="2:82" ht="16.350000000000001" hidden="1" customHeight="1" outlineLevel="1">
      <c r="B219" s="483"/>
      <c r="C219" s="1527"/>
      <c r="D219" s="1527" t="s">
        <v>292</v>
      </c>
      <c r="E219" s="1527"/>
      <c r="F219" s="1586">
        <v>0</v>
      </c>
      <c r="G219" s="1586">
        <v>0</v>
      </c>
      <c r="H219" s="1586">
        <v>0</v>
      </c>
      <c r="I219" s="1587">
        <f t="shared" ref="I219:I222" si="617">IF(F219&gt;0,G219/H219,0)</f>
        <v>0</v>
      </c>
      <c r="J219" s="1588">
        <f t="shared" ref="J219" si="618">IF(F219&gt;0,F219/G219,0)</f>
        <v>0</v>
      </c>
      <c r="K219" s="1558"/>
      <c r="L219" s="1589">
        <f t="shared" si="585"/>
        <v>0</v>
      </c>
      <c r="M219" s="1590">
        <v>0</v>
      </c>
      <c r="N219" s="1590">
        <v>0</v>
      </c>
      <c r="O219" s="1590">
        <v>0</v>
      </c>
      <c r="P219" s="1590">
        <v>0</v>
      </c>
      <c r="Q219" s="1635">
        <v>0</v>
      </c>
      <c r="R219" s="1558"/>
      <c r="S219" s="1570">
        <f t="shared" si="586"/>
        <v>0</v>
      </c>
      <c r="T219" s="1572">
        <f t="shared" si="587"/>
        <v>0</v>
      </c>
      <c r="U219" s="1572">
        <f t="shared" si="588"/>
        <v>0</v>
      </c>
      <c r="V219" s="1572">
        <f t="shared" si="589"/>
        <v>0</v>
      </c>
      <c r="W219" s="1572">
        <f t="shared" si="590"/>
        <v>0</v>
      </c>
      <c r="X219" s="1572">
        <f t="shared" si="591"/>
        <v>0</v>
      </c>
      <c r="Y219" s="1574">
        <f t="shared" si="592"/>
        <v>0</v>
      </c>
      <c r="Z219" s="993"/>
      <c r="AA219" s="1592"/>
      <c r="AB219" s="1570"/>
      <c r="AC219" s="18"/>
      <c r="AW219" s="1527"/>
      <c r="AX219" s="1550"/>
      <c r="AY219" s="1572">
        <f t="shared" si="593"/>
        <v>0</v>
      </c>
      <c r="AZ219" s="1574">
        <f t="shared" si="594"/>
        <v>0</v>
      </c>
      <c r="BA219" s="1574">
        <f t="shared" si="595"/>
        <v>0</v>
      </c>
      <c r="BB219" s="1574">
        <f t="shared" si="596"/>
        <v>0</v>
      </c>
      <c r="BC219" s="1573">
        <f t="shared" si="597"/>
        <v>0</v>
      </c>
      <c r="BD219" s="480">
        <f t="shared" si="598"/>
        <v>0</v>
      </c>
      <c r="BE219" s="1572">
        <f t="shared" si="599"/>
        <v>0</v>
      </c>
      <c r="BF219" s="1539"/>
      <c r="BG219" s="1594">
        <f>'Library Volume 1'!E$9</f>
        <v>0.48</v>
      </c>
      <c r="BH219" s="1595">
        <f>'Library Volume 1'!G$9</f>
        <v>0.48</v>
      </c>
      <c r="BI219" s="1595">
        <f>'Library Volume 1'!H$9</f>
        <v>0.44</v>
      </c>
      <c r="BJ219" s="1595">
        <f>'Library Volume 1'!I$9</f>
        <v>0.4</v>
      </c>
      <c r="BK219" s="1596">
        <f>'Library Volume 1'!J$9</f>
        <v>0.36</v>
      </c>
      <c r="BL219" s="1527"/>
      <c r="BM219" s="1572">
        <f t="shared" si="600"/>
        <v>0</v>
      </c>
      <c r="BN219" s="1574">
        <f t="shared" si="601"/>
        <v>0</v>
      </c>
      <c r="BO219" s="1574">
        <f t="shared" si="602"/>
        <v>0</v>
      </c>
      <c r="BP219" s="1574">
        <f t="shared" si="603"/>
        <v>0</v>
      </c>
      <c r="BQ219" s="1573">
        <f t="shared" si="604"/>
        <v>0</v>
      </c>
      <c r="BR219" s="1527"/>
      <c r="BS219" s="1597">
        <f>('Library Volume 1'!E$6)</f>
        <v>2.2000000000000002</v>
      </c>
      <c r="BT219" s="1598">
        <f>'Library Volume 1'!G$6</f>
        <v>3.2</v>
      </c>
      <c r="BU219" s="1598">
        <f>'Library Volume 1'!H$6</f>
        <v>4.9000000000000004</v>
      </c>
      <c r="BV219" s="1598">
        <f>'Library Volume 1'!I$6</f>
        <v>6.5</v>
      </c>
      <c r="BW219" s="1599">
        <f>'Library Volume 1'!J$6</f>
        <v>7.5</v>
      </c>
      <c r="BX219" s="1527"/>
      <c r="BY219" s="1572">
        <f t="shared" si="605"/>
        <v>0</v>
      </c>
      <c r="BZ219" s="1574">
        <f t="shared" si="606"/>
        <v>0</v>
      </c>
      <c r="CA219" s="1574">
        <f t="shared" si="607"/>
        <v>0</v>
      </c>
      <c r="CB219" s="1574">
        <f t="shared" si="608"/>
        <v>0</v>
      </c>
      <c r="CC219" s="1573">
        <f t="shared" si="609"/>
        <v>0</v>
      </c>
      <c r="CD219" s="1574"/>
    </row>
    <row r="220" spans="2:82" ht="16.350000000000001" hidden="1" customHeight="1" outlineLevel="1">
      <c r="B220" s="483"/>
      <c r="C220" s="1527"/>
      <c r="D220" s="1527" t="s">
        <v>294</v>
      </c>
      <c r="E220" s="1527"/>
      <c r="F220" s="1586">
        <v>0</v>
      </c>
      <c r="G220" s="1586">
        <v>0</v>
      </c>
      <c r="H220" s="1586">
        <v>0</v>
      </c>
      <c r="I220" s="1587">
        <f t="shared" si="617"/>
        <v>0</v>
      </c>
      <c r="J220" s="1588">
        <f>IF(F220&gt;0,F220/G220,0)</f>
        <v>0</v>
      </c>
      <c r="K220" s="1558"/>
      <c r="L220" s="1589">
        <f t="shared" si="585"/>
        <v>0</v>
      </c>
      <c r="M220" s="1590">
        <v>0</v>
      </c>
      <c r="N220" s="1590">
        <v>0</v>
      </c>
      <c r="O220" s="1590">
        <v>0</v>
      </c>
      <c r="P220" s="1590">
        <v>0</v>
      </c>
      <c r="Q220" s="1635">
        <v>0</v>
      </c>
      <c r="R220" s="1558"/>
      <c r="S220" s="1570">
        <f t="shared" si="586"/>
        <v>0</v>
      </c>
      <c r="T220" s="1572">
        <f t="shared" si="587"/>
        <v>0</v>
      </c>
      <c r="U220" s="1572">
        <f t="shared" si="588"/>
        <v>0</v>
      </c>
      <c r="V220" s="1572">
        <f t="shared" si="589"/>
        <v>0</v>
      </c>
      <c r="W220" s="1572">
        <f t="shared" si="590"/>
        <v>0</v>
      </c>
      <c r="X220" s="1572">
        <f t="shared" si="591"/>
        <v>0</v>
      </c>
      <c r="Y220" s="1574">
        <f t="shared" si="592"/>
        <v>0</v>
      </c>
      <c r="Z220" s="993"/>
      <c r="AA220" s="1592"/>
      <c r="AB220" s="1570"/>
      <c r="AC220" s="18"/>
      <c r="AW220" s="1527"/>
      <c r="AX220" s="1550"/>
      <c r="AY220" s="1572">
        <f t="shared" si="593"/>
        <v>0</v>
      </c>
      <c r="AZ220" s="1574">
        <f t="shared" si="594"/>
        <v>0</v>
      </c>
      <c r="BA220" s="1574">
        <f t="shared" si="595"/>
        <v>0</v>
      </c>
      <c r="BB220" s="1574">
        <f t="shared" si="596"/>
        <v>0</v>
      </c>
      <c r="BC220" s="1573">
        <f t="shared" si="597"/>
        <v>0</v>
      </c>
      <c r="BD220" s="480">
        <f t="shared" si="598"/>
        <v>0</v>
      </c>
      <c r="BE220" s="1572">
        <f t="shared" si="599"/>
        <v>0</v>
      </c>
      <c r="BF220" s="1539"/>
      <c r="BG220" s="1594">
        <f>'Library Volume 1'!E$9</f>
        <v>0.48</v>
      </c>
      <c r="BH220" s="1595">
        <f>'Library Volume 1'!G$9</f>
        <v>0.48</v>
      </c>
      <c r="BI220" s="1595">
        <f>'Library Volume 1'!H$9</f>
        <v>0.44</v>
      </c>
      <c r="BJ220" s="1595">
        <f>'Library Volume 1'!I$9</f>
        <v>0.4</v>
      </c>
      <c r="BK220" s="1596">
        <f>'Library Volume 1'!J$9</f>
        <v>0.36</v>
      </c>
      <c r="BL220" s="1527"/>
      <c r="BM220" s="1572">
        <f t="shared" si="600"/>
        <v>0</v>
      </c>
      <c r="BN220" s="1574">
        <f t="shared" si="601"/>
        <v>0</v>
      </c>
      <c r="BO220" s="1574">
        <f t="shared" si="602"/>
        <v>0</v>
      </c>
      <c r="BP220" s="1574">
        <f t="shared" si="603"/>
        <v>0</v>
      </c>
      <c r="BQ220" s="1573">
        <f t="shared" si="604"/>
        <v>0</v>
      </c>
      <c r="BR220" s="1527"/>
      <c r="BS220" s="1597">
        <f>('Library Volume 1'!E$6)</f>
        <v>2.2000000000000002</v>
      </c>
      <c r="BT220" s="1598">
        <f>'Library Volume 1'!G$6</f>
        <v>3.2</v>
      </c>
      <c r="BU220" s="1598">
        <f>'Library Volume 1'!H$6</f>
        <v>4.9000000000000004</v>
      </c>
      <c r="BV220" s="1598">
        <f>'Library Volume 1'!I$6</f>
        <v>6.5</v>
      </c>
      <c r="BW220" s="1599">
        <f>'Library Volume 1'!J$6</f>
        <v>7.5</v>
      </c>
      <c r="BX220" s="1527"/>
      <c r="BY220" s="1572">
        <f t="shared" si="605"/>
        <v>0</v>
      </c>
      <c r="BZ220" s="1574">
        <f t="shared" si="606"/>
        <v>0</v>
      </c>
      <c r="CA220" s="1574">
        <f t="shared" si="607"/>
        <v>0</v>
      </c>
      <c r="CB220" s="1574">
        <f t="shared" si="608"/>
        <v>0</v>
      </c>
      <c r="CC220" s="1573">
        <f t="shared" si="609"/>
        <v>0</v>
      </c>
      <c r="CD220" s="1574"/>
    </row>
    <row r="221" spans="2:82" ht="16.350000000000001" hidden="1" customHeight="1" outlineLevel="1">
      <c r="B221" s="483"/>
      <c r="C221" s="1527"/>
      <c r="D221" s="1527" t="s">
        <v>296</v>
      </c>
      <c r="E221" s="1527"/>
      <c r="F221" s="1586">
        <v>0</v>
      </c>
      <c r="G221" s="1586">
        <v>0</v>
      </c>
      <c r="H221" s="1586">
        <v>0</v>
      </c>
      <c r="I221" s="1587">
        <f t="shared" si="617"/>
        <v>0</v>
      </c>
      <c r="J221" s="1588">
        <f t="shared" ref="J221:J222" si="619">IF(F221&gt;0,F221/G221,0)</f>
        <v>0</v>
      </c>
      <c r="K221" s="1558"/>
      <c r="L221" s="1589">
        <f t="shared" si="585"/>
        <v>0</v>
      </c>
      <c r="M221" s="1590">
        <v>0</v>
      </c>
      <c r="N221" s="1590">
        <v>0</v>
      </c>
      <c r="O221" s="1590">
        <v>0</v>
      </c>
      <c r="P221" s="1590">
        <v>0</v>
      </c>
      <c r="Q221" s="1635">
        <v>0</v>
      </c>
      <c r="R221" s="1558"/>
      <c r="S221" s="1570">
        <f t="shared" si="586"/>
        <v>0</v>
      </c>
      <c r="T221" s="1572">
        <f t="shared" si="587"/>
        <v>0</v>
      </c>
      <c r="U221" s="1572">
        <f t="shared" si="588"/>
        <v>0</v>
      </c>
      <c r="V221" s="1572">
        <f t="shared" si="589"/>
        <v>0</v>
      </c>
      <c r="W221" s="1572">
        <f t="shared" si="590"/>
        <v>0</v>
      </c>
      <c r="X221" s="1572">
        <f t="shared" si="591"/>
        <v>0</v>
      </c>
      <c r="Y221" s="1574">
        <f t="shared" si="592"/>
        <v>0</v>
      </c>
      <c r="Z221" s="993"/>
      <c r="AA221" s="1592"/>
      <c r="AB221" s="1570"/>
      <c r="AC221" s="18"/>
      <c r="AW221" s="1527"/>
      <c r="AX221" s="1550"/>
      <c r="AY221" s="1572">
        <f t="shared" si="593"/>
        <v>0</v>
      </c>
      <c r="AZ221" s="1574">
        <f t="shared" si="594"/>
        <v>0</v>
      </c>
      <c r="BA221" s="1574">
        <f t="shared" si="595"/>
        <v>0</v>
      </c>
      <c r="BB221" s="1574">
        <f t="shared" si="596"/>
        <v>0</v>
      </c>
      <c r="BC221" s="1573">
        <f t="shared" si="597"/>
        <v>0</v>
      </c>
      <c r="BD221" s="480">
        <f t="shared" si="598"/>
        <v>0</v>
      </c>
      <c r="BE221" s="1572">
        <f t="shared" si="599"/>
        <v>0</v>
      </c>
      <c r="BF221" s="1539"/>
      <c r="BG221" s="1594">
        <f>'Library Volume 1'!E$9</f>
        <v>0.48</v>
      </c>
      <c r="BH221" s="1595">
        <f>'Library Volume 1'!G$9</f>
        <v>0.48</v>
      </c>
      <c r="BI221" s="1595">
        <f>'Library Volume 1'!H$9</f>
        <v>0.44</v>
      </c>
      <c r="BJ221" s="1595">
        <f>'Library Volume 1'!I$9</f>
        <v>0.4</v>
      </c>
      <c r="BK221" s="1596">
        <f>'Library Volume 1'!J$9</f>
        <v>0.36</v>
      </c>
      <c r="BL221" s="1527"/>
      <c r="BM221" s="1572">
        <f t="shared" si="600"/>
        <v>0</v>
      </c>
      <c r="BN221" s="1574">
        <f t="shared" si="601"/>
        <v>0</v>
      </c>
      <c r="BO221" s="1574">
        <f t="shared" si="602"/>
        <v>0</v>
      </c>
      <c r="BP221" s="1574">
        <f t="shared" si="603"/>
        <v>0</v>
      </c>
      <c r="BQ221" s="1573">
        <f t="shared" si="604"/>
        <v>0</v>
      </c>
      <c r="BR221" s="1527"/>
      <c r="BS221" s="1597">
        <f>('Library Volume 1'!E$6)</f>
        <v>2.2000000000000002</v>
      </c>
      <c r="BT221" s="1598">
        <f>'Library Volume 1'!G$6</f>
        <v>3.2</v>
      </c>
      <c r="BU221" s="1598">
        <f>'Library Volume 1'!H$6</f>
        <v>4.9000000000000004</v>
      </c>
      <c r="BV221" s="1598">
        <f>'Library Volume 1'!I$6</f>
        <v>6.5</v>
      </c>
      <c r="BW221" s="1599">
        <f>'Library Volume 1'!J$6</f>
        <v>7.5</v>
      </c>
      <c r="BX221" s="1527"/>
      <c r="BY221" s="1572">
        <f t="shared" si="605"/>
        <v>0</v>
      </c>
      <c r="BZ221" s="1574">
        <f t="shared" si="606"/>
        <v>0</v>
      </c>
      <c r="CA221" s="1574">
        <f t="shared" si="607"/>
        <v>0</v>
      </c>
      <c r="CB221" s="1574">
        <f t="shared" si="608"/>
        <v>0</v>
      </c>
      <c r="CC221" s="1573">
        <f t="shared" si="609"/>
        <v>0</v>
      </c>
      <c r="CD221" s="1574"/>
    </row>
    <row r="222" spans="2:82" ht="16.350000000000001" hidden="1" customHeight="1" outlineLevel="1">
      <c r="B222" s="483"/>
      <c r="C222" s="1527"/>
      <c r="D222" s="1565" t="s">
        <v>298</v>
      </c>
      <c r="E222" s="1527"/>
      <c r="F222" s="1586">
        <v>0</v>
      </c>
      <c r="G222" s="1586">
        <v>0</v>
      </c>
      <c r="H222" s="1586">
        <v>0</v>
      </c>
      <c r="I222" s="1636">
        <f t="shared" si="617"/>
        <v>0</v>
      </c>
      <c r="J222" s="1637">
        <f t="shared" si="619"/>
        <v>0</v>
      </c>
      <c r="K222" s="1558"/>
      <c r="L222" s="1589">
        <f t="shared" ref="L222:L226" si="620">J222-M222-N222-O222-P222-Q222</f>
        <v>0</v>
      </c>
      <c r="M222" s="1590">
        <v>0</v>
      </c>
      <c r="N222" s="1590">
        <v>0</v>
      </c>
      <c r="O222" s="1590">
        <v>0</v>
      </c>
      <c r="P222" s="1590">
        <v>0</v>
      </c>
      <c r="Q222" s="1635">
        <v>0</v>
      </c>
      <c r="R222" s="1558"/>
      <c r="S222" s="1570">
        <f t="shared" si="586"/>
        <v>0</v>
      </c>
      <c r="T222" s="1572">
        <f t="shared" si="587"/>
        <v>0</v>
      </c>
      <c r="U222" s="1572">
        <f t="shared" si="588"/>
        <v>0</v>
      </c>
      <c r="V222" s="1572">
        <f t="shared" si="589"/>
        <v>0</v>
      </c>
      <c r="W222" s="1572">
        <f t="shared" si="590"/>
        <v>0</v>
      </c>
      <c r="X222" s="1572">
        <f t="shared" si="591"/>
        <v>0</v>
      </c>
      <c r="Y222" s="1574">
        <f t="shared" si="592"/>
        <v>0</v>
      </c>
      <c r="Z222" s="993"/>
      <c r="AA222" s="1592"/>
      <c r="AB222" s="1570"/>
      <c r="AC222" s="18"/>
      <c r="AW222" s="1527"/>
      <c r="AX222" s="1550"/>
      <c r="AY222" s="1572">
        <f t="shared" ref="AY222:BD227" si="621">$H222*L222</f>
        <v>0</v>
      </c>
      <c r="AZ222" s="1574">
        <f t="shared" si="621"/>
        <v>0</v>
      </c>
      <c r="BA222" s="1574">
        <f t="shared" si="621"/>
        <v>0</v>
      </c>
      <c r="BB222" s="1574">
        <f t="shared" si="621"/>
        <v>0</v>
      </c>
      <c r="BC222" s="1573">
        <f t="shared" si="621"/>
        <v>0</v>
      </c>
      <c r="BD222" s="480">
        <f t="shared" si="621"/>
        <v>0</v>
      </c>
      <c r="BE222" s="1572">
        <f t="shared" ref="BE222:BE227" si="622">SUM(AY222:BD222)</f>
        <v>0</v>
      </c>
      <c r="BF222" s="1539"/>
      <c r="BG222" s="1594">
        <f>'Library Volume 1'!E$9</f>
        <v>0.48</v>
      </c>
      <c r="BH222" s="1595">
        <f>'Library Volume 1'!G$9</f>
        <v>0.48</v>
      </c>
      <c r="BI222" s="1595">
        <f>'Library Volume 1'!H$9</f>
        <v>0.44</v>
      </c>
      <c r="BJ222" s="1595">
        <f>'Library Volume 1'!I$9</f>
        <v>0.4</v>
      </c>
      <c r="BK222" s="1596">
        <f>'Library Volume 1'!J$9</f>
        <v>0.36</v>
      </c>
      <c r="BL222" s="1527"/>
      <c r="BM222" s="1572">
        <f t="shared" ref="BM222:BQ227" si="623">(S222)/(BG222*40)</f>
        <v>0</v>
      </c>
      <c r="BN222" s="1574">
        <f t="shared" si="623"/>
        <v>0</v>
      </c>
      <c r="BO222" s="1574">
        <f t="shared" si="623"/>
        <v>0</v>
      </c>
      <c r="BP222" s="1574">
        <f t="shared" si="623"/>
        <v>0</v>
      </c>
      <c r="BQ222" s="1573">
        <f t="shared" si="623"/>
        <v>0</v>
      </c>
      <c r="BR222" s="1527"/>
      <c r="BS222" s="1597">
        <f>('Library Volume 1'!E$6)</f>
        <v>2.2000000000000002</v>
      </c>
      <c r="BT222" s="1598">
        <f>'Library Volume 1'!G$6</f>
        <v>3.2</v>
      </c>
      <c r="BU222" s="1598">
        <f>'Library Volume 1'!H$6</f>
        <v>4.9000000000000004</v>
      </c>
      <c r="BV222" s="1598">
        <f>'Library Volume 1'!I$6</f>
        <v>6.5</v>
      </c>
      <c r="BW222" s="1599">
        <f>'Library Volume 1'!J$6</f>
        <v>7.5</v>
      </c>
      <c r="BX222" s="1527"/>
      <c r="BY222" s="1572">
        <f t="shared" ref="BY222:BY227" si="624">BM222*BS222</f>
        <v>0</v>
      </c>
      <c r="BZ222" s="1574">
        <f t="shared" ref="BZ222:BZ226" si="625">BN222*BT222</f>
        <v>0</v>
      </c>
      <c r="CA222" s="1574">
        <f t="shared" ref="CA222:CA227" si="626">BO222*BU222</f>
        <v>0</v>
      </c>
      <c r="CB222" s="1574">
        <f t="shared" ref="CB222:CB227" si="627">BP222*BV222</f>
        <v>0</v>
      </c>
      <c r="CC222" s="1573">
        <f t="shared" ref="CC222:CC227" si="628">BQ222*BW222</f>
        <v>0</v>
      </c>
      <c r="CD222" s="1574"/>
    </row>
    <row r="223" spans="2:82" ht="17.100000000000001" hidden="1" customHeight="1" outlineLevel="1">
      <c r="B223" s="483"/>
      <c r="C223" s="1582" t="str">
        <f>'Library Volume 1'!C61</f>
        <v>Anthropology</v>
      </c>
      <c r="D223" s="1582"/>
      <c r="E223" s="1568"/>
      <c r="F223" s="1569"/>
      <c r="G223" s="1569"/>
      <c r="H223" s="1569"/>
      <c r="I223" s="1602"/>
      <c r="J223" s="1603"/>
      <c r="K223" s="1558"/>
      <c r="L223" s="1568"/>
      <c r="M223" s="1569"/>
      <c r="N223" s="1569"/>
      <c r="O223" s="1569"/>
      <c r="P223" s="1569"/>
      <c r="Q223" s="1568"/>
      <c r="R223" s="1558"/>
      <c r="S223" s="1568"/>
      <c r="T223" s="1569"/>
      <c r="U223" s="1569"/>
      <c r="V223" s="1569"/>
      <c r="W223" s="1569"/>
      <c r="X223" s="1569"/>
      <c r="Y223" s="1568"/>
      <c r="Z223" s="993"/>
      <c r="AA223" s="649"/>
      <c r="AB223" s="1570"/>
      <c r="AC223" s="18"/>
      <c r="AW223" s="1527"/>
      <c r="AX223" s="508" t="str">
        <f>C223</f>
        <v>Anthropology</v>
      </c>
      <c r="AY223" s="1575"/>
      <c r="AZ223" s="1576"/>
      <c r="BA223" s="1576"/>
      <c r="BB223" s="1576"/>
      <c r="BC223" s="1577"/>
      <c r="BD223" s="604"/>
      <c r="BE223" s="1575"/>
      <c r="BF223" s="1578"/>
      <c r="BG223" s="1579"/>
      <c r="BH223" s="1580"/>
      <c r="BI223" s="1580"/>
      <c r="BJ223" s="1580"/>
      <c r="BK223" s="1581"/>
      <c r="BL223" s="1582"/>
      <c r="BM223" s="1575"/>
      <c r="BN223" s="1576"/>
      <c r="BO223" s="1576"/>
      <c r="BP223" s="1576"/>
      <c r="BQ223" s="1577"/>
      <c r="BR223" s="1582"/>
      <c r="BS223" s="1583"/>
      <c r="BT223" s="1584"/>
      <c r="BU223" s="1584"/>
      <c r="BV223" s="1584"/>
      <c r="BW223" s="1585"/>
      <c r="BX223" s="1582"/>
      <c r="BY223" s="1575"/>
      <c r="BZ223" s="1576"/>
      <c r="CA223" s="1576"/>
      <c r="CB223" s="1576"/>
      <c r="CC223" s="1577"/>
      <c r="CD223" s="1574"/>
    </row>
    <row r="224" spans="2:82" ht="16.350000000000001" hidden="1" customHeight="1" outlineLevel="1">
      <c r="B224" s="483"/>
      <c r="D224" s="1527" t="s">
        <v>292</v>
      </c>
      <c r="E224" s="1527"/>
      <c r="F224" s="1586">
        <v>0</v>
      </c>
      <c r="G224" s="1586">
        <v>0</v>
      </c>
      <c r="H224" s="1586">
        <v>0</v>
      </c>
      <c r="I224" s="1587">
        <f t="shared" ref="I224:I227" si="629">IF(F224&gt;0,G224/H224,0)</f>
        <v>0</v>
      </c>
      <c r="J224" s="1588">
        <f t="shared" ref="J224" si="630">IF(F224&gt;0,F224/G224,0)</f>
        <v>0</v>
      </c>
      <c r="K224" s="1558"/>
      <c r="L224" s="1589">
        <f t="shared" ref="L224" si="631">J224-M224-N224-O224-P224-Q224</f>
        <v>0</v>
      </c>
      <c r="M224" s="1590">
        <v>0</v>
      </c>
      <c r="N224" s="1590">
        <v>0</v>
      </c>
      <c r="O224" s="1590">
        <v>0</v>
      </c>
      <c r="P224" s="1590">
        <v>0</v>
      </c>
      <c r="Q224" s="1635">
        <v>0</v>
      </c>
      <c r="R224" s="1558"/>
      <c r="S224" s="1570">
        <f t="shared" ref="S224:S227" si="632">$I224*L224*$H224</f>
        <v>0</v>
      </c>
      <c r="T224" s="1572">
        <f t="shared" ref="T224:T227" si="633">$I224*M224*$H224</f>
        <v>0</v>
      </c>
      <c r="U224" s="1572">
        <f t="shared" ref="U224:U227" si="634">$I224*N224*$H224</f>
        <v>0</v>
      </c>
      <c r="V224" s="1572">
        <f t="shared" ref="V224:V227" si="635">$I224*O224*$H224</f>
        <v>0</v>
      </c>
      <c r="W224" s="1572">
        <f t="shared" ref="W224:W227" si="636">$I224*P224*$H224</f>
        <v>0</v>
      </c>
      <c r="X224" s="1572">
        <f t="shared" ref="X224:X227" si="637">$I224*Q224*$H224</f>
        <v>0</v>
      </c>
      <c r="Y224" s="1574">
        <f t="shared" ref="Y224:Y227" si="638">SUM(S224:X224)</f>
        <v>0</v>
      </c>
      <c r="Z224" s="993"/>
      <c r="AA224" s="1592"/>
      <c r="AB224" s="1570"/>
      <c r="AC224" s="18"/>
      <c r="AW224" s="1527"/>
      <c r="AX224" s="1550"/>
      <c r="AY224" s="1572">
        <f t="shared" si="621"/>
        <v>0</v>
      </c>
      <c r="AZ224" s="1574">
        <f t="shared" si="621"/>
        <v>0</v>
      </c>
      <c r="BA224" s="1574">
        <f t="shared" si="621"/>
        <v>0</v>
      </c>
      <c r="BB224" s="1574">
        <f t="shared" si="621"/>
        <v>0</v>
      </c>
      <c r="BC224" s="1573">
        <f t="shared" si="621"/>
        <v>0</v>
      </c>
      <c r="BD224" s="480">
        <f t="shared" si="621"/>
        <v>0</v>
      </c>
      <c r="BE224" s="1572">
        <f t="shared" si="622"/>
        <v>0</v>
      </c>
      <c r="BF224" s="1539"/>
      <c r="BG224" s="1594">
        <f>'Library Volume 1'!E$9</f>
        <v>0.48</v>
      </c>
      <c r="BH224" s="1595">
        <f>'Library Volume 1'!G$9</f>
        <v>0.48</v>
      </c>
      <c r="BI224" s="1595">
        <f>'Library Volume 1'!H$9</f>
        <v>0.44</v>
      </c>
      <c r="BJ224" s="1595">
        <f>'Library Volume 1'!I$9</f>
        <v>0.4</v>
      </c>
      <c r="BK224" s="1596">
        <f>'Library Volume 1'!J$9</f>
        <v>0.36</v>
      </c>
      <c r="BL224" s="1527"/>
      <c r="BM224" s="1572">
        <f t="shared" si="623"/>
        <v>0</v>
      </c>
      <c r="BN224" s="1574">
        <f t="shared" si="623"/>
        <v>0</v>
      </c>
      <c r="BO224" s="1574">
        <f t="shared" si="623"/>
        <v>0</v>
      </c>
      <c r="BP224" s="1574">
        <f t="shared" si="623"/>
        <v>0</v>
      </c>
      <c r="BQ224" s="1573">
        <f t="shared" si="623"/>
        <v>0</v>
      </c>
      <c r="BR224" s="1527"/>
      <c r="BS224" s="1597">
        <f>('Library Volume 1'!E$6)</f>
        <v>2.2000000000000002</v>
      </c>
      <c r="BT224" s="1598">
        <f>'Library Volume 1'!G$6</f>
        <v>3.2</v>
      </c>
      <c r="BU224" s="1598">
        <f>'Library Volume 1'!H$6</f>
        <v>4.9000000000000004</v>
      </c>
      <c r="BV224" s="1598">
        <f>'Library Volume 1'!I$6</f>
        <v>6.5</v>
      </c>
      <c r="BW224" s="1599">
        <f>'Library Volume 1'!J$6</f>
        <v>7.5</v>
      </c>
      <c r="BX224" s="1527"/>
      <c r="BY224" s="1572">
        <f t="shared" si="624"/>
        <v>0</v>
      </c>
      <c r="BZ224" s="1574">
        <f t="shared" si="625"/>
        <v>0</v>
      </c>
      <c r="CA224" s="1574">
        <f t="shared" si="626"/>
        <v>0</v>
      </c>
      <c r="CB224" s="1574">
        <f t="shared" si="627"/>
        <v>0</v>
      </c>
      <c r="CC224" s="1573">
        <f t="shared" si="628"/>
        <v>0</v>
      </c>
      <c r="CD224" s="1574"/>
    </row>
    <row r="225" spans="2:89" ht="16.350000000000001" hidden="1" customHeight="1" outlineLevel="1">
      <c r="B225" s="483"/>
      <c r="D225" s="1527" t="s">
        <v>294</v>
      </c>
      <c r="E225" s="1527"/>
      <c r="F225" s="1586">
        <v>0</v>
      </c>
      <c r="G225" s="1586">
        <v>0</v>
      </c>
      <c r="H225" s="1586">
        <v>0</v>
      </c>
      <c r="I225" s="1587">
        <f t="shared" si="629"/>
        <v>0</v>
      </c>
      <c r="J225" s="1588">
        <f>IF(F225&gt;0,F225/G225,0)</f>
        <v>0</v>
      </c>
      <c r="K225" s="1558"/>
      <c r="L225" s="1589">
        <f t="shared" si="620"/>
        <v>0</v>
      </c>
      <c r="M225" s="1590">
        <v>0</v>
      </c>
      <c r="N225" s="1590">
        <v>0</v>
      </c>
      <c r="O225" s="1590">
        <v>0</v>
      </c>
      <c r="P225" s="1590">
        <v>0</v>
      </c>
      <c r="Q225" s="1635">
        <v>0</v>
      </c>
      <c r="R225" s="1558"/>
      <c r="S225" s="1570">
        <f t="shared" si="632"/>
        <v>0</v>
      </c>
      <c r="T225" s="1572">
        <f t="shared" si="633"/>
        <v>0</v>
      </c>
      <c r="U225" s="1572">
        <f t="shared" si="634"/>
        <v>0</v>
      </c>
      <c r="V225" s="1572">
        <f t="shared" si="635"/>
        <v>0</v>
      </c>
      <c r="W225" s="1572">
        <f t="shared" si="636"/>
        <v>0</v>
      </c>
      <c r="X225" s="1572">
        <f t="shared" si="637"/>
        <v>0</v>
      </c>
      <c r="Y225" s="1574">
        <f t="shared" si="638"/>
        <v>0</v>
      </c>
      <c r="Z225" s="993"/>
      <c r="AA225" s="1592"/>
      <c r="AB225" s="1570"/>
      <c r="AC225" s="18"/>
      <c r="AW225" s="1527"/>
      <c r="AX225" s="1550"/>
      <c r="AY225" s="1572">
        <f t="shared" si="621"/>
        <v>0</v>
      </c>
      <c r="AZ225" s="1574">
        <f t="shared" si="621"/>
        <v>0</v>
      </c>
      <c r="BA225" s="1574">
        <f t="shared" si="621"/>
        <v>0</v>
      </c>
      <c r="BB225" s="1574">
        <f t="shared" si="621"/>
        <v>0</v>
      </c>
      <c r="BC225" s="1573">
        <f t="shared" si="621"/>
        <v>0</v>
      </c>
      <c r="BD225" s="480">
        <f t="shared" si="621"/>
        <v>0</v>
      </c>
      <c r="BE225" s="1572">
        <f t="shared" si="622"/>
        <v>0</v>
      </c>
      <c r="BF225" s="1539"/>
      <c r="BG225" s="1594">
        <f>'Library Volume 1'!E$9</f>
        <v>0.48</v>
      </c>
      <c r="BH225" s="1595">
        <f>'Library Volume 1'!G$9</f>
        <v>0.48</v>
      </c>
      <c r="BI225" s="1595">
        <f>'Library Volume 1'!H$9</f>
        <v>0.44</v>
      </c>
      <c r="BJ225" s="1595">
        <f>'Library Volume 1'!I$9</f>
        <v>0.4</v>
      </c>
      <c r="BK225" s="1596">
        <f>'Library Volume 1'!J$9</f>
        <v>0.36</v>
      </c>
      <c r="BL225" s="1527"/>
      <c r="BM225" s="1572">
        <f t="shared" si="623"/>
        <v>0</v>
      </c>
      <c r="BN225" s="1574">
        <f t="shared" si="623"/>
        <v>0</v>
      </c>
      <c r="BO225" s="1574">
        <f t="shared" si="623"/>
        <v>0</v>
      </c>
      <c r="BP225" s="1574">
        <f t="shared" si="623"/>
        <v>0</v>
      </c>
      <c r="BQ225" s="1573">
        <f t="shared" si="623"/>
        <v>0</v>
      </c>
      <c r="BR225" s="1527"/>
      <c r="BS225" s="1597">
        <f>('Library Volume 1'!E$6)</f>
        <v>2.2000000000000002</v>
      </c>
      <c r="BT225" s="1598">
        <f>'Library Volume 1'!G$6</f>
        <v>3.2</v>
      </c>
      <c r="BU225" s="1598">
        <f>'Library Volume 1'!H$6</f>
        <v>4.9000000000000004</v>
      </c>
      <c r="BV225" s="1598">
        <f>'Library Volume 1'!I$6</f>
        <v>6.5</v>
      </c>
      <c r="BW225" s="1599">
        <f>'Library Volume 1'!J$6</f>
        <v>7.5</v>
      </c>
      <c r="BX225" s="1527"/>
      <c r="BY225" s="1572">
        <f t="shared" si="624"/>
        <v>0</v>
      </c>
      <c r="BZ225" s="1574">
        <f t="shared" si="625"/>
        <v>0</v>
      </c>
      <c r="CA225" s="1574">
        <f t="shared" si="626"/>
        <v>0</v>
      </c>
      <c r="CB225" s="1574">
        <f t="shared" si="627"/>
        <v>0</v>
      </c>
      <c r="CC225" s="1573">
        <f t="shared" si="628"/>
        <v>0</v>
      </c>
      <c r="CD225" s="1574"/>
      <c r="CE225" s="1539"/>
      <c r="CF225" s="1539"/>
      <c r="CG225" s="1539"/>
      <c r="CH225" s="1539"/>
      <c r="CI225" s="1539"/>
      <c r="CJ225" s="1539"/>
      <c r="CK225" s="1539"/>
    </row>
    <row r="226" spans="2:89" ht="16.350000000000001" hidden="1" customHeight="1" outlineLevel="1">
      <c r="B226" s="483"/>
      <c r="D226" s="1527" t="s">
        <v>296</v>
      </c>
      <c r="E226" s="1527"/>
      <c r="F226" s="1586">
        <v>0</v>
      </c>
      <c r="G226" s="1586">
        <v>0</v>
      </c>
      <c r="H226" s="1586">
        <v>0</v>
      </c>
      <c r="I226" s="1587">
        <f t="shared" si="629"/>
        <v>0</v>
      </c>
      <c r="J226" s="1588">
        <f t="shared" ref="J226:J227" si="639">IF(F226&gt;0,F226/G226,0)</f>
        <v>0</v>
      </c>
      <c r="K226" s="1558"/>
      <c r="L226" s="1589">
        <f t="shared" si="620"/>
        <v>0</v>
      </c>
      <c r="M226" s="1590">
        <v>0</v>
      </c>
      <c r="N226" s="1590">
        <v>0</v>
      </c>
      <c r="O226" s="1590">
        <v>0</v>
      </c>
      <c r="P226" s="1590">
        <v>0</v>
      </c>
      <c r="Q226" s="1635">
        <v>0</v>
      </c>
      <c r="R226" s="1558"/>
      <c r="S226" s="1570">
        <f t="shared" si="632"/>
        <v>0</v>
      </c>
      <c r="T226" s="1572">
        <f t="shared" si="633"/>
        <v>0</v>
      </c>
      <c r="U226" s="1572">
        <f t="shared" si="634"/>
        <v>0</v>
      </c>
      <c r="V226" s="1572">
        <f t="shared" si="635"/>
        <v>0</v>
      </c>
      <c r="W226" s="1572">
        <f t="shared" si="636"/>
        <v>0</v>
      </c>
      <c r="X226" s="1572">
        <f t="shared" si="637"/>
        <v>0</v>
      </c>
      <c r="Y226" s="1574">
        <f t="shared" si="638"/>
        <v>0</v>
      </c>
      <c r="Z226" s="993"/>
      <c r="AA226" s="1592"/>
      <c r="AB226" s="1570"/>
      <c r="AC226" s="18"/>
      <c r="AW226" s="1527"/>
      <c r="AX226" s="1550"/>
      <c r="AY226" s="1572">
        <f t="shared" si="621"/>
        <v>0</v>
      </c>
      <c r="AZ226" s="1574">
        <f t="shared" si="621"/>
        <v>0</v>
      </c>
      <c r="BA226" s="1574">
        <f t="shared" si="621"/>
        <v>0</v>
      </c>
      <c r="BB226" s="1574">
        <f t="shared" si="621"/>
        <v>0</v>
      </c>
      <c r="BC226" s="1573">
        <f t="shared" si="621"/>
        <v>0</v>
      </c>
      <c r="BD226" s="480">
        <f t="shared" si="621"/>
        <v>0</v>
      </c>
      <c r="BE226" s="1572">
        <f t="shared" si="622"/>
        <v>0</v>
      </c>
      <c r="BF226" s="1539"/>
      <c r="BG226" s="1594">
        <f>'Library Volume 1'!E$9</f>
        <v>0.48</v>
      </c>
      <c r="BH226" s="1595">
        <f>'Library Volume 1'!G$9</f>
        <v>0.48</v>
      </c>
      <c r="BI226" s="1595">
        <f>'Library Volume 1'!H$9</f>
        <v>0.44</v>
      </c>
      <c r="BJ226" s="1595">
        <f>'Library Volume 1'!I$9</f>
        <v>0.4</v>
      </c>
      <c r="BK226" s="1596">
        <f>'Library Volume 1'!J$9</f>
        <v>0.36</v>
      </c>
      <c r="BL226" s="1527"/>
      <c r="BM226" s="1572">
        <f t="shared" si="623"/>
        <v>0</v>
      </c>
      <c r="BN226" s="1574">
        <f t="shared" si="623"/>
        <v>0</v>
      </c>
      <c r="BO226" s="1574">
        <f t="shared" si="623"/>
        <v>0</v>
      </c>
      <c r="BP226" s="1574">
        <f t="shared" si="623"/>
        <v>0</v>
      </c>
      <c r="BQ226" s="1573">
        <f t="shared" si="623"/>
        <v>0</v>
      </c>
      <c r="BR226" s="1527"/>
      <c r="BS226" s="1597">
        <f>('Library Volume 1'!E$6)</f>
        <v>2.2000000000000002</v>
      </c>
      <c r="BT226" s="1598">
        <f>'Library Volume 1'!G$6</f>
        <v>3.2</v>
      </c>
      <c r="BU226" s="1598">
        <f>'Library Volume 1'!H$6</f>
        <v>4.9000000000000004</v>
      </c>
      <c r="BV226" s="1598">
        <f>'Library Volume 1'!I$6</f>
        <v>6.5</v>
      </c>
      <c r="BW226" s="1599">
        <f>'Library Volume 1'!J$6</f>
        <v>7.5</v>
      </c>
      <c r="BX226" s="1527"/>
      <c r="BY226" s="1572">
        <f t="shared" si="624"/>
        <v>0</v>
      </c>
      <c r="BZ226" s="1574">
        <f t="shared" si="625"/>
        <v>0</v>
      </c>
      <c r="CA226" s="1574">
        <f t="shared" si="626"/>
        <v>0</v>
      </c>
      <c r="CB226" s="1574">
        <f t="shared" si="627"/>
        <v>0</v>
      </c>
      <c r="CC226" s="1573">
        <f t="shared" si="628"/>
        <v>0</v>
      </c>
      <c r="CD226" s="1574"/>
      <c r="CE226" s="1539"/>
      <c r="CF226" s="1539"/>
      <c r="CG226" s="1539"/>
      <c r="CH226" s="1539"/>
      <c r="CI226" s="1539"/>
      <c r="CJ226" s="1539"/>
      <c r="CK226" s="1539"/>
    </row>
    <row r="227" spans="2:89" ht="16.350000000000001" hidden="1" customHeight="1" outlineLevel="1">
      <c r="B227" s="483"/>
      <c r="D227" s="1527" t="s">
        <v>298</v>
      </c>
      <c r="E227" s="1527"/>
      <c r="F227" s="1586">
        <v>0</v>
      </c>
      <c r="G227" s="1586">
        <v>0</v>
      </c>
      <c r="H227" s="1586">
        <v>0</v>
      </c>
      <c r="I227" s="1587">
        <f t="shared" si="629"/>
        <v>0</v>
      </c>
      <c r="J227" s="1588">
        <f t="shared" si="639"/>
        <v>0</v>
      </c>
      <c r="K227" s="1558"/>
      <c r="L227" s="1589">
        <f>J227-M227-N227-O227-P227-Q227</f>
        <v>0</v>
      </c>
      <c r="M227" s="1590">
        <v>0</v>
      </c>
      <c r="N227" s="1590">
        <v>0</v>
      </c>
      <c r="O227" s="1590">
        <v>0</v>
      </c>
      <c r="P227" s="1590">
        <v>0</v>
      </c>
      <c r="Q227" s="1635">
        <v>0</v>
      </c>
      <c r="R227" s="1558"/>
      <c r="S227" s="1570">
        <f t="shared" si="632"/>
        <v>0</v>
      </c>
      <c r="T227" s="1572">
        <f t="shared" si="633"/>
        <v>0</v>
      </c>
      <c r="U227" s="1572">
        <f t="shared" si="634"/>
        <v>0</v>
      </c>
      <c r="V227" s="1572">
        <f t="shared" si="635"/>
        <v>0</v>
      </c>
      <c r="W227" s="1572">
        <f t="shared" si="636"/>
        <v>0</v>
      </c>
      <c r="X227" s="1572">
        <f t="shared" si="637"/>
        <v>0</v>
      </c>
      <c r="Y227" s="1564">
        <f t="shared" si="638"/>
        <v>0</v>
      </c>
      <c r="Z227" s="993"/>
      <c r="AA227" s="1592"/>
      <c r="AB227" s="1570"/>
      <c r="AC227" s="18"/>
      <c r="AW227" s="1565"/>
      <c r="AX227" s="1610"/>
      <c r="AY227" s="1561">
        <f t="shared" si="621"/>
        <v>0</v>
      </c>
      <c r="AZ227" s="1564">
        <f t="shared" si="621"/>
        <v>0</v>
      </c>
      <c r="BA227" s="1564">
        <f t="shared" si="621"/>
        <v>0</v>
      </c>
      <c r="BB227" s="1564">
        <f t="shared" si="621"/>
        <v>0</v>
      </c>
      <c r="BC227" s="1611">
        <f t="shared" si="621"/>
        <v>0</v>
      </c>
      <c r="BD227" s="482">
        <f t="shared" si="621"/>
        <v>0</v>
      </c>
      <c r="BE227" s="1561">
        <f t="shared" si="622"/>
        <v>0</v>
      </c>
      <c r="BF227" s="1630"/>
      <c r="BG227" s="1613">
        <f>'Library Volume 1'!E$9</f>
        <v>0.48</v>
      </c>
      <c r="BH227" s="1614">
        <f>'Library Volume 1'!G$9</f>
        <v>0.48</v>
      </c>
      <c r="BI227" s="1614">
        <f>'Library Volume 1'!H$9</f>
        <v>0.44</v>
      </c>
      <c r="BJ227" s="1614">
        <f>'Library Volume 1'!I$9</f>
        <v>0.4</v>
      </c>
      <c r="BK227" s="1615">
        <f>'Library Volume 1'!J$9</f>
        <v>0.36</v>
      </c>
      <c r="BL227" s="1565"/>
      <c r="BM227" s="1561">
        <f t="shared" si="623"/>
        <v>0</v>
      </c>
      <c r="BN227" s="1564">
        <f t="shared" si="623"/>
        <v>0</v>
      </c>
      <c r="BO227" s="1564">
        <f t="shared" si="623"/>
        <v>0</v>
      </c>
      <c r="BP227" s="1564">
        <f t="shared" si="623"/>
        <v>0</v>
      </c>
      <c r="BQ227" s="1611">
        <f t="shared" si="623"/>
        <v>0</v>
      </c>
      <c r="BR227" s="1565"/>
      <c r="BS227" s="1616">
        <f>('Library Volume 1'!E$6)</f>
        <v>2.2000000000000002</v>
      </c>
      <c r="BT227" s="1617">
        <f>'Library Volume 1'!G$6</f>
        <v>3.2</v>
      </c>
      <c r="BU227" s="1617">
        <f>'Library Volume 1'!H$6</f>
        <v>4.9000000000000004</v>
      </c>
      <c r="BV227" s="1617">
        <f>'Library Volume 1'!I$6</f>
        <v>6.5</v>
      </c>
      <c r="BW227" s="1618">
        <f>'Library Volume 1'!J$6</f>
        <v>7.5</v>
      </c>
      <c r="BX227" s="1565"/>
      <c r="BY227" s="1561">
        <f t="shared" si="624"/>
        <v>0</v>
      </c>
      <c r="BZ227" s="1564">
        <f>BN227*BT227</f>
        <v>0</v>
      </c>
      <c r="CA227" s="1564">
        <f t="shared" si="626"/>
        <v>0</v>
      </c>
      <c r="CB227" s="1564">
        <f t="shared" si="627"/>
        <v>0</v>
      </c>
      <c r="CC227" s="1611">
        <f t="shared" si="628"/>
        <v>0</v>
      </c>
      <c r="CD227" s="1564"/>
      <c r="CE227" s="1539"/>
      <c r="CF227" s="1539"/>
      <c r="CG227" s="1539"/>
      <c r="CH227" s="1539"/>
      <c r="CI227" s="1539"/>
      <c r="CJ227" s="1539"/>
      <c r="CK227" s="1539"/>
    </row>
    <row r="228" spans="2:89" s="24" customFormat="1" ht="16.350000000000001" hidden="1" customHeight="1" outlineLevel="1">
      <c r="B228" s="483"/>
      <c r="D228" s="484"/>
      <c r="E228" s="484"/>
      <c r="F228" s="531">
        <f>SUM(F203:F227)</f>
        <v>0</v>
      </c>
      <c r="G228" s="531">
        <f>SUM(G203:G227)</f>
        <v>0</v>
      </c>
      <c r="H228" s="531">
        <f>SUM(H203:H227)</f>
        <v>0</v>
      </c>
      <c r="I228" s="738" t="e">
        <f>AN111</f>
        <v>#DIV/0!</v>
      </c>
      <c r="J228" s="626">
        <f t="shared" ref="J228" si="640">IF(F228&gt;0,F228/G228,0)</f>
        <v>0</v>
      </c>
      <c r="K228" s="1558"/>
      <c r="L228" s="485"/>
      <c r="M228" s="531"/>
      <c r="N228" s="531"/>
      <c r="O228" s="531"/>
      <c r="P228" s="531"/>
      <c r="Q228" s="626"/>
      <c r="R228" s="1558"/>
      <c r="S228" s="1477">
        <f t="shared" ref="S228" si="641">SUM(S203:S227)</f>
        <v>0</v>
      </c>
      <c r="T228" s="531">
        <f>SUM(T203:T227)</f>
        <v>0</v>
      </c>
      <c r="U228" s="531">
        <f>SUM(U203:U227)</f>
        <v>0</v>
      </c>
      <c r="V228" s="531">
        <f>SUM(V203:V227)</f>
        <v>0</v>
      </c>
      <c r="W228" s="531">
        <f>SUM(W203:W227)</f>
        <v>0</v>
      </c>
      <c r="X228" s="531">
        <f>SUM(X203:X227)</f>
        <v>0</v>
      </c>
      <c r="Y228" s="516">
        <f t="shared" ref="Y228" si="642">SUM(Y203:Y227)</f>
        <v>0</v>
      </c>
      <c r="Z228" s="993"/>
      <c r="AA228" s="645" t="str">
        <f>IF(AN115&gt;0,"NB: no space allocated due to insufficient demand","")</f>
        <v/>
      </c>
      <c r="AB228" s="643"/>
      <c r="AC228" s="18"/>
      <c r="AW228" s="481"/>
      <c r="AX228" s="508"/>
      <c r="AY228" s="509">
        <f t="shared" ref="AY228:BE228" si="643">SUM(AY203:AY227)</f>
        <v>0</v>
      </c>
      <c r="AZ228" s="510">
        <f t="shared" si="643"/>
        <v>0</v>
      </c>
      <c r="BA228" s="510">
        <f t="shared" si="643"/>
        <v>0</v>
      </c>
      <c r="BB228" s="510">
        <f t="shared" si="643"/>
        <v>0</v>
      </c>
      <c r="BC228" s="511">
        <f t="shared" si="643"/>
        <v>0</v>
      </c>
      <c r="BD228" s="512">
        <f>SUM(BD203:BD227)</f>
        <v>0</v>
      </c>
      <c r="BE228" s="511">
        <f t="shared" si="643"/>
        <v>0</v>
      </c>
      <c r="BF228" s="481"/>
      <c r="BG228" s="1579">
        <f>'Library Volume 1'!E$9</f>
        <v>0.48</v>
      </c>
      <c r="BH228" s="1619" t="e">
        <f>(T228+U228+V228+W228)/((BN228+BO228+BP228+BQ228)*40)</f>
        <v>#DIV/0!</v>
      </c>
      <c r="BI228" s="1620"/>
      <c r="BJ228" s="1620"/>
      <c r="BK228" s="1621"/>
      <c r="BL228" s="481"/>
      <c r="BM228" s="509">
        <f>SUM(BM203:BM227)</f>
        <v>0</v>
      </c>
      <c r="BN228" s="510">
        <f>SUM(BN203:BN227)</f>
        <v>0</v>
      </c>
      <c r="BO228" s="510">
        <f>SUM(BO203:BO227)</f>
        <v>0</v>
      </c>
      <c r="BP228" s="510">
        <f>SUM(BP203:BP227)</f>
        <v>0</v>
      </c>
      <c r="BQ228" s="511">
        <f>SUM(BQ203:BQ227)</f>
        <v>0</v>
      </c>
      <c r="BR228" s="481"/>
      <c r="BS228" s="1583">
        <f>('Library Volume 1'!E$6)</f>
        <v>2.2000000000000002</v>
      </c>
      <c r="BT228" s="1455" t="e">
        <f>(CC228+CB228+CA228+BZ228)/(BN228+BO228+BP228+BQ228)</f>
        <v>#DIV/0!</v>
      </c>
      <c r="BU228" s="1456"/>
      <c r="BV228" s="1456"/>
      <c r="BW228" s="1457"/>
      <c r="BX228" s="481"/>
      <c r="BY228" s="509">
        <f>SUM(BY203:BY227)</f>
        <v>0</v>
      </c>
      <c r="BZ228" s="510">
        <f>SUM(BZ203:BZ227)</f>
        <v>0</v>
      </c>
      <c r="CA228" s="510">
        <f>SUM(CA203:CA227)</f>
        <v>0</v>
      </c>
      <c r="CB228" s="510">
        <f>SUM(CB203:CB227)</f>
        <v>0</v>
      </c>
      <c r="CC228" s="511">
        <f>SUM(CC203:CC227)</f>
        <v>0</v>
      </c>
      <c r="CD228" s="510"/>
      <c r="CE228" s="28"/>
      <c r="CF228" s="28"/>
      <c r="CG228" s="28"/>
      <c r="CH228" s="28"/>
      <c r="CI228" s="28"/>
      <c r="CJ228" s="28"/>
      <c r="CK228" s="28"/>
    </row>
    <row r="229" spans="2:89" s="31" customFormat="1" ht="20.25" collapsed="1">
      <c r="B229" s="621"/>
      <c r="C229" s="498"/>
      <c r="F229" s="43"/>
      <c r="G229" s="43"/>
      <c r="H229" s="43"/>
      <c r="I229" s="560"/>
      <c r="J229" s="561"/>
      <c r="K229" s="1558"/>
      <c r="L229" s="1622"/>
      <c r="M229" s="43"/>
      <c r="N229" s="43"/>
      <c r="O229" s="43"/>
      <c r="P229" s="43"/>
      <c r="Q229" s="491"/>
      <c r="R229" s="1558"/>
      <c r="S229" s="1622"/>
      <c r="T229" s="43"/>
      <c r="U229" s="43"/>
      <c r="V229" s="43"/>
      <c r="W229" s="43"/>
      <c r="X229" s="43"/>
      <c r="Y229" s="491"/>
      <c r="Z229" s="993"/>
      <c r="AA229" s="648"/>
      <c r="AB229" s="642"/>
      <c r="AC229" s="18"/>
      <c r="AX229" s="492"/>
      <c r="AY229" s="496"/>
      <c r="AZ229" s="39"/>
      <c r="BA229" s="39"/>
      <c r="BB229" s="39"/>
      <c r="BC229" s="497"/>
      <c r="BD229" s="495"/>
      <c r="BE229" s="497"/>
      <c r="BF229" s="39"/>
      <c r="BG229" s="496"/>
      <c r="BH229" s="39"/>
      <c r="BI229" s="39"/>
      <c r="BJ229" s="39"/>
      <c r="BK229" s="497"/>
      <c r="BM229" s="43"/>
      <c r="BN229" s="491"/>
      <c r="BO229" s="491"/>
      <c r="BP229" s="491"/>
      <c r="BQ229" s="44"/>
      <c r="BS229" s="496"/>
      <c r="BT229" s="39"/>
      <c r="BU229" s="39"/>
      <c r="BV229" s="39"/>
      <c r="BW229" s="497"/>
      <c r="BY229" s="496"/>
      <c r="BZ229" s="39"/>
      <c r="CA229" s="39"/>
      <c r="CB229" s="39"/>
      <c r="CC229" s="497"/>
      <c r="CD229" s="39"/>
      <c r="CE229" s="39"/>
      <c r="CF229" s="39"/>
      <c r="CG229" s="39"/>
      <c r="CH229" s="39"/>
      <c r="CI229" s="39"/>
      <c r="CJ229" s="39"/>
      <c r="CK229" s="39"/>
    </row>
    <row r="230" spans="2:89" s="498" customFormat="1" ht="23.1" customHeight="1">
      <c r="B230" s="620" t="str">
        <f>"12"</f>
        <v>12</v>
      </c>
      <c r="C230" s="610" t="str">
        <f>'Library Volume 1'!C62</f>
        <v>Languages, Literature and Culture</v>
      </c>
      <c r="D230" s="41"/>
      <c r="E230" s="41"/>
      <c r="F230" s="736"/>
      <c r="G230" s="737"/>
      <c r="H230" s="737"/>
      <c r="I230" s="739"/>
      <c r="J230" s="740"/>
      <c r="K230" s="1558"/>
      <c r="L230" s="1560" t="s">
        <v>282</v>
      </c>
      <c r="M230" s="1561" t="s">
        <v>283</v>
      </c>
      <c r="N230" s="1561" t="s">
        <v>284</v>
      </c>
      <c r="O230" s="1561" t="s">
        <v>285</v>
      </c>
      <c r="P230" s="1561" t="s">
        <v>286</v>
      </c>
      <c r="Q230" s="1562" t="s">
        <v>280</v>
      </c>
      <c r="R230" s="1558"/>
      <c r="S230" s="1560" t="s">
        <v>282</v>
      </c>
      <c r="T230" s="1561" t="s">
        <v>283</v>
      </c>
      <c r="U230" s="1561" t="s">
        <v>284</v>
      </c>
      <c r="V230" s="1561" t="s">
        <v>285</v>
      </c>
      <c r="W230" s="1561" t="s">
        <v>286</v>
      </c>
      <c r="X230" s="1563" t="s">
        <v>280</v>
      </c>
      <c r="Y230" s="1564" t="s">
        <v>275</v>
      </c>
      <c r="Z230" s="993"/>
      <c r="AA230" s="653" t="s">
        <v>287</v>
      </c>
      <c r="AB230" s="544"/>
      <c r="AC230" s="18"/>
      <c r="AW230" s="475" t="str">
        <f>B230</f>
        <v>12</v>
      </c>
      <c r="AX230" s="476" t="str">
        <f>$C230</f>
        <v>Languages, Literature and Culture</v>
      </c>
      <c r="AY230" s="499"/>
      <c r="AZ230" s="500"/>
      <c r="BA230" s="500"/>
      <c r="BB230" s="500"/>
      <c r="BC230" s="501"/>
      <c r="BD230" s="502"/>
      <c r="BE230" s="501"/>
      <c r="BF230" s="500"/>
      <c r="BG230" s="499"/>
      <c r="BH230" s="500"/>
      <c r="BI230" s="500"/>
      <c r="BJ230" s="500"/>
      <c r="BK230" s="501"/>
      <c r="BL230" s="503"/>
      <c r="BM230" s="504"/>
      <c r="BN230" s="474"/>
      <c r="BO230" s="474"/>
      <c r="BP230" s="474"/>
      <c r="BQ230" s="505"/>
      <c r="BR230" s="503"/>
      <c r="BS230" s="499"/>
      <c r="BT230" s="500"/>
      <c r="BU230" s="500"/>
      <c r="BV230" s="500"/>
      <c r="BW230" s="501"/>
      <c r="BX230" s="503"/>
      <c r="BY230" s="499"/>
      <c r="BZ230" s="500"/>
      <c r="CA230" s="500"/>
      <c r="CB230" s="500"/>
      <c r="CC230" s="501"/>
      <c r="CD230" s="500"/>
      <c r="CE230" s="506"/>
      <c r="CF230" s="506"/>
      <c r="CG230" s="506"/>
      <c r="CH230" s="506"/>
      <c r="CI230" s="506"/>
      <c r="CJ230" s="506"/>
      <c r="CK230" s="506"/>
    </row>
    <row r="231" spans="2:89" ht="17.100000000000001" hidden="1" customHeight="1" outlineLevel="1">
      <c r="B231" s="483"/>
      <c r="C231" s="1565" t="str">
        <f>'Library Volume 1'!C63</f>
        <v xml:space="preserve">Languages, Literature and Culture of the British Isles </v>
      </c>
      <c r="D231" s="1565"/>
      <c r="E231" s="1566"/>
      <c r="F231" s="1567"/>
      <c r="G231" s="1567"/>
      <c r="H231" s="1567"/>
      <c r="I231" s="1623"/>
      <c r="J231" s="1624"/>
      <c r="K231" s="1558"/>
      <c r="L231" s="1566"/>
      <c r="M231" s="1567"/>
      <c r="N231" s="1567"/>
      <c r="O231" s="1567"/>
      <c r="P231" s="1567"/>
      <c r="Q231" s="1566"/>
      <c r="R231" s="1558"/>
      <c r="S231" s="1566"/>
      <c r="T231" s="1567"/>
      <c r="U231" s="1567"/>
      <c r="V231" s="1567"/>
      <c r="W231" s="1567"/>
      <c r="X231" s="1567"/>
      <c r="Y231" s="1566"/>
      <c r="Z231" s="993"/>
      <c r="AA231" s="649"/>
      <c r="AB231" s="1570"/>
      <c r="AC231" s="18"/>
      <c r="AW231" s="1527"/>
      <c r="AX231" s="508" t="str">
        <f>C231</f>
        <v xml:space="preserve">Languages, Literature and Culture of the British Isles </v>
      </c>
      <c r="AY231" s="1575"/>
      <c r="AZ231" s="1576"/>
      <c r="BA231" s="1576"/>
      <c r="BB231" s="1576"/>
      <c r="BC231" s="1577"/>
      <c r="BD231" s="604"/>
      <c r="BE231" s="1575"/>
      <c r="BF231" s="1578"/>
      <c r="BG231" s="1579"/>
      <c r="BH231" s="1580"/>
      <c r="BI231" s="1580"/>
      <c r="BJ231" s="1580"/>
      <c r="BK231" s="1581"/>
      <c r="BL231" s="1582"/>
      <c r="BM231" s="1575"/>
      <c r="BN231" s="1576"/>
      <c r="BO231" s="1576"/>
      <c r="BP231" s="1576"/>
      <c r="BQ231" s="1577"/>
      <c r="BR231" s="1582"/>
      <c r="BS231" s="1583"/>
      <c r="BT231" s="1584"/>
      <c r="BU231" s="1584"/>
      <c r="BV231" s="1584"/>
      <c r="BW231" s="1585"/>
      <c r="BX231" s="1582"/>
      <c r="BY231" s="1575"/>
      <c r="BZ231" s="1576"/>
      <c r="CA231" s="1576"/>
      <c r="CB231" s="1576"/>
      <c r="CC231" s="1577"/>
      <c r="CD231" s="1574"/>
      <c r="CE231" s="1539"/>
      <c r="CF231" s="1539"/>
      <c r="CG231" s="1539"/>
      <c r="CH231" s="1539"/>
      <c r="CI231" s="1539"/>
      <c r="CJ231" s="1539"/>
      <c r="CK231" s="1539"/>
    </row>
    <row r="232" spans="2:89" ht="16.350000000000001" hidden="1" customHeight="1" outlineLevel="1">
      <c r="B232" s="483"/>
      <c r="C232" s="1527"/>
      <c r="D232" s="1527" t="s">
        <v>292</v>
      </c>
      <c r="E232" s="1527"/>
      <c r="F232" s="1586">
        <v>0</v>
      </c>
      <c r="G232" s="1586">
        <v>0</v>
      </c>
      <c r="H232" s="1586">
        <v>0</v>
      </c>
      <c r="I232" s="1587">
        <f t="shared" ref="I232:I235" si="644">IF(F232&gt;0,G232/H232,0)</f>
        <v>0</v>
      </c>
      <c r="J232" s="1588">
        <f t="shared" ref="J232" si="645">IF(F232&gt;0,F232/G232,0)</f>
        <v>0</v>
      </c>
      <c r="K232" s="1558"/>
      <c r="L232" s="1589">
        <f t="shared" ref="L232" si="646">J232-M232-N232-O232-P232-Q232</f>
        <v>0</v>
      </c>
      <c r="M232" s="1590">
        <v>0</v>
      </c>
      <c r="N232" s="1590">
        <v>0</v>
      </c>
      <c r="O232" s="1590">
        <v>0</v>
      </c>
      <c r="P232" s="1590">
        <v>0</v>
      </c>
      <c r="Q232" s="1635">
        <v>0</v>
      </c>
      <c r="R232" s="1558"/>
      <c r="S232" s="1570">
        <f t="shared" ref="S232:S245" si="647">$I232*L232*$H232</f>
        <v>0</v>
      </c>
      <c r="T232" s="1572">
        <f t="shared" ref="T232:T245" si="648">$I232*M232*$H232</f>
        <v>0</v>
      </c>
      <c r="U232" s="1572">
        <f t="shared" ref="U232:U245" si="649">$I232*N232*$H232</f>
        <v>0</v>
      </c>
      <c r="V232" s="1572">
        <f t="shared" ref="V232:V245" si="650">$I232*O232*$H232</f>
        <v>0</v>
      </c>
      <c r="W232" s="1572">
        <f t="shared" ref="W232:W245" si="651">$I232*P232*$H232</f>
        <v>0</v>
      </c>
      <c r="X232" s="1572">
        <f t="shared" ref="X232:X245" si="652">$I232*Q232*$H232</f>
        <v>0</v>
      </c>
      <c r="Y232" s="1574">
        <f t="shared" ref="Y232:Y245" si="653">SUM(S232:X232)</f>
        <v>0</v>
      </c>
      <c r="Z232" s="993"/>
      <c r="AA232" s="1592"/>
      <c r="AB232" s="1570"/>
      <c r="AC232" s="18"/>
      <c r="AW232" s="1527"/>
      <c r="AX232" s="1550"/>
      <c r="AY232" s="1572">
        <f t="shared" ref="AY232:BD245" si="654">$H232*L232</f>
        <v>0</v>
      </c>
      <c r="AZ232" s="1574">
        <f t="shared" si="654"/>
        <v>0</v>
      </c>
      <c r="BA232" s="1574">
        <f t="shared" si="654"/>
        <v>0</v>
      </c>
      <c r="BB232" s="1574">
        <f t="shared" si="654"/>
        <v>0</v>
      </c>
      <c r="BC232" s="1573">
        <f t="shared" si="654"/>
        <v>0</v>
      </c>
      <c r="BD232" s="480">
        <f t="shared" si="654"/>
        <v>0</v>
      </c>
      <c r="BE232" s="1572">
        <f t="shared" ref="BE232:BE245" si="655">SUM(AY232:BD232)</f>
        <v>0</v>
      </c>
      <c r="BF232" s="1539"/>
      <c r="BG232" s="1594">
        <f>'Library Volume 1'!E$9</f>
        <v>0.48</v>
      </c>
      <c r="BH232" s="1595">
        <f>'Library Volume 1'!G$9</f>
        <v>0.48</v>
      </c>
      <c r="BI232" s="1595">
        <f>'Library Volume 1'!H$9</f>
        <v>0.44</v>
      </c>
      <c r="BJ232" s="1595">
        <f>'Library Volume 1'!I$9</f>
        <v>0.4</v>
      </c>
      <c r="BK232" s="1596">
        <f>'Library Volume 1'!J$9</f>
        <v>0.36</v>
      </c>
      <c r="BL232" s="1527"/>
      <c r="BM232" s="1572">
        <f t="shared" ref="BM232:BQ245" si="656">(S232)/(BG232*40)</f>
        <v>0</v>
      </c>
      <c r="BN232" s="1574">
        <f t="shared" si="656"/>
        <v>0</v>
      </c>
      <c r="BO232" s="1574">
        <f t="shared" si="656"/>
        <v>0</v>
      </c>
      <c r="BP232" s="1574">
        <f t="shared" si="656"/>
        <v>0</v>
      </c>
      <c r="BQ232" s="1573">
        <f t="shared" si="656"/>
        <v>0</v>
      </c>
      <c r="BR232" s="1527"/>
      <c r="BS232" s="1597">
        <f>('Library Volume 1'!E$6)</f>
        <v>2.2000000000000002</v>
      </c>
      <c r="BT232" s="1598">
        <f>'Library Volume 1'!G$6</f>
        <v>3.2</v>
      </c>
      <c r="BU232" s="1598">
        <f>'Library Volume 1'!H$6</f>
        <v>4.9000000000000004</v>
      </c>
      <c r="BV232" s="1598">
        <f>'Library Volume 1'!I$6</f>
        <v>6.5</v>
      </c>
      <c r="BW232" s="1599">
        <f>'Library Volume 1'!J$6</f>
        <v>7.5</v>
      </c>
      <c r="BX232" s="1527"/>
      <c r="BY232" s="1572">
        <f t="shared" ref="BY232:BY245" si="657">BM232*BS232</f>
        <v>0</v>
      </c>
      <c r="BZ232" s="1574">
        <f t="shared" ref="BZ232:BZ244" si="658">BN232*BT232</f>
        <v>0</v>
      </c>
      <c r="CA232" s="1574">
        <f t="shared" ref="CA232:CA245" si="659">BO232*BU232</f>
        <v>0</v>
      </c>
      <c r="CB232" s="1574">
        <f t="shared" ref="CB232:CB245" si="660">BP232*BV232</f>
        <v>0</v>
      </c>
      <c r="CC232" s="1573">
        <f t="shared" ref="CC232:CC245" si="661">BQ232*BW232</f>
        <v>0</v>
      </c>
      <c r="CD232" s="1574"/>
      <c r="CE232" s="1539"/>
      <c r="CF232" s="1539"/>
      <c r="CG232" s="1539"/>
      <c r="CH232" s="1539"/>
      <c r="CI232" s="1539"/>
      <c r="CJ232" s="1539"/>
      <c r="CK232" s="1539"/>
    </row>
    <row r="233" spans="2:89" ht="16.350000000000001" hidden="1" customHeight="1" outlineLevel="1">
      <c r="B233" s="483"/>
      <c r="C233" s="1527"/>
      <c r="D233" s="1527" t="s">
        <v>294</v>
      </c>
      <c r="E233" s="1527"/>
      <c r="F233" s="1586">
        <v>0</v>
      </c>
      <c r="G233" s="1586">
        <v>0</v>
      </c>
      <c r="H233" s="1586">
        <v>0</v>
      </c>
      <c r="I233" s="1587">
        <f t="shared" si="644"/>
        <v>0</v>
      </c>
      <c r="J233" s="1588">
        <f>IF(F233&gt;0,F233/G233,0)</f>
        <v>0</v>
      </c>
      <c r="K233" s="1558"/>
      <c r="L233" s="1589">
        <f t="shared" ref="L233:L244" si="662">J233-M233-N233-O233-P233-Q233</f>
        <v>0</v>
      </c>
      <c r="M233" s="1590">
        <v>0</v>
      </c>
      <c r="N233" s="1590">
        <v>0</v>
      </c>
      <c r="O233" s="1590">
        <v>0</v>
      </c>
      <c r="P233" s="1590">
        <v>0</v>
      </c>
      <c r="Q233" s="1635">
        <v>0</v>
      </c>
      <c r="R233" s="1558"/>
      <c r="S233" s="1570">
        <f t="shared" si="647"/>
        <v>0</v>
      </c>
      <c r="T233" s="1572">
        <f t="shared" si="648"/>
        <v>0</v>
      </c>
      <c r="U233" s="1572">
        <f t="shared" si="649"/>
        <v>0</v>
      </c>
      <c r="V233" s="1572">
        <f t="shared" si="650"/>
        <v>0</v>
      </c>
      <c r="W233" s="1572">
        <f t="shared" si="651"/>
        <v>0</v>
      </c>
      <c r="X233" s="1572">
        <f t="shared" si="652"/>
        <v>0</v>
      </c>
      <c r="Y233" s="1574">
        <f t="shared" si="653"/>
        <v>0</v>
      </c>
      <c r="Z233" s="993"/>
      <c r="AA233" s="1592"/>
      <c r="AB233" s="1570"/>
      <c r="AC233" s="18"/>
      <c r="AW233" s="1527"/>
      <c r="AX233" s="1550"/>
      <c r="AY233" s="1572">
        <f t="shared" si="654"/>
        <v>0</v>
      </c>
      <c r="AZ233" s="1574">
        <f t="shared" si="654"/>
        <v>0</v>
      </c>
      <c r="BA233" s="1574">
        <f t="shared" si="654"/>
        <v>0</v>
      </c>
      <c r="BB233" s="1574">
        <f t="shared" si="654"/>
        <v>0</v>
      </c>
      <c r="BC233" s="1573">
        <f t="shared" si="654"/>
        <v>0</v>
      </c>
      <c r="BD233" s="480">
        <f t="shared" si="654"/>
        <v>0</v>
      </c>
      <c r="BE233" s="1572">
        <f t="shared" si="655"/>
        <v>0</v>
      </c>
      <c r="BF233" s="1539"/>
      <c r="BG233" s="1594">
        <f>'Library Volume 1'!E$9</f>
        <v>0.48</v>
      </c>
      <c r="BH233" s="1595">
        <f>'Library Volume 1'!G$9</f>
        <v>0.48</v>
      </c>
      <c r="BI233" s="1595">
        <f>'Library Volume 1'!H$9</f>
        <v>0.44</v>
      </c>
      <c r="BJ233" s="1595">
        <f>'Library Volume 1'!I$9</f>
        <v>0.4</v>
      </c>
      <c r="BK233" s="1596">
        <f>'Library Volume 1'!J$9</f>
        <v>0.36</v>
      </c>
      <c r="BL233" s="1527"/>
      <c r="BM233" s="1572">
        <f t="shared" si="656"/>
        <v>0</v>
      </c>
      <c r="BN233" s="1574">
        <f t="shared" si="656"/>
        <v>0</v>
      </c>
      <c r="BO233" s="1574">
        <f t="shared" si="656"/>
        <v>0</v>
      </c>
      <c r="BP233" s="1574">
        <f t="shared" si="656"/>
        <v>0</v>
      </c>
      <c r="BQ233" s="1573">
        <f t="shared" si="656"/>
        <v>0</v>
      </c>
      <c r="BR233" s="1527"/>
      <c r="BS233" s="1597">
        <f>('Library Volume 1'!E$6)</f>
        <v>2.2000000000000002</v>
      </c>
      <c r="BT233" s="1598">
        <f>'Library Volume 1'!G$6</f>
        <v>3.2</v>
      </c>
      <c r="BU233" s="1598">
        <f>'Library Volume 1'!H$6</f>
        <v>4.9000000000000004</v>
      </c>
      <c r="BV233" s="1598">
        <f>'Library Volume 1'!I$6</f>
        <v>6.5</v>
      </c>
      <c r="BW233" s="1599">
        <f>'Library Volume 1'!J$6</f>
        <v>7.5</v>
      </c>
      <c r="BX233" s="1527"/>
      <c r="BY233" s="1572">
        <f t="shared" si="657"/>
        <v>0</v>
      </c>
      <c r="BZ233" s="1574">
        <f t="shared" si="658"/>
        <v>0</v>
      </c>
      <c r="CA233" s="1574">
        <f t="shared" si="659"/>
        <v>0</v>
      </c>
      <c r="CB233" s="1574">
        <f t="shared" si="660"/>
        <v>0</v>
      </c>
      <c r="CC233" s="1573">
        <f t="shared" si="661"/>
        <v>0</v>
      </c>
      <c r="CD233" s="1574"/>
      <c r="CE233" s="1539"/>
      <c r="CF233" s="1539"/>
      <c r="CG233" s="1539"/>
      <c r="CH233" s="1539"/>
      <c r="CI233" s="1539"/>
      <c r="CJ233" s="1539"/>
      <c r="CK233" s="1539"/>
    </row>
    <row r="234" spans="2:89" ht="16.350000000000001" hidden="1" customHeight="1" outlineLevel="1">
      <c r="B234" s="483"/>
      <c r="C234" s="1527"/>
      <c r="D234" s="1527" t="s">
        <v>296</v>
      </c>
      <c r="E234" s="1527"/>
      <c r="F234" s="1586">
        <v>0</v>
      </c>
      <c r="G234" s="1586">
        <v>0</v>
      </c>
      <c r="H234" s="1586">
        <v>0</v>
      </c>
      <c r="I234" s="1587">
        <f t="shared" si="644"/>
        <v>0</v>
      </c>
      <c r="J234" s="1588">
        <f t="shared" ref="J234:J235" si="663">IF(F234&gt;0,F234/G234,0)</f>
        <v>0</v>
      </c>
      <c r="K234" s="1558"/>
      <c r="L234" s="1589">
        <f t="shared" ref="L234:L243" si="664">J234-M234-N234-O234-P234-Q234</f>
        <v>0</v>
      </c>
      <c r="M234" s="1590">
        <v>0</v>
      </c>
      <c r="N234" s="1590">
        <v>0</v>
      </c>
      <c r="O234" s="1590">
        <v>0</v>
      </c>
      <c r="P234" s="1590">
        <v>0</v>
      </c>
      <c r="Q234" s="1635">
        <v>0</v>
      </c>
      <c r="R234" s="1558"/>
      <c r="S234" s="1570">
        <f t="shared" ref="S234:S244" si="665">$I234*L234*$H234</f>
        <v>0</v>
      </c>
      <c r="T234" s="1572">
        <f t="shared" ref="T234:T244" si="666">$I234*M234*$H234</f>
        <v>0</v>
      </c>
      <c r="U234" s="1572">
        <f t="shared" ref="U234:U244" si="667">$I234*N234*$H234</f>
        <v>0</v>
      </c>
      <c r="V234" s="1572">
        <f t="shared" ref="V234:V244" si="668">$I234*O234*$H234</f>
        <v>0</v>
      </c>
      <c r="W234" s="1572">
        <f t="shared" ref="W234:W244" si="669">$I234*P234*$H234</f>
        <v>0</v>
      </c>
      <c r="X234" s="1572">
        <f t="shared" ref="X234:X244" si="670">$I234*Q234*$H234</f>
        <v>0</v>
      </c>
      <c r="Y234" s="1574">
        <f t="shared" ref="Y234:Y244" si="671">SUM(S234:X234)</f>
        <v>0</v>
      </c>
      <c r="Z234" s="993"/>
      <c r="AA234" s="1592"/>
      <c r="AB234" s="1570"/>
      <c r="AC234" s="18"/>
      <c r="AW234" s="1527"/>
      <c r="AX234" s="1550"/>
      <c r="AY234" s="1572">
        <f t="shared" ref="AY234:AY243" si="672">$H234*L234</f>
        <v>0</v>
      </c>
      <c r="AZ234" s="1574">
        <f t="shared" ref="AZ234:AZ243" si="673">$H234*M234</f>
        <v>0</v>
      </c>
      <c r="BA234" s="1574">
        <f t="shared" ref="BA234:BA243" si="674">$H234*N234</f>
        <v>0</v>
      </c>
      <c r="BB234" s="1574">
        <f t="shared" ref="BB234:BB243" si="675">$H234*O234</f>
        <v>0</v>
      </c>
      <c r="BC234" s="1573">
        <f t="shared" ref="BC234:BC243" si="676">$H234*P234</f>
        <v>0</v>
      </c>
      <c r="BD234" s="480">
        <f t="shared" ref="BD234:BD243" si="677">$H234*Q234</f>
        <v>0</v>
      </c>
      <c r="BE234" s="1572">
        <f t="shared" ref="BE234:BE243" si="678">SUM(AY234:BD234)</f>
        <v>0</v>
      </c>
      <c r="BF234" s="1539"/>
      <c r="BG234" s="1594">
        <f>'Library Volume 1'!E$9</f>
        <v>0.48</v>
      </c>
      <c r="BH234" s="1595">
        <f>'Library Volume 1'!G$9</f>
        <v>0.48</v>
      </c>
      <c r="BI234" s="1595">
        <f>'Library Volume 1'!H$9</f>
        <v>0.44</v>
      </c>
      <c r="BJ234" s="1595">
        <f>'Library Volume 1'!I$9</f>
        <v>0.4</v>
      </c>
      <c r="BK234" s="1596">
        <f>'Library Volume 1'!J$9</f>
        <v>0.36</v>
      </c>
      <c r="BL234" s="1527"/>
      <c r="BM234" s="1572">
        <f t="shared" ref="BM234:BM243" si="679">(S234)/(BG234*40)</f>
        <v>0</v>
      </c>
      <c r="BN234" s="1574">
        <f t="shared" ref="BN234:BN243" si="680">(T234)/(BH234*40)</f>
        <v>0</v>
      </c>
      <c r="BO234" s="1574">
        <f t="shared" ref="BO234:BO243" si="681">(U234)/(BI234*40)</f>
        <v>0</v>
      </c>
      <c r="BP234" s="1574">
        <f t="shared" ref="BP234:BP243" si="682">(V234)/(BJ234*40)</f>
        <v>0</v>
      </c>
      <c r="BQ234" s="1573">
        <f t="shared" ref="BQ234:BQ243" si="683">(W234)/(BK234*40)</f>
        <v>0</v>
      </c>
      <c r="BR234" s="1527"/>
      <c r="BS234" s="1597">
        <f>('Library Volume 1'!E$6)</f>
        <v>2.2000000000000002</v>
      </c>
      <c r="BT234" s="1598">
        <f>'Library Volume 1'!G$6</f>
        <v>3.2</v>
      </c>
      <c r="BU234" s="1598">
        <f>'Library Volume 1'!H$6</f>
        <v>4.9000000000000004</v>
      </c>
      <c r="BV234" s="1598">
        <f>'Library Volume 1'!I$6</f>
        <v>6.5</v>
      </c>
      <c r="BW234" s="1599">
        <f>'Library Volume 1'!J$6</f>
        <v>7.5</v>
      </c>
      <c r="BX234" s="1527"/>
      <c r="BY234" s="1572">
        <f t="shared" ref="BY234:BY243" si="684">BM234*BS234</f>
        <v>0</v>
      </c>
      <c r="BZ234" s="1574">
        <f t="shared" ref="BZ234:BZ243" si="685">BN234*BT234</f>
        <v>0</v>
      </c>
      <c r="CA234" s="1574">
        <f t="shared" ref="CA234:CA243" si="686">BO234*BU234</f>
        <v>0</v>
      </c>
      <c r="CB234" s="1574">
        <f t="shared" ref="CB234:CB243" si="687">BP234*BV234</f>
        <v>0</v>
      </c>
      <c r="CC234" s="1573">
        <f t="shared" ref="CC234:CC243" si="688">BQ234*BW234</f>
        <v>0</v>
      </c>
      <c r="CD234" s="1574"/>
      <c r="CE234" s="1539"/>
      <c r="CF234" s="1539"/>
      <c r="CG234" s="1539"/>
      <c r="CH234" s="1539"/>
      <c r="CI234" s="1539"/>
      <c r="CJ234" s="1539"/>
      <c r="CK234" s="1539"/>
    </row>
    <row r="235" spans="2:89" ht="16.350000000000001" hidden="1" customHeight="1" outlineLevel="1">
      <c r="B235" s="483"/>
      <c r="C235" s="1527"/>
      <c r="D235" s="1565" t="s">
        <v>298</v>
      </c>
      <c r="E235" s="1527"/>
      <c r="F235" s="1586">
        <v>0</v>
      </c>
      <c r="G235" s="1586">
        <v>0</v>
      </c>
      <c r="H235" s="1586">
        <v>0</v>
      </c>
      <c r="I235" s="1636">
        <f t="shared" si="644"/>
        <v>0</v>
      </c>
      <c r="J235" s="1637">
        <f t="shared" si="663"/>
        <v>0</v>
      </c>
      <c r="K235" s="1558"/>
      <c r="L235" s="1589">
        <f t="shared" si="664"/>
        <v>0</v>
      </c>
      <c r="M235" s="1590">
        <v>0</v>
      </c>
      <c r="N235" s="1590">
        <v>0</v>
      </c>
      <c r="O235" s="1590">
        <v>0</v>
      </c>
      <c r="P235" s="1590">
        <v>0</v>
      </c>
      <c r="Q235" s="1635">
        <v>0</v>
      </c>
      <c r="R235" s="1558"/>
      <c r="S235" s="1570">
        <f t="shared" si="665"/>
        <v>0</v>
      </c>
      <c r="T235" s="1572">
        <f t="shared" si="666"/>
        <v>0</v>
      </c>
      <c r="U235" s="1572">
        <f t="shared" si="667"/>
        <v>0</v>
      </c>
      <c r="V235" s="1572">
        <f t="shared" si="668"/>
        <v>0</v>
      </c>
      <c r="W235" s="1572">
        <f t="shared" si="669"/>
        <v>0</v>
      </c>
      <c r="X235" s="1572">
        <f t="shared" si="670"/>
        <v>0</v>
      </c>
      <c r="Y235" s="1574">
        <f t="shared" si="671"/>
        <v>0</v>
      </c>
      <c r="Z235" s="993"/>
      <c r="AA235" s="1592"/>
      <c r="AB235" s="1570"/>
      <c r="AC235" s="18"/>
      <c r="AW235" s="1527"/>
      <c r="AX235" s="1550"/>
      <c r="AY235" s="1572">
        <f t="shared" si="672"/>
        <v>0</v>
      </c>
      <c r="AZ235" s="1574">
        <f t="shared" si="673"/>
        <v>0</v>
      </c>
      <c r="BA235" s="1574">
        <f t="shared" si="674"/>
        <v>0</v>
      </c>
      <c r="BB235" s="1574">
        <f t="shared" si="675"/>
        <v>0</v>
      </c>
      <c r="BC235" s="1573">
        <f t="shared" si="676"/>
        <v>0</v>
      </c>
      <c r="BD235" s="480">
        <f t="shared" si="677"/>
        <v>0</v>
      </c>
      <c r="BE235" s="1572">
        <f t="shared" si="678"/>
        <v>0</v>
      </c>
      <c r="BF235" s="1539"/>
      <c r="BG235" s="1594">
        <f>'Library Volume 1'!E$9</f>
        <v>0.48</v>
      </c>
      <c r="BH235" s="1595">
        <f>'Library Volume 1'!G$9</f>
        <v>0.48</v>
      </c>
      <c r="BI235" s="1595">
        <f>'Library Volume 1'!H$9</f>
        <v>0.44</v>
      </c>
      <c r="BJ235" s="1595">
        <f>'Library Volume 1'!I$9</f>
        <v>0.4</v>
      </c>
      <c r="BK235" s="1596">
        <f>'Library Volume 1'!J$9</f>
        <v>0.36</v>
      </c>
      <c r="BL235" s="1527"/>
      <c r="BM235" s="1572">
        <f t="shared" si="679"/>
        <v>0</v>
      </c>
      <c r="BN235" s="1574">
        <f t="shared" si="680"/>
        <v>0</v>
      </c>
      <c r="BO235" s="1574">
        <f t="shared" si="681"/>
        <v>0</v>
      </c>
      <c r="BP235" s="1574">
        <f t="shared" si="682"/>
        <v>0</v>
      </c>
      <c r="BQ235" s="1573">
        <f t="shared" si="683"/>
        <v>0</v>
      </c>
      <c r="BR235" s="1527"/>
      <c r="BS235" s="1597">
        <f>('Library Volume 1'!E$6)</f>
        <v>2.2000000000000002</v>
      </c>
      <c r="BT235" s="1598">
        <f>'Library Volume 1'!G$6</f>
        <v>3.2</v>
      </c>
      <c r="BU235" s="1598">
        <f>'Library Volume 1'!H$6</f>
        <v>4.9000000000000004</v>
      </c>
      <c r="BV235" s="1598">
        <f>'Library Volume 1'!I$6</f>
        <v>6.5</v>
      </c>
      <c r="BW235" s="1599">
        <f>'Library Volume 1'!J$6</f>
        <v>7.5</v>
      </c>
      <c r="BX235" s="1527"/>
      <c r="BY235" s="1572">
        <f t="shared" si="684"/>
        <v>0</v>
      </c>
      <c r="BZ235" s="1574">
        <f t="shared" si="685"/>
        <v>0</v>
      </c>
      <c r="CA235" s="1574">
        <f t="shared" si="686"/>
        <v>0</v>
      </c>
      <c r="CB235" s="1574">
        <f t="shared" si="687"/>
        <v>0</v>
      </c>
      <c r="CC235" s="1573">
        <f t="shared" si="688"/>
        <v>0</v>
      </c>
      <c r="CD235" s="1574"/>
      <c r="CE235" s="1539"/>
      <c r="CF235" s="1539"/>
      <c r="CG235" s="1539"/>
      <c r="CH235" s="1539"/>
      <c r="CI235" s="1539"/>
      <c r="CJ235" s="1539"/>
      <c r="CK235" s="1539"/>
    </row>
    <row r="236" spans="2:89" ht="17.100000000000001" hidden="1" customHeight="1" outlineLevel="1">
      <c r="B236" s="483"/>
      <c r="C236" s="1582" t="str">
        <f>'Library Volume 1'!C64</f>
        <v>Other Languages, Literature and Culture</v>
      </c>
      <c r="D236" s="1582"/>
      <c r="E236" s="1568"/>
      <c r="F236" s="1569"/>
      <c r="G236" s="1569"/>
      <c r="H236" s="1569"/>
      <c r="I236" s="1602"/>
      <c r="J236" s="1603"/>
      <c r="K236" s="1558"/>
      <c r="L236" s="1568"/>
      <c r="M236" s="1569"/>
      <c r="N236" s="1569"/>
      <c r="O236" s="1569"/>
      <c r="P236" s="1569"/>
      <c r="Q236" s="1568"/>
      <c r="R236" s="1558"/>
      <c r="S236" s="1568"/>
      <c r="T236" s="1569"/>
      <c r="U236" s="1569"/>
      <c r="V236" s="1569"/>
      <c r="W236" s="1569"/>
      <c r="X236" s="1569"/>
      <c r="Y236" s="1568"/>
      <c r="Z236" s="993"/>
      <c r="AA236" s="649"/>
      <c r="AB236" s="1570"/>
      <c r="AC236" s="18"/>
      <c r="AW236" s="1527"/>
      <c r="AX236" s="508" t="str">
        <f>C236</f>
        <v>Other Languages, Literature and Culture</v>
      </c>
      <c r="AY236" s="1575"/>
      <c r="AZ236" s="1576"/>
      <c r="BA236" s="1576"/>
      <c r="BB236" s="1576"/>
      <c r="BC236" s="1577"/>
      <c r="BD236" s="604"/>
      <c r="BE236" s="1575"/>
      <c r="BF236" s="1578"/>
      <c r="BG236" s="1579"/>
      <c r="BH236" s="1580"/>
      <c r="BI236" s="1580"/>
      <c r="BJ236" s="1580"/>
      <c r="BK236" s="1581"/>
      <c r="BL236" s="1582"/>
      <c r="BM236" s="1575"/>
      <c r="BN236" s="1576"/>
      <c r="BO236" s="1576"/>
      <c r="BP236" s="1576"/>
      <c r="BQ236" s="1577"/>
      <c r="BR236" s="1582"/>
      <c r="BS236" s="1583"/>
      <c r="BT236" s="1584"/>
      <c r="BU236" s="1584"/>
      <c r="BV236" s="1584"/>
      <c r="BW236" s="1585"/>
      <c r="BX236" s="1582"/>
      <c r="BY236" s="1575"/>
      <c r="BZ236" s="1576"/>
      <c r="CA236" s="1576"/>
      <c r="CB236" s="1576"/>
      <c r="CC236" s="1577"/>
      <c r="CD236" s="1574"/>
      <c r="CE236" s="1539"/>
      <c r="CF236" s="1539"/>
      <c r="CG236" s="1539"/>
      <c r="CH236" s="1539"/>
      <c r="CI236" s="1539"/>
      <c r="CJ236" s="1539"/>
      <c r="CK236" s="1539"/>
    </row>
    <row r="237" spans="2:89" ht="16.350000000000001" hidden="1" customHeight="1" outlineLevel="1">
      <c r="B237" s="483"/>
      <c r="C237" s="1527"/>
      <c r="D237" s="1527" t="s">
        <v>292</v>
      </c>
      <c r="E237" s="1527"/>
      <c r="F237" s="1586">
        <v>0</v>
      </c>
      <c r="G237" s="1586">
        <v>0</v>
      </c>
      <c r="H237" s="1586">
        <v>0</v>
      </c>
      <c r="I237" s="1587">
        <f t="shared" ref="I237:I240" si="689">IF(F237&gt;0,G237/H237,0)</f>
        <v>0</v>
      </c>
      <c r="J237" s="1588">
        <f t="shared" ref="J237" si="690">IF(F237&gt;0,F237/G237,0)</f>
        <v>0</v>
      </c>
      <c r="K237" s="1558"/>
      <c r="L237" s="1589">
        <f t="shared" si="664"/>
        <v>0</v>
      </c>
      <c r="M237" s="1590">
        <v>0</v>
      </c>
      <c r="N237" s="1590">
        <v>0</v>
      </c>
      <c r="O237" s="1590">
        <v>0</v>
      </c>
      <c r="P237" s="1590">
        <v>0</v>
      </c>
      <c r="Q237" s="1635">
        <v>0</v>
      </c>
      <c r="R237" s="1558"/>
      <c r="S237" s="1570">
        <f t="shared" si="665"/>
        <v>0</v>
      </c>
      <c r="T237" s="1572">
        <f t="shared" si="666"/>
        <v>0</v>
      </c>
      <c r="U237" s="1572">
        <f t="shared" si="667"/>
        <v>0</v>
      </c>
      <c r="V237" s="1572">
        <f t="shared" si="668"/>
        <v>0</v>
      </c>
      <c r="W237" s="1572">
        <f t="shared" si="669"/>
        <v>0</v>
      </c>
      <c r="X237" s="1572">
        <f t="shared" si="670"/>
        <v>0</v>
      </c>
      <c r="Y237" s="1574">
        <f t="shared" si="671"/>
        <v>0</v>
      </c>
      <c r="Z237" s="993"/>
      <c r="AA237" s="1592"/>
      <c r="AB237" s="1570"/>
      <c r="AC237" s="18"/>
      <c r="AW237" s="1527"/>
      <c r="AX237" s="1550"/>
      <c r="AY237" s="1572">
        <f t="shared" si="672"/>
        <v>0</v>
      </c>
      <c r="AZ237" s="1574">
        <f t="shared" si="673"/>
        <v>0</v>
      </c>
      <c r="BA237" s="1574">
        <f t="shared" si="674"/>
        <v>0</v>
      </c>
      <c r="BB237" s="1574">
        <f t="shared" si="675"/>
        <v>0</v>
      </c>
      <c r="BC237" s="1573">
        <f t="shared" si="676"/>
        <v>0</v>
      </c>
      <c r="BD237" s="480">
        <f t="shared" si="677"/>
        <v>0</v>
      </c>
      <c r="BE237" s="1572">
        <f t="shared" si="678"/>
        <v>0</v>
      </c>
      <c r="BF237" s="1539"/>
      <c r="BG237" s="1594">
        <f>'Library Volume 1'!E$9</f>
        <v>0.48</v>
      </c>
      <c r="BH237" s="1595">
        <f>'Library Volume 1'!G$9</f>
        <v>0.48</v>
      </c>
      <c r="BI237" s="1595">
        <f>'Library Volume 1'!H$9</f>
        <v>0.44</v>
      </c>
      <c r="BJ237" s="1595">
        <f>'Library Volume 1'!I$9</f>
        <v>0.4</v>
      </c>
      <c r="BK237" s="1596">
        <f>'Library Volume 1'!J$9</f>
        <v>0.36</v>
      </c>
      <c r="BL237" s="1527"/>
      <c r="BM237" s="1572">
        <f t="shared" si="679"/>
        <v>0</v>
      </c>
      <c r="BN237" s="1574">
        <f t="shared" si="680"/>
        <v>0</v>
      </c>
      <c r="BO237" s="1574">
        <f t="shared" si="681"/>
        <v>0</v>
      </c>
      <c r="BP237" s="1574">
        <f t="shared" si="682"/>
        <v>0</v>
      </c>
      <c r="BQ237" s="1573">
        <f t="shared" si="683"/>
        <v>0</v>
      </c>
      <c r="BR237" s="1527"/>
      <c r="BS237" s="1597">
        <f>('Library Volume 1'!E$6)</f>
        <v>2.2000000000000002</v>
      </c>
      <c r="BT237" s="1598">
        <f>'Library Volume 1'!G$6</f>
        <v>3.2</v>
      </c>
      <c r="BU237" s="1598">
        <f>'Library Volume 1'!H$6</f>
        <v>4.9000000000000004</v>
      </c>
      <c r="BV237" s="1598">
        <f>'Library Volume 1'!I$6</f>
        <v>6.5</v>
      </c>
      <c r="BW237" s="1599">
        <f>'Library Volume 1'!J$6</f>
        <v>7.5</v>
      </c>
      <c r="BX237" s="1527"/>
      <c r="BY237" s="1572">
        <f t="shared" si="684"/>
        <v>0</v>
      </c>
      <c r="BZ237" s="1574">
        <f t="shared" si="685"/>
        <v>0</v>
      </c>
      <c r="CA237" s="1574">
        <f t="shared" si="686"/>
        <v>0</v>
      </c>
      <c r="CB237" s="1574">
        <f t="shared" si="687"/>
        <v>0</v>
      </c>
      <c r="CC237" s="1573">
        <f t="shared" si="688"/>
        <v>0</v>
      </c>
      <c r="CD237" s="1574"/>
      <c r="CE237" s="1539"/>
      <c r="CF237" s="1539"/>
      <c r="CG237" s="1539"/>
      <c r="CH237" s="1539"/>
      <c r="CI237" s="1539"/>
      <c r="CJ237" s="1539"/>
      <c r="CK237" s="1539"/>
    </row>
    <row r="238" spans="2:89" ht="16.350000000000001" hidden="1" customHeight="1" outlineLevel="1">
      <c r="B238" s="483"/>
      <c r="C238" s="1527"/>
      <c r="D238" s="1527" t="s">
        <v>294</v>
      </c>
      <c r="E238" s="1527"/>
      <c r="F238" s="1586">
        <v>0</v>
      </c>
      <c r="G238" s="1586">
        <v>0</v>
      </c>
      <c r="H238" s="1586">
        <v>0</v>
      </c>
      <c r="I238" s="1587">
        <f t="shared" si="689"/>
        <v>0</v>
      </c>
      <c r="J238" s="1588">
        <f>IF(F238&gt;0,F238/G238,0)</f>
        <v>0</v>
      </c>
      <c r="K238" s="1558"/>
      <c r="L238" s="1589">
        <f t="shared" si="664"/>
        <v>0</v>
      </c>
      <c r="M238" s="1590">
        <v>0</v>
      </c>
      <c r="N238" s="1590">
        <v>0</v>
      </c>
      <c r="O238" s="1590">
        <v>0</v>
      </c>
      <c r="P238" s="1590">
        <v>0</v>
      </c>
      <c r="Q238" s="1635">
        <v>0</v>
      </c>
      <c r="R238" s="1558"/>
      <c r="S238" s="1570">
        <f t="shared" si="665"/>
        <v>0</v>
      </c>
      <c r="T238" s="1572">
        <f t="shared" si="666"/>
        <v>0</v>
      </c>
      <c r="U238" s="1572">
        <f t="shared" si="667"/>
        <v>0</v>
      </c>
      <c r="V238" s="1572">
        <f t="shared" si="668"/>
        <v>0</v>
      </c>
      <c r="W238" s="1572">
        <f t="shared" si="669"/>
        <v>0</v>
      </c>
      <c r="X238" s="1572">
        <f t="shared" si="670"/>
        <v>0</v>
      </c>
      <c r="Y238" s="1574">
        <f t="shared" si="671"/>
        <v>0</v>
      </c>
      <c r="Z238" s="993"/>
      <c r="AA238" s="1592"/>
      <c r="AB238" s="1570"/>
      <c r="AC238" s="18"/>
      <c r="AW238" s="1527"/>
      <c r="AX238" s="1550"/>
      <c r="AY238" s="1572">
        <f t="shared" si="672"/>
        <v>0</v>
      </c>
      <c r="AZ238" s="1574">
        <f t="shared" si="673"/>
        <v>0</v>
      </c>
      <c r="BA238" s="1574">
        <f t="shared" si="674"/>
        <v>0</v>
      </c>
      <c r="BB238" s="1574">
        <f t="shared" si="675"/>
        <v>0</v>
      </c>
      <c r="BC238" s="1573">
        <f t="shared" si="676"/>
        <v>0</v>
      </c>
      <c r="BD238" s="480">
        <f t="shared" si="677"/>
        <v>0</v>
      </c>
      <c r="BE238" s="1572">
        <f t="shared" si="678"/>
        <v>0</v>
      </c>
      <c r="BF238" s="1539"/>
      <c r="BG238" s="1594">
        <f>'Library Volume 1'!E$9</f>
        <v>0.48</v>
      </c>
      <c r="BH238" s="1595">
        <f>'Library Volume 1'!G$9</f>
        <v>0.48</v>
      </c>
      <c r="BI238" s="1595">
        <f>'Library Volume 1'!H$9</f>
        <v>0.44</v>
      </c>
      <c r="BJ238" s="1595">
        <f>'Library Volume 1'!I$9</f>
        <v>0.4</v>
      </c>
      <c r="BK238" s="1596">
        <f>'Library Volume 1'!J$9</f>
        <v>0.36</v>
      </c>
      <c r="BL238" s="1527"/>
      <c r="BM238" s="1572">
        <f t="shared" si="679"/>
        <v>0</v>
      </c>
      <c r="BN238" s="1574">
        <f t="shared" si="680"/>
        <v>0</v>
      </c>
      <c r="BO238" s="1574">
        <f t="shared" si="681"/>
        <v>0</v>
      </c>
      <c r="BP238" s="1574">
        <f t="shared" si="682"/>
        <v>0</v>
      </c>
      <c r="BQ238" s="1573">
        <f t="shared" si="683"/>
        <v>0</v>
      </c>
      <c r="BR238" s="1527"/>
      <c r="BS238" s="1597">
        <f>('Library Volume 1'!E$6)</f>
        <v>2.2000000000000002</v>
      </c>
      <c r="BT238" s="1598">
        <f>'Library Volume 1'!G$6</f>
        <v>3.2</v>
      </c>
      <c r="BU238" s="1598">
        <f>'Library Volume 1'!H$6</f>
        <v>4.9000000000000004</v>
      </c>
      <c r="BV238" s="1598">
        <f>'Library Volume 1'!I$6</f>
        <v>6.5</v>
      </c>
      <c r="BW238" s="1599">
        <f>'Library Volume 1'!J$6</f>
        <v>7.5</v>
      </c>
      <c r="BX238" s="1527"/>
      <c r="BY238" s="1572">
        <f t="shared" si="684"/>
        <v>0</v>
      </c>
      <c r="BZ238" s="1574">
        <f t="shared" si="685"/>
        <v>0</v>
      </c>
      <c r="CA238" s="1574">
        <f t="shared" si="686"/>
        <v>0</v>
      </c>
      <c r="CB238" s="1574">
        <f t="shared" si="687"/>
        <v>0</v>
      </c>
      <c r="CC238" s="1573">
        <f t="shared" si="688"/>
        <v>0</v>
      </c>
      <c r="CD238" s="1574"/>
      <c r="CE238" s="1539"/>
      <c r="CF238" s="1539"/>
      <c r="CG238" s="1539"/>
      <c r="CH238" s="1539"/>
      <c r="CI238" s="1539"/>
      <c r="CJ238" s="1539"/>
      <c r="CK238" s="1539"/>
    </row>
    <row r="239" spans="2:89" ht="16.350000000000001" hidden="1" customHeight="1" outlineLevel="1">
      <c r="B239" s="483"/>
      <c r="C239" s="1527"/>
      <c r="D239" s="1527" t="s">
        <v>296</v>
      </c>
      <c r="E239" s="1527"/>
      <c r="F239" s="1586">
        <v>0</v>
      </c>
      <c r="G239" s="1586">
        <v>0</v>
      </c>
      <c r="H239" s="1586">
        <v>0</v>
      </c>
      <c r="I239" s="1587">
        <f t="shared" si="689"/>
        <v>0</v>
      </c>
      <c r="J239" s="1588">
        <f t="shared" ref="J239:J240" si="691">IF(F239&gt;0,F239/G239,0)</f>
        <v>0</v>
      </c>
      <c r="K239" s="1558"/>
      <c r="L239" s="1589">
        <f t="shared" si="664"/>
        <v>0</v>
      </c>
      <c r="M239" s="1590">
        <v>0</v>
      </c>
      <c r="N239" s="1590">
        <v>0</v>
      </c>
      <c r="O239" s="1590">
        <v>0</v>
      </c>
      <c r="P239" s="1590">
        <v>0</v>
      </c>
      <c r="Q239" s="1635">
        <v>0</v>
      </c>
      <c r="R239" s="1558"/>
      <c r="S239" s="1570">
        <f t="shared" si="665"/>
        <v>0</v>
      </c>
      <c r="T239" s="1572">
        <f t="shared" si="666"/>
        <v>0</v>
      </c>
      <c r="U239" s="1572">
        <f t="shared" si="667"/>
        <v>0</v>
      </c>
      <c r="V239" s="1572">
        <f t="shared" si="668"/>
        <v>0</v>
      </c>
      <c r="W239" s="1572">
        <f t="shared" si="669"/>
        <v>0</v>
      </c>
      <c r="X239" s="1572">
        <f t="shared" si="670"/>
        <v>0</v>
      </c>
      <c r="Y239" s="1574">
        <f t="shared" si="671"/>
        <v>0</v>
      </c>
      <c r="Z239" s="993"/>
      <c r="AA239" s="1592"/>
      <c r="AB239" s="1570"/>
      <c r="AC239" s="18"/>
      <c r="AW239" s="1527"/>
      <c r="AX239" s="1550"/>
      <c r="AY239" s="1572">
        <f t="shared" si="672"/>
        <v>0</v>
      </c>
      <c r="AZ239" s="1574">
        <f t="shared" si="673"/>
        <v>0</v>
      </c>
      <c r="BA239" s="1574">
        <f t="shared" si="674"/>
        <v>0</v>
      </c>
      <c r="BB239" s="1574">
        <f t="shared" si="675"/>
        <v>0</v>
      </c>
      <c r="BC239" s="1573">
        <f t="shared" si="676"/>
        <v>0</v>
      </c>
      <c r="BD239" s="480">
        <f t="shared" si="677"/>
        <v>0</v>
      </c>
      <c r="BE239" s="1572">
        <f t="shared" si="678"/>
        <v>0</v>
      </c>
      <c r="BF239" s="1539"/>
      <c r="BG239" s="1594">
        <f>'Library Volume 1'!E$9</f>
        <v>0.48</v>
      </c>
      <c r="BH239" s="1595">
        <f>'Library Volume 1'!G$9</f>
        <v>0.48</v>
      </c>
      <c r="BI239" s="1595">
        <f>'Library Volume 1'!H$9</f>
        <v>0.44</v>
      </c>
      <c r="BJ239" s="1595">
        <f>'Library Volume 1'!I$9</f>
        <v>0.4</v>
      </c>
      <c r="BK239" s="1596">
        <f>'Library Volume 1'!J$9</f>
        <v>0.36</v>
      </c>
      <c r="BL239" s="1527"/>
      <c r="BM239" s="1572">
        <f t="shared" si="679"/>
        <v>0</v>
      </c>
      <c r="BN239" s="1574">
        <f t="shared" si="680"/>
        <v>0</v>
      </c>
      <c r="BO239" s="1574">
        <f t="shared" si="681"/>
        <v>0</v>
      </c>
      <c r="BP239" s="1574">
        <f t="shared" si="682"/>
        <v>0</v>
      </c>
      <c r="BQ239" s="1573">
        <f t="shared" si="683"/>
        <v>0</v>
      </c>
      <c r="BR239" s="1527"/>
      <c r="BS239" s="1597">
        <f>('Library Volume 1'!E$6)</f>
        <v>2.2000000000000002</v>
      </c>
      <c r="BT239" s="1598">
        <f>'Library Volume 1'!G$6</f>
        <v>3.2</v>
      </c>
      <c r="BU239" s="1598">
        <f>'Library Volume 1'!H$6</f>
        <v>4.9000000000000004</v>
      </c>
      <c r="BV239" s="1598">
        <f>'Library Volume 1'!I$6</f>
        <v>6.5</v>
      </c>
      <c r="BW239" s="1599">
        <f>'Library Volume 1'!J$6</f>
        <v>7.5</v>
      </c>
      <c r="BX239" s="1527"/>
      <c r="BY239" s="1572">
        <f t="shared" si="684"/>
        <v>0</v>
      </c>
      <c r="BZ239" s="1574">
        <f t="shared" si="685"/>
        <v>0</v>
      </c>
      <c r="CA239" s="1574">
        <f t="shared" si="686"/>
        <v>0</v>
      </c>
      <c r="CB239" s="1574">
        <f t="shared" si="687"/>
        <v>0</v>
      </c>
      <c r="CC239" s="1573">
        <f t="shared" si="688"/>
        <v>0</v>
      </c>
      <c r="CD239" s="1574"/>
      <c r="CE239" s="1539"/>
      <c r="CF239" s="1539"/>
      <c r="CG239" s="1539"/>
      <c r="CH239" s="1539"/>
      <c r="CI239" s="1539"/>
      <c r="CJ239" s="1539"/>
      <c r="CK239" s="1539"/>
    </row>
    <row r="240" spans="2:89" ht="16.350000000000001" hidden="1" customHeight="1" outlineLevel="1">
      <c r="B240" s="483"/>
      <c r="C240" s="1527"/>
      <c r="D240" s="1565" t="s">
        <v>298</v>
      </c>
      <c r="E240" s="1527"/>
      <c r="F240" s="1586">
        <v>0</v>
      </c>
      <c r="G240" s="1586">
        <v>0</v>
      </c>
      <c r="H240" s="1586">
        <v>0</v>
      </c>
      <c r="I240" s="1636">
        <f t="shared" si="689"/>
        <v>0</v>
      </c>
      <c r="J240" s="1637">
        <f t="shared" si="691"/>
        <v>0</v>
      </c>
      <c r="K240" s="1558"/>
      <c r="L240" s="1589">
        <f t="shared" si="664"/>
        <v>0</v>
      </c>
      <c r="M240" s="1590">
        <v>0</v>
      </c>
      <c r="N240" s="1590">
        <v>0</v>
      </c>
      <c r="O240" s="1590">
        <v>0</v>
      </c>
      <c r="P240" s="1590">
        <v>0</v>
      </c>
      <c r="Q240" s="1635">
        <v>0</v>
      </c>
      <c r="R240" s="1558"/>
      <c r="S240" s="1570">
        <f t="shared" si="665"/>
        <v>0</v>
      </c>
      <c r="T240" s="1572">
        <f t="shared" si="666"/>
        <v>0</v>
      </c>
      <c r="U240" s="1572">
        <f t="shared" si="667"/>
        <v>0</v>
      </c>
      <c r="V240" s="1572">
        <f t="shared" si="668"/>
        <v>0</v>
      </c>
      <c r="W240" s="1572">
        <f t="shared" si="669"/>
        <v>0</v>
      </c>
      <c r="X240" s="1572">
        <f t="shared" si="670"/>
        <v>0</v>
      </c>
      <c r="Y240" s="1574">
        <f t="shared" si="671"/>
        <v>0</v>
      </c>
      <c r="Z240" s="993"/>
      <c r="AA240" s="1592"/>
      <c r="AB240" s="1570"/>
      <c r="AC240" s="18"/>
      <c r="AW240" s="1527"/>
      <c r="AX240" s="1550"/>
      <c r="AY240" s="1572">
        <f t="shared" si="672"/>
        <v>0</v>
      </c>
      <c r="AZ240" s="1574">
        <f t="shared" si="673"/>
        <v>0</v>
      </c>
      <c r="BA240" s="1574">
        <f t="shared" si="674"/>
        <v>0</v>
      </c>
      <c r="BB240" s="1574">
        <f t="shared" si="675"/>
        <v>0</v>
      </c>
      <c r="BC240" s="1573">
        <f t="shared" si="676"/>
        <v>0</v>
      </c>
      <c r="BD240" s="480">
        <f t="shared" si="677"/>
        <v>0</v>
      </c>
      <c r="BE240" s="1572">
        <f t="shared" si="678"/>
        <v>0</v>
      </c>
      <c r="BF240" s="1539"/>
      <c r="BG240" s="1594">
        <f>'Library Volume 1'!E$9</f>
        <v>0.48</v>
      </c>
      <c r="BH240" s="1595">
        <f>'Library Volume 1'!G$9</f>
        <v>0.48</v>
      </c>
      <c r="BI240" s="1595">
        <f>'Library Volume 1'!H$9</f>
        <v>0.44</v>
      </c>
      <c r="BJ240" s="1595">
        <f>'Library Volume 1'!I$9</f>
        <v>0.4</v>
      </c>
      <c r="BK240" s="1596">
        <f>'Library Volume 1'!J$9</f>
        <v>0.36</v>
      </c>
      <c r="BL240" s="1527"/>
      <c r="BM240" s="1572">
        <f t="shared" si="679"/>
        <v>0</v>
      </c>
      <c r="BN240" s="1574">
        <f t="shared" si="680"/>
        <v>0</v>
      </c>
      <c r="BO240" s="1574">
        <f t="shared" si="681"/>
        <v>0</v>
      </c>
      <c r="BP240" s="1574">
        <f t="shared" si="682"/>
        <v>0</v>
      </c>
      <c r="BQ240" s="1573">
        <f t="shared" si="683"/>
        <v>0</v>
      </c>
      <c r="BR240" s="1527"/>
      <c r="BS240" s="1597">
        <f>('Library Volume 1'!E$6)</f>
        <v>2.2000000000000002</v>
      </c>
      <c r="BT240" s="1598">
        <f>'Library Volume 1'!G$6</f>
        <v>3.2</v>
      </c>
      <c r="BU240" s="1598">
        <f>'Library Volume 1'!H$6</f>
        <v>4.9000000000000004</v>
      </c>
      <c r="BV240" s="1598">
        <f>'Library Volume 1'!I$6</f>
        <v>6.5</v>
      </c>
      <c r="BW240" s="1599">
        <f>'Library Volume 1'!J$6</f>
        <v>7.5</v>
      </c>
      <c r="BX240" s="1527"/>
      <c r="BY240" s="1572">
        <f t="shared" si="684"/>
        <v>0</v>
      </c>
      <c r="BZ240" s="1574">
        <f t="shared" si="685"/>
        <v>0</v>
      </c>
      <c r="CA240" s="1574">
        <f t="shared" si="686"/>
        <v>0</v>
      </c>
      <c r="CB240" s="1574">
        <f t="shared" si="687"/>
        <v>0</v>
      </c>
      <c r="CC240" s="1573">
        <f t="shared" si="688"/>
        <v>0</v>
      </c>
      <c r="CD240" s="1574"/>
      <c r="CE240" s="1539"/>
      <c r="CF240" s="1539"/>
      <c r="CG240" s="1539"/>
      <c r="CH240" s="1539"/>
      <c r="CI240" s="1539"/>
      <c r="CJ240" s="1539"/>
      <c r="CK240" s="1539"/>
    </row>
    <row r="241" spans="2:89" ht="17.100000000000001" hidden="1" customHeight="1" outlineLevel="1">
      <c r="B241" s="483"/>
      <c r="C241" s="1582" t="str">
        <f>'Library Volume 1'!C65</f>
        <v>Linguistics</v>
      </c>
      <c r="D241" s="1582"/>
      <c r="E241" s="1568"/>
      <c r="F241" s="1569"/>
      <c r="G241" s="1569"/>
      <c r="H241" s="1569"/>
      <c r="I241" s="1602"/>
      <c r="J241" s="1603"/>
      <c r="K241" s="1558"/>
      <c r="L241" s="1568"/>
      <c r="M241" s="1569"/>
      <c r="N241" s="1569"/>
      <c r="O241" s="1569"/>
      <c r="P241" s="1569"/>
      <c r="Q241" s="1568"/>
      <c r="R241" s="1558"/>
      <c r="S241" s="1568"/>
      <c r="T241" s="1569"/>
      <c r="U241" s="1569"/>
      <c r="V241" s="1569"/>
      <c r="W241" s="1569"/>
      <c r="X241" s="1569"/>
      <c r="Y241" s="1568"/>
      <c r="Z241" s="993"/>
      <c r="AA241" s="649"/>
      <c r="AB241" s="1570"/>
      <c r="AC241" s="18"/>
      <c r="AW241" s="1527"/>
      <c r="AX241" s="508" t="str">
        <f>C241</f>
        <v>Linguistics</v>
      </c>
      <c r="AY241" s="1575"/>
      <c r="AZ241" s="1576"/>
      <c r="BA241" s="1576"/>
      <c r="BB241" s="1576"/>
      <c r="BC241" s="1577"/>
      <c r="BD241" s="604"/>
      <c r="BE241" s="1575"/>
      <c r="BF241" s="1578"/>
      <c r="BG241" s="1579"/>
      <c r="BH241" s="1580"/>
      <c r="BI241" s="1580"/>
      <c r="BJ241" s="1580"/>
      <c r="BK241" s="1581"/>
      <c r="BL241" s="1582"/>
      <c r="BM241" s="1575"/>
      <c r="BN241" s="1576"/>
      <c r="BO241" s="1576"/>
      <c r="BP241" s="1576"/>
      <c r="BQ241" s="1577"/>
      <c r="BR241" s="1582"/>
      <c r="BS241" s="1583"/>
      <c r="BT241" s="1584"/>
      <c r="BU241" s="1584"/>
      <c r="BV241" s="1584"/>
      <c r="BW241" s="1585"/>
      <c r="BX241" s="1582"/>
      <c r="BY241" s="1575"/>
      <c r="BZ241" s="1576"/>
      <c r="CA241" s="1576"/>
      <c r="CB241" s="1576"/>
      <c r="CC241" s="1577"/>
      <c r="CD241" s="1574"/>
      <c r="CE241" s="1539"/>
      <c r="CF241" s="1539"/>
      <c r="CG241" s="1539"/>
      <c r="CH241" s="1539"/>
      <c r="CI241" s="1539"/>
      <c r="CJ241" s="1539"/>
      <c r="CK241" s="1539"/>
    </row>
    <row r="242" spans="2:89" ht="16.350000000000001" hidden="1" customHeight="1" outlineLevel="1">
      <c r="B242" s="483"/>
      <c r="D242" s="1527" t="s">
        <v>292</v>
      </c>
      <c r="E242" s="1527"/>
      <c r="F242" s="1586">
        <v>0</v>
      </c>
      <c r="G242" s="1586">
        <v>0</v>
      </c>
      <c r="H242" s="1586">
        <v>0</v>
      </c>
      <c r="I242" s="1587">
        <f t="shared" ref="I242:I245" si="692">IF(F242&gt;0,G242/H242,0)</f>
        <v>0</v>
      </c>
      <c r="J242" s="1588">
        <f t="shared" ref="J242" si="693">IF(F242&gt;0,F242/G242,0)</f>
        <v>0</v>
      </c>
      <c r="K242" s="1558"/>
      <c r="L242" s="1589">
        <f t="shared" si="664"/>
        <v>0</v>
      </c>
      <c r="M242" s="1590">
        <v>0</v>
      </c>
      <c r="N242" s="1590">
        <v>0</v>
      </c>
      <c r="O242" s="1590">
        <v>0</v>
      </c>
      <c r="P242" s="1590">
        <v>0</v>
      </c>
      <c r="Q242" s="1635">
        <v>0</v>
      </c>
      <c r="R242" s="1558"/>
      <c r="S242" s="1570">
        <f t="shared" si="665"/>
        <v>0</v>
      </c>
      <c r="T242" s="1572">
        <f t="shared" si="666"/>
        <v>0</v>
      </c>
      <c r="U242" s="1572">
        <f t="shared" si="667"/>
        <v>0</v>
      </c>
      <c r="V242" s="1572">
        <f t="shared" si="668"/>
        <v>0</v>
      </c>
      <c r="W242" s="1572">
        <f t="shared" si="669"/>
        <v>0</v>
      </c>
      <c r="X242" s="1572">
        <f t="shared" si="670"/>
        <v>0</v>
      </c>
      <c r="Y242" s="1574">
        <f t="shared" si="671"/>
        <v>0</v>
      </c>
      <c r="Z242" s="993"/>
      <c r="AA242" s="1592"/>
      <c r="AB242" s="1570"/>
      <c r="AC242" s="18"/>
      <c r="AW242" s="1527"/>
      <c r="AX242" s="1550"/>
      <c r="AY242" s="1572">
        <f t="shared" si="672"/>
        <v>0</v>
      </c>
      <c r="AZ242" s="1574">
        <f t="shared" si="673"/>
        <v>0</v>
      </c>
      <c r="BA242" s="1574">
        <f t="shared" si="674"/>
        <v>0</v>
      </c>
      <c r="BB242" s="1574">
        <f t="shared" si="675"/>
        <v>0</v>
      </c>
      <c r="BC242" s="1573">
        <f t="shared" si="676"/>
        <v>0</v>
      </c>
      <c r="BD242" s="480">
        <f t="shared" si="677"/>
        <v>0</v>
      </c>
      <c r="BE242" s="1572">
        <f t="shared" si="678"/>
        <v>0</v>
      </c>
      <c r="BF242" s="1539"/>
      <c r="BG242" s="1594">
        <f>'Library Volume 1'!E$9</f>
        <v>0.48</v>
      </c>
      <c r="BH242" s="1595">
        <f>'Library Volume 1'!G$9</f>
        <v>0.48</v>
      </c>
      <c r="BI242" s="1595">
        <f>'Library Volume 1'!H$9</f>
        <v>0.44</v>
      </c>
      <c r="BJ242" s="1595">
        <f>'Library Volume 1'!I$9</f>
        <v>0.4</v>
      </c>
      <c r="BK242" s="1596">
        <f>'Library Volume 1'!J$9</f>
        <v>0.36</v>
      </c>
      <c r="BL242" s="1527"/>
      <c r="BM242" s="1572">
        <f t="shared" si="679"/>
        <v>0</v>
      </c>
      <c r="BN242" s="1574">
        <f t="shared" si="680"/>
        <v>0</v>
      </c>
      <c r="BO242" s="1574">
        <f t="shared" si="681"/>
        <v>0</v>
      </c>
      <c r="BP242" s="1574">
        <f t="shared" si="682"/>
        <v>0</v>
      </c>
      <c r="BQ242" s="1573">
        <f t="shared" si="683"/>
        <v>0</v>
      </c>
      <c r="BR242" s="1527"/>
      <c r="BS242" s="1597">
        <f>('Library Volume 1'!E$6)</f>
        <v>2.2000000000000002</v>
      </c>
      <c r="BT242" s="1598">
        <f>'Library Volume 1'!G$6</f>
        <v>3.2</v>
      </c>
      <c r="BU242" s="1598">
        <f>'Library Volume 1'!H$6</f>
        <v>4.9000000000000004</v>
      </c>
      <c r="BV242" s="1598">
        <f>'Library Volume 1'!I$6</f>
        <v>6.5</v>
      </c>
      <c r="BW242" s="1599">
        <f>'Library Volume 1'!J$6</f>
        <v>7.5</v>
      </c>
      <c r="BX242" s="1527"/>
      <c r="BY242" s="1572">
        <f t="shared" si="684"/>
        <v>0</v>
      </c>
      <c r="BZ242" s="1574">
        <f t="shared" si="685"/>
        <v>0</v>
      </c>
      <c r="CA242" s="1574">
        <f t="shared" si="686"/>
        <v>0</v>
      </c>
      <c r="CB242" s="1574">
        <f t="shared" si="687"/>
        <v>0</v>
      </c>
      <c r="CC242" s="1573">
        <f t="shared" si="688"/>
        <v>0</v>
      </c>
      <c r="CD242" s="1574"/>
      <c r="CE242" s="1539"/>
      <c r="CF242" s="1539"/>
      <c r="CG242" s="1539"/>
      <c r="CH242" s="1539"/>
      <c r="CI242" s="1539"/>
      <c r="CJ242" s="1539"/>
      <c r="CK242" s="1539"/>
    </row>
    <row r="243" spans="2:89" ht="16.350000000000001" hidden="1" customHeight="1" outlineLevel="1">
      <c r="B243" s="483"/>
      <c r="D243" s="1527" t="s">
        <v>294</v>
      </c>
      <c r="E243" s="1527"/>
      <c r="F243" s="1586">
        <v>0</v>
      </c>
      <c r="G243" s="1586">
        <v>0</v>
      </c>
      <c r="H243" s="1586">
        <v>0</v>
      </c>
      <c r="I243" s="1587">
        <f t="shared" si="692"/>
        <v>0</v>
      </c>
      <c r="J243" s="1588">
        <f>IF(F243&gt;0,F243/G243,0)</f>
        <v>0</v>
      </c>
      <c r="K243" s="1558"/>
      <c r="L243" s="1589">
        <f t="shared" si="664"/>
        <v>0</v>
      </c>
      <c r="M243" s="1590">
        <v>0</v>
      </c>
      <c r="N243" s="1590">
        <v>0</v>
      </c>
      <c r="O243" s="1590">
        <v>0</v>
      </c>
      <c r="P243" s="1590">
        <v>0</v>
      </c>
      <c r="Q243" s="1635">
        <v>0</v>
      </c>
      <c r="R243" s="1558"/>
      <c r="S243" s="1570">
        <f t="shared" si="665"/>
        <v>0</v>
      </c>
      <c r="T243" s="1572">
        <f t="shared" si="666"/>
        <v>0</v>
      </c>
      <c r="U243" s="1572">
        <f t="shared" si="667"/>
        <v>0</v>
      </c>
      <c r="V243" s="1572">
        <f t="shared" si="668"/>
        <v>0</v>
      </c>
      <c r="W243" s="1572">
        <f t="shared" si="669"/>
        <v>0</v>
      </c>
      <c r="X243" s="1572">
        <f t="shared" si="670"/>
        <v>0</v>
      </c>
      <c r="Y243" s="1574">
        <f t="shared" si="671"/>
        <v>0</v>
      </c>
      <c r="Z243" s="993"/>
      <c r="AA243" s="1592"/>
      <c r="AB243" s="1570"/>
      <c r="AC243" s="18"/>
      <c r="AW243" s="1527"/>
      <c r="AX243" s="1550"/>
      <c r="AY243" s="1572">
        <f t="shared" si="672"/>
        <v>0</v>
      </c>
      <c r="AZ243" s="1574">
        <f t="shared" si="673"/>
        <v>0</v>
      </c>
      <c r="BA243" s="1574">
        <f t="shared" si="674"/>
        <v>0</v>
      </c>
      <c r="BB243" s="1574">
        <f t="shared" si="675"/>
        <v>0</v>
      </c>
      <c r="BC243" s="1573">
        <f t="shared" si="676"/>
        <v>0</v>
      </c>
      <c r="BD243" s="480">
        <f t="shared" si="677"/>
        <v>0</v>
      </c>
      <c r="BE243" s="1572">
        <f t="shared" si="678"/>
        <v>0</v>
      </c>
      <c r="BF243" s="1539"/>
      <c r="BG243" s="1594">
        <f>'Library Volume 1'!E$9</f>
        <v>0.48</v>
      </c>
      <c r="BH243" s="1595">
        <f>'Library Volume 1'!G$9</f>
        <v>0.48</v>
      </c>
      <c r="BI243" s="1595">
        <f>'Library Volume 1'!H$9</f>
        <v>0.44</v>
      </c>
      <c r="BJ243" s="1595">
        <f>'Library Volume 1'!I$9</f>
        <v>0.4</v>
      </c>
      <c r="BK243" s="1596">
        <f>'Library Volume 1'!J$9</f>
        <v>0.36</v>
      </c>
      <c r="BL243" s="1527"/>
      <c r="BM243" s="1572">
        <f t="shared" si="679"/>
        <v>0</v>
      </c>
      <c r="BN243" s="1574">
        <f t="shared" si="680"/>
        <v>0</v>
      </c>
      <c r="BO243" s="1574">
        <f t="shared" si="681"/>
        <v>0</v>
      </c>
      <c r="BP243" s="1574">
        <f t="shared" si="682"/>
        <v>0</v>
      </c>
      <c r="BQ243" s="1573">
        <f t="shared" si="683"/>
        <v>0</v>
      </c>
      <c r="BR243" s="1527"/>
      <c r="BS243" s="1597">
        <f>('Library Volume 1'!E$6)</f>
        <v>2.2000000000000002</v>
      </c>
      <c r="BT243" s="1598">
        <f>'Library Volume 1'!G$6</f>
        <v>3.2</v>
      </c>
      <c r="BU243" s="1598">
        <f>'Library Volume 1'!H$6</f>
        <v>4.9000000000000004</v>
      </c>
      <c r="BV243" s="1598">
        <f>'Library Volume 1'!I$6</f>
        <v>6.5</v>
      </c>
      <c r="BW243" s="1599">
        <f>'Library Volume 1'!J$6</f>
        <v>7.5</v>
      </c>
      <c r="BX243" s="1527"/>
      <c r="BY243" s="1572">
        <f t="shared" si="684"/>
        <v>0</v>
      </c>
      <c r="BZ243" s="1574">
        <f t="shared" si="685"/>
        <v>0</v>
      </c>
      <c r="CA243" s="1574">
        <f t="shared" si="686"/>
        <v>0</v>
      </c>
      <c r="CB243" s="1574">
        <f t="shared" si="687"/>
        <v>0</v>
      </c>
      <c r="CC243" s="1573">
        <f t="shared" si="688"/>
        <v>0</v>
      </c>
      <c r="CD243" s="1574"/>
      <c r="CE243" s="1539"/>
      <c r="CF243" s="1539"/>
      <c r="CG243" s="1539"/>
      <c r="CH243" s="1539"/>
      <c r="CI243" s="1539"/>
      <c r="CJ243" s="1539"/>
      <c r="CK243" s="1539"/>
    </row>
    <row r="244" spans="2:89" ht="16.350000000000001" hidden="1" customHeight="1" outlineLevel="1">
      <c r="B244" s="483"/>
      <c r="D244" s="1527" t="s">
        <v>296</v>
      </c>
      <c r="E244" s="1527"/>
      <c r="F244" s="1586">
        <v>0</v>
      </c>
      <c r="G244" s="1586">
        <v>0</v>
      </c>
      <c r="H244" s="1586">
        <v>0</v>
      </c>
      <c r="I244" s="1587">
        <f t="shared" si="692"/>
        <v>0</v>
      </c>
      <c r="J244" s="1588">
        <f t="shared" ref="J244:J245" si="694">IF(F244&gt;0,F244/G244,0)</f>
        <v>0</v>
      </c>
      <c r="K244" s="1558"/>
      <c r="L244" s="1589">
        <f t="shared" si="662"/>
        <v>0</v>
      </c>
      <c r="M244" s="1590">
        <v>0</v>
      </c>
      <c r="N244" s="1590">
        <v>0</v>
      </c>
      <c r="O244" s="1590">
        <v>0</v>
      </c>
      <c r="P244" s="1590">
        <v>0</v>
      </c>
      <c r="Q244" s="1635">
        <v>0</v>
      </c>
      <c r="R244" s="1558"/>
      <c r="S244" s="1570">
        <f t="shared" si="665"/>
        <v>0</v>
      </c>
      <c r="T244" s="1572">
        <f t="shared" si="666"/>
        <v>0</v>
      </c>
      <c r="U244" s="1572">
        <f t="shared" si="667"/>
        <v>0</v>
      </c>
      <c r="V244" s="1572">
        <f t="shared" si="668"/>
        <v>0</v>
      </c>
      <c r="W244" s="1572">
        <f t="shared" si="669"/>
        <v>0</v>
      </c>
      <c r="X244" s="1572">
        <f t="shared" si="670"/>
        <v>0</v>
      </c>
      <c r="Y244" s="1574">
        <f t="shared" si="671"/>
        <v>0</v>
      </c>
      <c r="Z244" s="993"/>
      <c r="AA244" s="1592"/>
      <c r="AB244" s="1570"/>
      <c r="AC244" s="18"/>
      <c r="AW244" s="1527"/>
      <c r="AX244" s="1550"/>
      <c r="AY244" s="1572">
        <f t="shared" si="654"/>
        <v>0</v>
      </c>
      <c r="AZ244" s="1574">
        <f t="shared" si="654"/>
        <v>0</v>
      </c>
      <c r="BA244" s="1574">
        <f t="shared" si="654"/>
        <v>0</v>
      </c>
      <c r="BB244" s="1574">
        <f t="shared" si="654"/>
        <v>0</v>
      </c>
      <c r="BC244" s="1573">
        <f t="shared" si="654"/>
        <v>0</v>
      </c>
      <c r="BD244" s="480">
        <f t="shared" si="654"/>
        <v>0</v>
      </c>
      <c r="BE244" s="1572">
        <f t="shared" si="655"/>
        <v>0</v>
      </c>
      <c r="BF244" s="1539"/>
      <c r="BG244" s="1594">
        <f>'Library Volume 1'!E$9</f>
        <v>0.48</v>
      </c>
      <c r="BH244" s="1595">
        <f>'Library Volume 1'!G$9</f>
        <v>0.48</v>
      </c>
      <c r="BI244" s="1595">
        <f>'Library Volume 1'!H$9</f>
        <v>0.44</v>
      </c>
      <c r="BJ244" s="1595">
        <f>'Library Volume 1'!I$9</f>
        <v>0.4</v>
      </c>
      <c r="BK244" s="1596">
        <f>'Library Volume 1'!J$9</f>
        <v>0.36</v>
      </c>
      <c r="BL244" s="1527"/>
      <c r="BM244" s="1572">
        <f t="shared" si="656"/>
        <v>0</v>
      </c>
      <c r="BN244" s="1574">
        <f t="shared" si="656"/>
        <v>0</v>
      </c>
      <c r="BO244" s="1574">
        <f t="shared" si="656"/>
        <v>0</v>
      </c>
      <c r="BP244" s="1574">
        <f t="shared" si="656"/>
        <v>0</v>
      </c>
      <c r="BQ244" s="1573">
        <f t="shared" si="656"/>
        <v>0</v>
      </c>
      <c r="BR244" s="1527"/>
      <c r="BS244" s="1597">
        <f>('Library Volume 1'!E$6)</f>
        <v>2.2000000000000002</v>
      </c>
      <c r="BT244" s="1598">
        <f>'Library Volume 1'!G$6</f>
        <v>3.2</v>
      </c>
      <c r="BU244" s="1598">
        <f>'Library Volume 1'!H$6</f>
        <v>4.9000000000000004</v>
      </c>
      <c r="BV244" s="1598">
        <f>'Library Volume 1'!I$6</f>
        <v>6.5</v>
      </c>
      <c r="BW244" s="1599">
        <f>'Library Volume 1'!J$6</f>
        <v>7.5</v>
      </c>
      <c r="BX244" s="1527"/>
      <c r="BY244" s="1572">
        <f t="shared" si="657"/>
        <v>0</v>
      </c>
      <c r="BZ244" s="1574">
        <f t="shared" si="658"/>
        <v>0</v>
      </c>
      <c r="CA244" s="1574">
        <f t="shared" si="659"/>
        <v>0</v>
      </c>
      <c r="CB244" s="1574">
        <f t="shared" si="660"/>
        <v>0</v>
      </c>
      <c r="CC244" s="1573">
        <f t="shared" si="661"/>
        <v>0</v>
      </c>
      <c r="CD244" s="1574"/>
      <c r="CE244" s="1539"/>
      <c r="CF244" s="1539"/>
      <c r="CG244" s="1539"/>
      <c r="CH244" s="1539"/>
      <c r="CI244" s="1539"/>
      <c r="CJ244" s="1539"/>
      <c r="CK244" s="1539"/>
    </row>
    <row r="245" spans="2:89" ht="16.350000000000001" hidden="1" customHeight="1" outlineLevel="1">
      <c r="B245" s="483"/>
      <c r="D245" s="1527" t="s">
        <v>298</v>
      </c>
      <c r="E245" s="1527"/>
      <c r="F245" s="1586">
        <v>0</v>
      </c>
      <c r="G245" s="1586">
        <v>0</v>
      </c>
      <c r="H245" s="1586">
        <v>0</v>
      </c>
      <c r="I245" s="1587">
        <f t="shared" si="692"/>
        <v>0</v>
      </c>
      <c r="J245" s="1588">
        <f t="shared" si="694"/>
        <v>0</v>
      </c>
      <c r="K245" s="1558"/>
      <c r="L245" s="1589">
        <f>J245-M245-N245-O245-P245-Q245</f>
        <v>0</v>
      </c>
      <c r="M245" s="1590">
        <v>0</v>
      </c>
      <c r="N245" s="1590">
        <v>0</v>
      </c>
      <c r="O245" s="1590">
        <v>0</v>
      </c>
      <c r="P245" s="1590">
        <v>0</v>
      </c>
      <c r="Q245" s="1635">
        <v>0</v>
      </c>
      <c r="R245" s="1558"/>
      <c r="S245" s="1570">
        <f t="shared" si="647"/>
        <v>0</v>
      </c>
      <c r="T245" s="1572">
        <f t="shared" si="648"/>
        <v>0</v>
      </c>
      <c r="U245" s="1572">
        <f t="shared" si="649"/>
        <v>0</v>
      </c>
      <c r="V245" s="1572">
        <f t="shared" si="650"/>
        <v>0</v>
      </c>
      <c r="W245" s="1572">
        <f t="shared" si="651"/>
        <v>0</v>
      </c>
      <c r="X245" s="1572">
        <f t="shared" si="652"/>
        <v>0</v>
      </c>
      <c r="Y245" s="1564">
        <f t="shared" si="653"/>
        <v>0</v>
      </c>
      <c r="Z245" s="993"/>
      <c r="AA245" s="1592"/>
      <c r="AB245" s="1570"/>
      <c r="AC245" s="18"/>
      <c r="AW245" s="1565"/>
      <c r="AX245" s="1610"/>
      <c r="AY245" s="1561">
        <f t="shared" si="654"/>
        <v>0</v>
      </c>
      <c r="AZ245" s="1564">
        <f t="shared" si="654"/>
        <v>0</v>
      </c>
      <c r="BA245" s="1564">
        <f t="shared" si="654"/>
        <v>0</v>
      </c>
      <c r="BB245" s="1564">
        <f t="shared" si="654"/>
        <v>0</v>
      </c>
      <c r="BC245" s="1611">
        <f t="shared" si="654"/>
        <v>0</v>
      </c>
      <c r="BD245" s="482">
        <f t="shared" si="654"/>
        <v>0</v>
      </c>
      <c r="BE245" s="1561">
        <f t="shared" si="655"/>
        <v>0</v>
      </c>
      <c r="BF245" s="1630"/>
      <c r="BG245" s="1613">
        <f>'Library Volume 1'!E$9</f>
        <v>0.48</v>
      </c>
      <c r="BH245" s="1614">
        <f>'Library Volume 1'!G$9</f>
        <v>0.48</v>
      </c>
      <c r="BI245" s="1614">
        <f>'Library Volume 1'!H$9</f>
        <v>0.44</v>
      </c>
      <c r="BJ245" s="1614">
        <f>'Library Volume 1'!I$9</f>
        <v>0.4</v>
      </c>
      <c r="BK245" s="1615">
        <f>'Library Volume 1'!J$9</f>
        <v>0.36</v>
      </c>
      <c r="BL245" s="1565"/>
      <c r="BM245" s="1561">
        <f t="shared" si="656"/>
        <v>0</v>
      </c>
      <c r="BN245" s="1564">
        <f t="shared" si="656"/>
        <v>0</v>
      </c>
      <c r="BO245" s="1564">
        <f t="shared" si="656"/>
        <v>0</v>
      </c>
      <c r="BP245" s="1564">
        <f t="shared" si="656"/>
        <v>0</v>
      </c>
      <c r="BQ245" s="1611">
        <f t="shared" si="656"/>
        <v>0</v>
      </c>
      <c r="BR245" s="1565"/>
      <c r="BS245" s="1616">
        <f>('Library Volume 1'!E$6)</f>
        <v>2.2000000000000002</v>
      </c>
      <c r="BT245" s="1617">
        <f>'Library Volume 1'!G$6</f>
        <v>3.2</v>
      </c>
      <c r="BU245" s="1617">
        <f>'Library Volume 1'!H$6</f>
        <v>4.9000000000000004</v>
      </c>
      <c r="BV245" s="1617">
        <f>'Library Volume 1'!I$6</f>
        <v>6.5</v>
      </c>
      <c r="BW245" s="1618">
        <f>'Library Volume 1'!J$6</f>
        <v>7.5</v>
      </c>
      <c r="BX245" s="1565"/>
      <c r="BY245" s="1561">
        <f t="shared" si="657"/>
        <v>0</v>
      </c>
      <c r="BZ245" s="1564">
        <f>BN245*BT245</f>
        <v>0</v>
      </c>
      <c r="CA245" s="1564">
        <f t="shared" si="659"/>
        <v>0</v>
      </c>
      <c r="CB245" s="1564">
        <f t="shared" si="660"/>
        <v>0</v>
      </c>
      <c r="CC245" s="1611">
        <f t="shared" si="661"/>
        <v>0</v>
      </c>
      <c r="CD245" s="1564"/>
      <c r="CE245" s="1539"/>
      <c r="CF245" s="1539"/>
      <c r="CG245" s="1539"/>
      <c r="CH245" s="1539"/>
      <c r="CI245" s="1539"/>
      <c r="CJ245" s="1539"/>
      <c r="CK245" s="1539"/>
    </row>
    <row r="246" spans="2:89" s="24" customFormat="1" ht="16.350000000000001" hidden="1" customHeight="1" outlineLevel="1">
      <c r="B246" s="483"/>
      <c r="D246" s="484"/>
      <c r="E246" s="484"/>
      <c r="F246" s="531">
        <f>SUM(F231:F245)</f>
        <v>0</v>
      </c>
      <c r="G246" s="531">
        <f>SUM(G231:G245)</f>
        <v>0</v>
      </c>
      <c r="H246" s="531">
        <f>SUM(H231:H245)</f>
        <v>0</v>
      </c>
      <c r="I246" s="738" t="e">
        <f>AN121</f>
        <v>#DIV/0!</v>
      </c>
      <c r="J246" s="626">
        <f t="shared" ref="J246" si="695">IF(F246&gt;0,F246/G246,0)</f>
        <v>0</v>
      </c>
      <c r="K246" s="1558"/>
      <c r="L246" s="485"/>
      <c r="M246" s="531"/>
      <c r="N246" s="531"/>
      <c r="O246" s="531"/>
      <c r="P246" s="531"/>
      <c r="Q246" s="626"/>
      <c r="R246" s="1558"/>
      <c r="S246" s="1477">
        <f>SUM(S231:S245)</f>
        <v>0</v>
      </c>
      <c r="T246" s="531">
        <f>SUM(T231:T245)</f>
        <v>0</v>
      </c>
      <c r="U246" s="531">
        <f t="shared" ref="U246:W246" si="696">SUM(U231:U245)</f>
        <v>0</v>
      </c>
      <c r="V246" s="531">
        <f t="shared" si="696"/>
        <v>0</v>
      </c>
      <c r="W246" s="531">
        <f t="shared" si="696"/>
        <v>0</v>
      </c>
      <c r="X246" s="531">
        <f>SUM(X231:X245)</f>
        <v>0</v>
      </c>
      <c r="Y246" s="516">
        <f>SUM(Y231:Y245)</f>
        <v>0</v>
      </c>
      <c r="Z246" s="993"/>
      <c r="AA246" s="645" t="str">
        <f>IF(AN125&gt;0,"NB: no space allocated due to insufficient demand","")</f>
        <v/>
      </c>
      <c r="AB246" s="643"/>
      <c r="AC246" s="18"/>
      <c r="AW246" s="481"/>
      <c r="AX246" s="508"/>
      <c r="AY246" s="509">
        <f t="shared" ref="AY246:BE246" si="697">SUM(AY231:AY245)</f>
        <v>0</v>
      </c>
      <c r="AZ246" s="510">
        <f t="shared" si="697"/>
        <v>0</v>
      </c>
      <c r="BA246" s="510">
        <f t="shared" si="697"/>
        <v>0</v>
      </c>
      <c r="BB246" s="510">
        <f t="shared" si="697"/>
        <v>0</v>
      </c>
      <c r="BC246" s="511">
        <f t="shared" si="697"/>
        <v>0</v>
      </c>
      <c r="BD246" s="512">
        <f t="shared" si="697"/>
        <v>0</v>
      </c>
      <c r="BE246" s="511">
        <f t="shared" si="697"/>
        <v>0</v>
      </c>
      <c r="BF246" s="481"/>
      <c r="BG246" s="1579">
        <f>'Library Volume 1'!E$9</f>
        <v>0.48</v>
      </c>
      <c r="BH246" s="1619" t="e">
        <f>(T246+U246+V246+W246)/((BN246+BO246+BP246+BQ246)*40)</f>
        <v>#DIV/0!</v>
      </c>
      <c r="BI246" s="1620"/>
      <c r="BJ246" s="1620"/>
      <c r="BK246" s="1621"/>
      <c r="BL246" s="481"/>
      <c r="BM246" s="509">
        <f>SUM(BM231:BM245)</f>
        <v>0</v>
      </c>
      <c r="BN246" s="510">
        <f>SUM(BN231:BN245)</f>
        <v>0</v>
      </c>
      <c r="BO246" s="510">
        <f>SUM(BO231:BO245)</f>
        <v>0</v>
      </c>
      <c r="BP246" s="510">
        <f>SUM(BP231:BP245)</f>
        <v>0</v>
      </c>
      <c r="BQ246" s="511">
        <f>SUM(BQ231:BQ245)</f>
        <v>0</v>
      </c>
      <c r="BR246" s="481"/>
      <c r="BS246" s="1583">
        <f>('Library Volume 1'!E$6)</f>
        <v>2.2000000000000002</v>
      </c>
      <c r="BT246" s="1455" t="e">
        <f>(CC246+CB246+CA246+BZ246)/(BN246+BO246+BP246+BQ246)</f>
        <v>#DIV/0!</v>
      </c>
      <c r="BU246" s="1456"/>
      <c r="BV246" s="1456"/>
      <c r="BW246" s="1457"/>
      <c r="BX246" s="481"/>
      <c r="BY246" s="509">
        <f>SUM(BY231:BY245)</f>
        <v>0</v>
      </c>
      <c r="BZ246" s="510">
        <f>SUM(BZ231:BZ245)</f>
        <v>0</v>
      </c>
      <c r="CA246" s="510">
        <f>SUM(CA231:CA245)</f>
        <v>0</v>
      </c>
      <c r="CB246" s="510">
        <f>SUM(CB231:CB245)</f>
        <v>0</v>
      </c>
      <c r="CC246" s="511">
        <f>SUM(CC231:CC245)</f>
        <v>0</v>
      </c>
      <c r="CD246" s="510"/>
      <c r="CE246" s="28"/>
      <c r="CF246" s="28"/>
      <c r="CG246" s="28"/>
      <c r="CH246" s="28"/>
      <c r="CI246" s="28"/>
      <c r="CJ246" s="28"/>
      <c r="CK246" s="28"/>
    </row>
    <row r="247" spans="2:89" s="31" customFormat="1" ht="20.25" collapsed="1">
      <c r="B247" s="621"/>
      <c r="C247" s="498"/>
      <c r="F247" s="43"/>
      <c r="G247" s="43"/>
      <c r="H247" s="43"/>
      <c r="I247" s="560"/>
      <c r="J247" s="561"/>
      <c r="K247" s="1558"/>
      <c r="L247" s="1622"/>
      <c r="M247" s="43"/>
      <c r="N247" s="43"/>
      <c r="O247" s="43"/>
      <c r="P247" s="43"/>
      <c r="Q247" s="491"/>
      <c r="R247" s="1558"/>
      <c r="S247" s="1622"/>
      <c r="T247" s="43"/>
      <c r="U247" s="43"/>
      <c r="V247" s="43"/>
      <c r="W247" s="43"/>
      <c r="X247" s="43"/>
      <c r="Y247" s="491"/>
      <c r="Z247" s="993"/>
      <c r="AA247" s="648"/>
      <c r="AB247" s="642"/>
      <c r="AC247" s="18"/>
      <c r="AX247" s="492"/>
      <c r="AY247" s="39"/>
      <c r="AZ247" s="39"/>
      <c r="BA247" s="39"/>
      <c r="BB247" s="39"/>
      <c r="BC247" s="39"/>
      <c r="BD247" s="520"/>
      <c r="BE247" s="521"/>
      <c r="BF247" s="506"/>
      <c r="BG247" s="518"/>
      <c r="BH247" s="506"/>
      <c r="BI247" s="506"/>
      <c r="BJ247" s="506"/>
      <c r="BK247" s="519"/>
      <c r="BL247" s="498"/>
      <c r="BM247" s="518"/>
      <c r="BN247" s="506"/>
      <c r="BO247" s="506"/>
      <c r="BP247" s="506"/>
      <c r="BQ247" s="519"/>
      <c r="BR247" s="498"/>
      <c r="BS247" s="518"/>
      <c r="BT247" s="506"/>
      <c r="BU247" s="506"/>
      <c r="BV247" s="506"/>
      <c r="BW247" s="519"/>
      <c r="BX247" s="498"/>
      <c r="BY247" s="518"/>
      <c r="BZ247" s="506"/>
      <c r="CA247" s="506"/>
      <c r="CB247" s="506"/>
      <c r="CC247" s="519"/>
      <c r="CE247" s="39"/>
      <c r="CF247" s="39"/>
      <c r="CG247" s="39"/>
      <c r="CH247" s="39"/>
      <c r="CI247" s="39"/>
      <c r="CJ247" s="39"/>
      <c r="CK247" s="39"/>
    </row>
    <row r="248" spans="2:89" s="498" customFormat="1" ht="23.1" customHeight="1">
      <c r="B248" s="620" t="str">
        <f>"13"</f>
        <v>13</v>
      </c>
      <c r="C248" s="610" t="str">
        <f>'Library Volume 1'!C66</f>
        <v>Education and Training</v>
      </c>
      <c r="D248" s="41"/>
      <c r="E248" s="41"/>
      <c r="F248" s="736"/>
      <c r="G248" s="737"/>
      <c r="H248" s="737"/>
      <c r="I248" s="739"/>
      <c r="J248" s="740"/>
      <c r="K248" s="1558"/>
      <c r="L248" s="1560" t="s">
        <v>282</v>
      </c>
      <c r="M248" s="1561" t="s">
        <v>283</v>
      </c>
      <c r="N248" s="1561" t="s">
        <v>284</v>
      </c>
      <c r="O248" s="1561" t="s">
        <v>285</v>
      </c>
      <c r="P248" s="1561" t="s">
        <v>286</v>
      </c>
      <c r="Q248" s="1562" t="s">
        <v>280</v>
      </c>
      <c r="R248" s="1558"/>
      <c r="S248" s="1560" t="s">
        <v>282</v>
      </c>
      <c r="T248" s="1561" t="s">
        <v>283</v>
      </c>
      <c r="U248" s="1561" t="s">
        <v>284</v>
      </c>
      <c r="V248" s="1561" t="s">
        <v>285</v>
      </c>
      <c r="W248" s="1561" t="s">
        <v>286</v>
      </c>
      <c r="X248" s="1563" t="s">
        <v>280</v>
      </c>
      <c r="Y248" s="1564" t="s">
        <v>275</v>
      </c>
      <c r="Z248" s="993"/>
      <c r="AA248" s="653" t="s">
        <v>287</v>
      </c>
      <c r="AB248" s="544"/>
      <c r="AC248" s="18"/>
      <c r="AW248" s="475" t="str">
        <f>B248</f>
        <v>13</v>
      </c>
      <c r="AX248" s="476" t="str">
        <f>$C248</f>
        <v>Education and Training</v>
      </c>
      <c r="AY248" s="499"/>
      <c r="AZ248" s="500"/>
      <c r="BA248" s="500"/>
      <c r="BB248" s="500"/>
      <c r="BC248" s="501"/>
      <c r="BD248" s="522"/>
      <c r="BE248" s="501"/>
      <c r="BF248" s="500"/>
      <c r="BG248" s="499"/>
      <c r="BH248" s="500"/>
      <c r="BI248" s="500"/>
      <c r="BJ248" s="500"/>
      <c r="BK248" s="501"/>
      <c r="BL248" s="503"/>
      <c r="BM248" s="499"/>
      <c r="BN248" s="500"/>
      <c r="BO248" s="500"/>
      <c r="BP248" s="500"/>
      <c r="BQ248" s="501"/>
      <c r="BR248" s="503"/>
      <c r="BS248" s="499"/>
      <c r="BT248" s="500"/>
      <c r="BU248" s="500"/>
      <c r="BV248" s="500"/>
      <c r="BW248" s="501"/>
      <c r="BX248" s="503"/>
      <c r="BY248" s="499"/>
      <c r="BZ248" s="500"/>
      <c r="CA248" s="500"/>
      <c r="CB248" s="500"/>
      <c r="CC248" s="501"/>
      <c r="CD248" s="500"/>
      <c r="CE248" s="506"/>
      <c r="CF248" s="506"/>
      <c r="CG248" s="506"/>
      <c r="CH248" s="506"/>
      <c r="CI248" s="506"/>
      <c r="CJ248" s="506"/>
      <c r="CK248" s="506"/>
    </row>
    <row r="249" spans="2:89" ht="17.100000000000001" hidden="1" customHeight="1" outlineLevel="1">
      <c r="B249" s="483"/>
      <c r="C249" s="1565" t="str">
        <f>'Library Volume 1'!C67</f>
        <v>Teaching and Lecturing</v>
      </c>
      <c r="D249" s="1565"/>
      <c r="E249" s="1566"/>
      <c r="F249" s="1567"/>
      <c r="G249" s="1567"/>
      <c r="H249" s="1567"/>
      <c r="I249" s="1623"/>
      <c r="J249" s="1624"/>
      <c r="K249" s="1558"/>
      <c r="L249" s="1566"/>
      <c r="M249" s="1567"/>
      <c r="N249" s="1567"/>
      <c r="O249" s="1567"/>
      <c r="P249" s="1567"/>
      <c r="Q249" s="1566"/>
      <c r="R249" s="1558"/>
      <c r="S249" s="1566"/>
      <c r="T249" s="1567"/>
      <c r="U249" s="1567"/>
      <c r="V249" s="1567"/>
      <c r="W249" s="1567"/>
      <c r="X249" s="1567"/>
      <c r="Y249" s="1566"/>
      <c r="Z249" s="993"/>
      <c r="AA249" s="649"/>
      <c r="AB249" s="1570"/>
      <c r="AC249" s="18"/>
      <c r="AW249" s="1527"/>
      <c r="AX249" s="508" t="str">
        <f>C249</f>
        <v>Teaching and Lecturing</v>
      </c>
      <c r="AY249" s="1575"/>
      <c r="AZ249" s="1576"/>
      <c r="BA249" s="1576"/>
      <c r="BB249" s="1576"/>
      <c r="BC249" s="1577"/>
      <c r="BD249" s="604"/>
      <c r="BE249" s="1575"/>
      <c r="BF249" s="1578"/>
      <c r="BG249" s="1579"/>
      <c r="BH249" s="1580"/>
      <c r="BI249" s="1580"/>
      <c r="BJ249" s="1580"/>
      <c r="BK249" s="1581"/>
      <c r="BL249" s="1582"/>
      <c r="BM249" s="1575"/>
      <c r="BN249" s="1576"/>
      <c r="BO249" s="1576"/>
      <c r="BP249" s="1576"/>
      <c r="BQ249" s="1577"/>
      <c r="BR249" s="1582"/>
      <c r="BS249" s="1583"/>
      <c r="BT249" s="1584"/>
      <c r="BU249" s="1584"/>
      <c r="BV249" s="1584"/>
      <c r="BW249" s="1585"/>
      <c r="BX249" s="1582"/>
      <c r="BY249" s="1575"/>
      <c r="BZ249" s="1576"/>
      <c r="CA249" s="1576"/>
      <c r="CB249" s="1576"/>
      <c r="CC249" s="1577"/>
      <c r="CD249" s="1574"/>
      <c r="CE249" s="1539"/>
      <c r="CF249" s="1539"/>
      <c r="CG249" s="1539"/>
      <c r="CH249" s="1539"/>
      <c r="CI249" s="1539"/>
      <c r="CJ249" s="1539"/>
      <c r="CK249" s="1539"/>
    </row>
    <row r="250" spans="2:89" ht="16.350000000000001" hidden="1" customHeight="1" outlineLevel="1">
      <c r="B250" s="483"/>
      <c r="C250" s="1527"/>
      <c r="D250" s="1527" t="s">
        <v>292</v>
      </c>
      <c r="E250" s="1527"/>
      <c r="F250" s="1586">
        <v>0</v>
      </c>
      <c r="G250" s="1586">
        <v>0</v>
      </c>
      <c r="H250" s="1586">
        <v>0</v>
      </c>
      <c r="I250" s="1587">
        <f t="shared" ref="I250:I253" si="698">IF(F250&gt;0,G250/H250,0)</f>
        <v>0</v>
      </c>
      <c r="J250" s="1588">
        <f t="shared" ref="J250" si="699">IF(F250&gt;0,F250/G250,0)</f>
        <v>0</v>
      </c>
      <c r="K250" s="1558"/>
      <c r="L250" s="1589">
        <f t="shared" ref="L250:L252" si="700">J250-M250-N250-O250-P250-Q250</f>
        <v>0</v>
      </c>
      <c r="M250" s="1590">
        <v>0</v>
      </c>
      <c r="N250" s="1590">
        <v>0</v>
      </c>
      <c r="O250" s="1590">
        <v>0</v>
      </c>
      <c r="P250" s="1590">
        <v>0</v>
      </c>
      <c r="Q250" s="1635">
        <v>0</v>
      </c>
      <c r="R250" s="1558"/>
      <c r="S250" s="1570">
        <f t="shared" ref="S250:S253" si="701">$I250*L250*$H250</f>
        <v>0</v>
      </c>
      <c r="T250" s="1572">
        <f t="shared" ref="T250:T253" si="702">$I250*M250*$H250</f>
        <v>0</v>
      </c>
      <c r="U250" s="1572">
        <f t="shared" ref="U250:U253" si="703">$I250*N250*$H250</f>
        <v>0</v>
      </c>
      <c r="V250" s="1572">
        <f t="shared" ref="V250:V253" si="704">$I250*O250*$H250</f>
        <v>0</v>
      </c>
      <c r="W250" s="1572">
        <f t="shared" ref="W250:W253" si="705">$I250*P250*$H250</f>
        <v>0</v>
      </c>
      <c r="X250" s="1572">
        <f t="shared" ref="X250:X253" si="706">$I250*Q250*$H250</f>
        <v>0</v>
      </c>
      <c r="Y250" s="1574">
        <f t="shared" ref="Y250:Y253" si="707">SUM(S250:X250)</f>
        <v>0</v>
      </c>
      <c r="Z250" s="993"/>
      <c r="AA250" s="1592"/>
      <c r="AB250" s="1570"/>
      <c r="AC250" s="18"/>
      <c r="AW250" s="1527"/>
      <c r="AX250" s="1550"/>
      <c r="AY250" s="1572">
        <f t="shared" ref="AY250:AY252" si="708">$H250*L250</f>
        <v>0</v>
      </c>
      <c r="AZ250" s="1574">
        <f t="shared" ref="AZ250:AZ252" si="709">$H250*M250</f>
        <v>0</v>
      </c>
      <c r="BA250" s="1574">
        <f t="shared" ref="BA250:BA252" si="710">$H250*N250</f>
        <v>0</v>
      </c>
      <c r="BB250" s="1574">
        <f t="shared" ref="BB250:BB252" si="711">$H250*O250</f>
        <v>0</v>
      </c>
      <c r="BC250" s="1573">
        <f t="shared" ref="BC250:BC252" si="712">$H250*P250</f>
        <v>0</v>
      </c>
      <c r="BD250" s="480">
        <f t="shared" ref="BD250:BD252" si="713">$H250*Q250</f>
        <v>0</v>
      </c>
      <c r="BE250" s="1572">
        <f t="shared" ref="BE250:BE252" si="714">SUM(AY250:BD250)</f>
        <v>0</v>
      </c>
      <c r="BF250" s="1539"/>
      <c r="BG250" s="1594">
        <f>'Library Volume 1'!E$9</f>
        <v>0.48</v>
      </c>
      <c r="BH250" s="1595">
        <f>'Library Volume 1'!G$9</f>
        <v>0.48</v>
      </c>
      <c r="BI250" s="1595">
        <f>'Library Volume 1'!H$9</f>
        <v>0.44</v>
      </c>
      <c r="BJ250" s="1595">
        <f>'Library Volume 1'!I$9</f>
        <v>0.4</v>
      </c>
      <c r="BK250" s="1596">
        <f>'Library Volume 1'!J$9</f>
        <v>0.36</v>
      </c>
      <c r="BL250" s="1527"/>
      <c r="BM250" s="1572">
        <f t="shared" ref="BM250:BM252" si="715">(S250)/(BG250*40)</f>
        <v>0</v>
      </c>
      <c r="BN250" s="1574">
        <f t="shared" ref="BN250:BN252" si="716">(T250)/(BH250*40)</f>
        <v>0</v>
      </c>
      <c r="BO250" s="1574">
        <f t="shared" ref="BO250:BO252" si="717">(U250)/(BI250*40)</f>
        <v>0</v>
      </c>
      <c r="BP250" s="1574">
        <f t="shared" ref="BP250:BP252" si="718">(V250)/(BJ250*40)</f>
        <v>0</v>
      </c>
      <c r="BQ250" s="1573">
        <f t="shared" ref="BQ250:BQ252" si="719">(W250)/(BK250*40)</f>
        <v>0</v>
      </c>
      <c r="BR250" s="1527"/>
      <c r="BS250" s="1597">
        <f>('Library Volume 1'!E$6)</f>
        <v>2.2000000000000002</v>
      </c>
      <c r="BT250" s="1598">
        <f>'Library Volume 1'!G$6</f>
        <v>3.2</v>
      </c>
      <c r="BU250" s="1598">
        <f>'Library Volume 1'!H$6</f>
        <v>4.9000000000000004</v>
      </c>
      <c r="BV250" s="1598">
        <f>'Library Volume 1'!I$6</f>
        <v>6.5</v>
      </c>
      <c r="BW250" s="1599">
        <f>'Library Volume 1'!J$6</f>
        <v>7.5</v>
      </c>
      <c r="BX250" s="1527"/>
      <c r="BY250" s="1572">
        <f t="shared" ref="BY250:BY252" si="720">BM250*BS250</f>
        <v>0</v>
      </c>
      <c r="BZ250" s="1574">
        <f t="shared" ref="BZ250:BZ252" si="721">BN250*BT250</f>
        <v>0</v>
      </c>
      <c r="CA250" s="1574">
        <f t="shared" ref="CA250:CA252" si="722">BO250*BU250</f>
        <v>0</v>
      </c>
      <c r="CB250" s="1574">
        <f t="shared" ref="CB250:CB252" si="723">BP250*BV250</f>
        <v>0</v>
      </c>
      <c r="CC250" s="1573">
        <f t="shared" ref="CC250:CC252" si="724">BQ250*BW250</f>
        <v>0</v>
      </c>
      <c r="CD250" s="1574"/>
      <c r="CE250" s="1539"/>
      <c r="CF250" s="1539"/>
      <c r="CG250" s="1539"/>
      <c r="CH250" s="1539"/>
      <c r="CI250" s="1539"/>
      <c r="CJ250" s="1539"/>
      <c r="CK250" s="1539"/>
    </row>
    <row r="251" spans="2:89" ht="16.350000000000001" hidden="1" customHeight="1" outlineLevel="1">
      <c r="B251" s="483"/>
      <c r="C251" s="1527"/>
      <c r="D251" s="1527" t="s">
        <v>294</v>
      </c>
      <c r="E251" s="1527"/>
      <c r="F251" s="1586">
        <v>0</v>
      </c>
      <c r="G251" s="1586">
        <v>0</v>
      </c>
      <c r="H251" s="1586">
        <v>0</v>
      </c>
      <c r="I251" s="1587">
        <f t="shared" si="698"/>
        <v>0</v>
      </c>
      <c r="J251" s="1588">
        <f>IF(F251&gt;0,F251/G251,0)</f>
        <v>0</v>
      </c>
      <c r="K251" s="1558"/>
      <c r="L251" s="1589">
        <f t="shared" si="700"/>
        <v>0</v>
      </c>
      <c r="M251" s="1590">
        <v>0</v>
      </c>
      <c r="N251" s="1590">
        <v>0</v>
      </c>
      <c r="O251" s="1590">
        <v>0</v>
      </c>
      <c r="P251" s="1590">
        <v>0</v>
      </c>
      <c r="Q251" s="1635">
        <v>0</v>
      </c>
      <c r="R251" s="1558"/>
      <c r="S251" s="1570">
        <f t="shared" si="701"/>
        <v>0</v>
      </c>
      <c r="T251" s="1572">
        <f t="shared" si="702"/>
        <v>0</v>
      </c>
      <c r="U251" s="1572">
        <f t="shared" si="703"/>
        <v>0</v>
      </c>
      <c r="V251" s="1572">
        <f t="shared" si="704"/>
        <v>0</v>
      </c>
      <c r="W251" s="1572">
        <f t="shared" si="705"/>
        <v>0</v>
      </c>
      <c r="X251" s="1572">
        <f t="shared" si="706"/>
        <v>0</v>
      </c>
      <c r="Y251" s="1574">
        <f t="shared" si="707"/>
        <v>0</v>
      </c>
      <c r="Z251" s="993"/>
      <c r="AA251" s="1592"/>
      <c r="AB251" s="1570"/>
      <c r="AC251" s="18"/>
      <c r="AW251" s="1527"/>
      <c r="AX251" s="1550"/>
      <c r="AY251" s="1572">
        <f t="shared" si="708"/>
        <v>0</v>
      </c>
      <c r="AZ251" s="1574">
        <f t="shared" si="709"/>
        <v>0</v>
      </c>
      <c r="BA251" s="1574">
        <f t="shared" si="710"/>
        <v>0</v>
      </c>
      <c r="BB251" s="1574">
        <f t="shared" si="711"/>
        <v>0</v>
      </c>
      <c r="BC251" s="1573">
        <f t="shared" si="712"/>
        <v>0</v>
      </c>
      <c r="BD251" s="480">
        <f t="shared" si="713"/>
        <v>0</v>
      </c>
      <c r="BE251" s="1572">
        <f t="shared" si="714"/>
        <v>0</v>
      </c>
      <c r="BF251" s="1539"/>
      <c r="BG251" s="1594">
        <f>'Library Volume 1'!E$9</f>
        <v>0.48</v>
      </c>
      <c r="BH251" s="1595">
        <f>'Library Volume 1'!G$9</f>
        <v>0.48</v>
      </c>
      <c r="BI251" s="1595">
        <f>'Library Volume 1'!H$9</f>
        <v>0.44</v>
      </c>
      <c r="BJ251" s="1595">
        <f>'Library Volume 1'!I$9</f>
        <v>0.4</v>
      </c>
      <c r="BK251" s="1596">
        <f>'Library Volume 1'!J$9</f>
        <v>0.36</v>
      </c>
      <c r="BL251" s="1527"/>
      <c r="BM251" s="1572">
        <f t="shared" si="715"/>
        <v>0</v>
      </c>
      <c r="BN251" s="1574">
        <f t="shared" si="716"/>
        <v>0</v>
      </c>
      <c r="BO251" s="1574">
        <f t="shared" si="717"/>
        <v>0</v>
      </c>
      <c r="BP251" s="1574">
        <f t="shared" si="718"/>
        <v>0</v>
      </c>
      <c r="BQ251" s="1573">
        <f t="shared" si="719"/>
        <v>0</v>
      </c>
      <c r="BR251" s="1527"/>
      <c r="BS251" s="1597">
        <f>('Library Volume 1'!E$6)</f>
        <v>2.2000000000000002</v>
      </c>
      <c r="BT251" s="1598">
        <f>'Library Volume 1'!G$6</f>
        <v>3.2</v>
      </c>
      <c r="BU251" s="1598">
        <f>'Library Volume 1'!H$6</f>
        <v>4.9000000000000004</v>
      </c>
      <c r="BV251" s="1598">
        <f>'Library Volume 1'!I$6</f>
        <v>6.5</v>
      </c>
      <c r="BW251" s="1599">
        <f>'Library Volume 1'!J$6</f>
        <v>7.5</v>
      </c>
      <c r="BX251" s="1527"/>
      <c r="BY251" s="1572">
        <f t="shared" si="720"/>
        <v>0</v>
      </c>
      <c r="BZ251" s="1574">
        <f t="shared" si="721"/>
        <v>0</v>
      </c>
      <c r="CA251" s="1574">
        <f t="shared" si="722"/>
        <v>0</v>
      </c>
      <c r="CB251" s="1574">
        <f t="shared" si="723"/>
        <v>0</v>
      </c>
      <c r="CC251" s="1573">
        <f t="shared" si="724"/>
        <v>0</v>
      </c>
      <c r="CD251" s="1574"/>
      <c r="CE251" s="1539"/>
      <c r="CF251" s="1539"/>
      <c r="CG251" s="1539"/>
      <c r="CH251" s="1539"/>
      <c r="CI251" s="1539"/>
      <c r="CJ251" s="1539"/>
      <c r="CK251" s="1539"/>
    </row>
    <row r="252" spans="2:89" ht="16.350000000000001" hidden="1" customHeight="1" outlineLevel="1">
      <c r="B252" s="483"/>
      <c r="C252" s="1527"/>
      <c r="D252" s="1527" t="s">
        <v>296</v>
      </c>
      <c r="E252" s="1527"/>
      <c r="F252" s="1586">
        <v>0</v>
      </c>
      <c r="G252" s="1586">
        <v>0</v>
      </c>
      <c r="H252" s="1586">
        <v>0</v>
      </c>
      <c r="I252" s="1587">
        <f t="shared" si="698"/>
        <v>0</v>
      </c>
      <c r="J252" s="1588">
        <f t="shared" ref="J252:J253" si="725">IF(F252&gt;0,F252/G252,0)</f>
        <v>0</v>
      </c>
      <c r="K252" s="1558"/>
      <c r="L252" s="1589">
        <f t="shared" si="700"/>
        <v>0</v>
      </c>
      <c r="M252" s="1590">
        <v>0</v>
      </c>
      <c r="N252" s="1590">
        <v>0</v>
      </c>
      <c r="O252" s="1590">
        <v>0</v>
      </c>
      <c r="P252" s="1590">
        <v>0</v>
      </c>
      <c r="Q252" s="1635">
        <v>0</v>
      </c>
      <c r="R252" s="1558"/>
      <c r="S252" s="1570">
        <f t="shared" si="701"/>
        <v>0</v>
      </c>
      <c r="T252" s="1572">
        <f t="shared" si="702"/>
        <v>0</v>
      </c>
      <c r="U252" s="1572">
        <f t="shared" si="703"/>
        <v>0</v>
      </c>
      <c r="V252" s="1572">
        <f t="shared" si="704"/>
        <v>0</v>
      </c>
      <c r="W252" s="1572">
        <f t="shared" si="705"/>
        <v>0</v>
      </c>
      <c r="X252" s="1572">
        <f t="shared" si="706"/>
        <v>0</v>
      </c>
      <c r="Y252" s="1574">
        <f t="shared" si="707"/>
        <v>0</v>
      </c>
      <c r="Z252" s="993"/>
      <c r="AA252" s="1592"/>
      <c r="AB252" s="1570"/>
      <c r="AC252" s="18"/>
      <c r="AW252" s="1527"/>
      <c r="AX252" s="1550"/>
      <c r="AY252" s="1572">
        <f t="shared" si="708"/>
        <v>0</v>
      </c>
      <c r="AZ252" s="1574">
        <f t="shared" si="709"/>
        <v>0</v>
      </c>
      <c r="BA252" s="1574">
        <f t="shared" si="710"/>
        <v>0</v>
      </c>
      <c r="BB252" s="1574">
        <f t="shared" si="711"/>
        <v>0</v>
      </c>
      <c r="BC252" s="1573">
        <f t="shared" si="712"/>
        <v>0</v>
      </c>
      <c r="BD252" s="480">
        <f t="shared" si="713"/>
        <v>0</v>
      </c>
      <c r="BE252" s="1572">
        <f t="shared" si="714"/>
        <v>0</v>
      </c>
      <c r="BF252" s="1539"/>
      <c r="BG252" s="1594">
        <f>'Library Volume 1'!E$9</f>
        <v>0.48</v>
      </c>
      <c r="BH252" s="1595">
        <f>'Library Volume 1'!G$9</f>
        <v>0.48</v>
      </c>
      <c r="BI252" s="1595">
        <f>'Library Volume 1'!H$9</f>
        <v>0.44</v>
      </c>
      <c r="BJ252" s="1595">
        <f>'Library Volume 1'!I$9</f>
        <v>0.4</v>
      </c>
      <c r="BK252" s="1596">
        <f>'Library Volume 1'!J$9</f>
        <v>0.36</v>
      </c>
      <c r="BL252" s="1527"/>
      <c r="BM252" s="1572">
        <f t="shared" si="715"/>
        <v>0</v>
      </c>
      <c r="BN252" s="1574">
        <f t="shared" si="716"/>
        <v>0</v>
      </c>
      <c r="BO252" s="1574">
        <f t="shared" si="717"/>
        <v>0</v>
      </c>
      <c r="BP252" s="1574">
        <f t="shared" si="718"/>
        <v>0</v>
      </c>
      <c r="BQ252" s="1573">
        <f t="shared" si="719"/>
        <v>0</v>
      </c>
      <c r="BR252" s="1527"/>
      <c r="BS252" s="1597">
        <f>('Library Volume 1'!E$6)</f>
        <v>2.2000000000000002</v>
      </c>
      <c r="BT252" s="1598">
        <f>'Library Volume 1'!G$6</f>
        <v>3.2</v>
      </c>
      <c r="BU252" s="1598">
        <f>'Library Volume 1'!H$6</f>
        <v>4.9000000000000004</v>
      </c>
      <c r="BV252" s="1598">
        <f>'Library Volume 1'!I$6</f>
        <v>6.5</v>
      </c>
      <c r="BW252" s="1599">
        <f>'Library Volume 1'!J$6</f>
        <v>7.5</v>
      </c>
      <c r="BX252" s="1527"/>
      <c r="BY252" s="1572">
        <f t="shared" si="720"/>
        <v>0</v>
      </c>
      <c r="BZ252" s="1574">
        <f t="shared" si="721"/>
        <v>0</v>
      </c>
      <c r="CA252" s="1574">
        <f t="shared" si="722"/>
        <v>0</v>
      </c>
      <c r="CB252" s="1574">
        <f t="shared" si="723"/>
        <v>0</v>
      </c>
      <c r="CC252" s="1573">
        <f t="shared" si="724"/>
        <v>0</v>
      </c>
      <c r="CD252" s="1574"/>
      <c r="CE252" s="1539"/>
      <c r="CF252" s="1539"/>
      <c r="CG252" s="1539"/>
      <c r="CH252" s="1539"/>
      <c r="CI252" s="1539"/>
      <c r="CJ252" s="1539"/>
      <c r="CK252" s="1539"/>
    </row>
    <row r="253" spans="2:89" ht="16.350000000000001" hidden="1" customHeight="1" outlineLevel="1">
      <c r="B253" s="483"/>
      <c r="C253" s="1527"/>
      <c r="D253" s="1565" t="s">
        <v>298</v>
      </c>
      <c r="E253" s="1527"/>
      <c r="F253" s="1586">
        <v>0</v>
      </c>
      <c r="G253" s="1586">
        <v>0</v>
      </c>
      <c r="H253" s="1586">
        <v>0</v>
      </c>
      <c r="I253" s="1636">
        <f t="shared" si="698"/>
        <v>0</v>
      </c>
      <c r="J253" s="1637">
        <f t="shared" si="725"/>
        <v>0</v>
      </c>
      <c r="K253" s="1558"/>
      <c r="L253" s="1589">
        <f t="shared" ref="L253:L257" si="726">J253-M253-N253-O253-P253-Q253</f>
        <v>0</v>
      </c>
      <c r="M253" s="1590">
        <v>0</v>
      </c>
      <c r="N253" s="1590">
        <v>0</v>
      </c>
      <c r="O253" s="1590">
        <v>0</v>
      </c>
      <c r="P253" s="1590">
        <v>0</v>
      </c>
      <c r="Q253" s="1635">
        <v>0</v>
      </c>
      <c r="R253" s="1558"/>
      <c r="S253" s="1570">
        <f t="shared" si="701"/>
        <v>0</v>
      </c>
      <c r="T253" s="1572">
        <f t="shared" si="702"/>
        <v>0</v>
      </c>
      <c r="U253" s="1572">
        <f t="shared" si="703"/>
        <v>0</v>
      </c>
      <c r="V253" s="1572">
        <f t="shared" si="704"/>
        <v>0</v>
      </c>
      <c r="W253" s="1572">
        <f t="shared" si="705"/>
        <v>0</v>
      </c>
      <c r="X253" s="1572">
        <f t="shared" si="706"/>
        <v>0</v>
      </c>
      <c r="Y253" s="1574">
        <f t="shared" si="707"/>
        <v>0</v>
      </c>
      <c r="Z253" s="993"/>
      <c r="AA253" s="1592"/>
      <c r="AB253" s="1570"/>
      <c r="AC253" s="18"/>
      <c r="AW253" s="1527"/>
      <c r="AX253" s="1550"/>
      <c r="AY253" s="1572">
        <f t="shared" ref="AY253:BD258" si="727">$H253*L253</f>
        <v>0</v>
      </c>
      <c r="AZ253" s="1574">
        <f t="shared" si="727"/>
        <v>0</v>
      </c>
      <c r="BA253" s="1574">
        <f t="shared" si="727"/>
        <v>0</v>
      </c>
      <c r="BB253" s="1574">
        <f t="shared" si="727"/>
        <v>0</v>
      </c>
      <c r="BC253" s="1573">
        <f t="shared" si="727"/>
        <v>0</v>
      </c>
      <c r="BD253" s="480">
        <f t="shared" si="727"/>
        <v>0</v>
      </c>
      <c r="BE253" s="1572">
        <f t="shared" ref="BE253:BE258" si="728">SUM(AY253:BD253)</f>
        <v>0</v>
      </c>
      <c r="BF253" s="1539"/>
      <c r="BG253" s="1594">
        <f>'Library Volume 1'!E$9</f>
        <v>0.48</v>
      </c>
      <c r="BH253" s="1595">
        <f>'Library Volume 1'!G$9</f>
        <v>0.48</v>
      </c>
      <c r="BI253" s="1595">
        <f>'Library Volume 1'!H$9</f>
        <v>0.44</v>
      </c>
      <c r="BJ253" s="1595">
        <f>'Library Volume 1'!I$9</f>
        <v>0.4</v>
      </c>
      <c r="BK253" s="1596">
        <f>'Library Volume 1'!J$9</f>
        <v>0.36</v>
      </c>
      <c r="BL253" s="1527"/>
      <c r="BM253" s="1572">
        <f t="shared" ref="BM253:BQ258" si="729">(S253)/(BG253*40)</f>
        <v>0</v>
      </c>
      <c r="BN253" s="1574">
        <f t="shared" si="729"/>
        <v>0</v>
      </c>
      <c r="BO253" s="1574">
        <f t="shared" si="729"/>
        <v>0</v>
      </c>
      <c r="BP253" s="1574">
        <f t="shared" si="729"/>
        <v>0</v>
      </c>
      <c r="BQ253" s="1573">
        <f t="shared" si="729"/>
        <v>0</v>
      </c>
      <c r="BR253" s="1527"/>
      <c r="BS253" s="1597">
        <f>('Library Volume 1'!E$6)</f>
        <v>2.2000000000000002</v>
      </c>
      <c r="BT253" s="1598">
        <f>'Library Volume 1'!G$6</f>
        <v>3.2</v>
      </c>
      <c r="BU253" s="1598">
        <f>'Library Volume 1'!H$6</f>
        <v>4.9000000000000004</v>
      </c>
      <c r="BV253" s="1598">
        <f>'Library Volume 1'!I$6</f>
        <v>6.5</v>
      </c>
      <c r="BW253" s="1599">
        <f>'Library Volume 1'!J$6</f>
        <v>7.5</v>
      </c>
      <c r="BX253" s="1527"/>
      <c r="BY253" s="1572">
        <f t="shared" ref="BY253:BY258" si="730">BM253*BS253</f>
        <v>0</v>
      </c>
      <c r="BZ253" s="1574">
        <f t="shared" ref="BZ253:BZ257" si="731">BN253*BT253</f>
        <v>0</v>
      </c>
      <c r="CA253" s="1574">
        <f t="shared" ref="CA253:CA258" si="732">BO253*BU253</f>
        <v>0</v>
      </c>
      <c r="CB253" s="1574">
        <f t="shared" ref="CB253:CB258" si="733">BP253*BV253</f>
        <v>0</v>
      </c>
      <c r="CC253" s="1573">
        <f t="shared" ref="CC253:CC258" si="734">BQ253*BW253</f>
        <v>0</v>
      </c>
      <c r="CD253" s="1574"/>
      <c r="CE253" s="1539"/>
      <c r="CF253" s="1539"/>
      <c r="CG253" s="1539"/>
      <c r="CH253" s="1539"/>
      <c r="CI253" s="1539"/>
      <c r="CJ253" s="1539"/>
      <c r="CK253" s="1539"/>
    </row>
    <row r="254" spans="2:89" ht="17.100000000000001" hidden="1" customHeight="1" outlineLevel="1">
      <c r="B254" s="483"/>
      <c r="C254" s="1582" t="str">
        <f>'Library Volume 1'!C68</f>
        <v>Direct Learning Support</v>
      </c>
      <c r="D254" s="1582"/>
      <c r="E254" s="1568"/>
      <c r="F254" s="1569"/>
      <c r="G254" s="1569"/>
      <c r="H254" s="1569"/>
      <c r="I254" s="1602"/>
      <c r="J254" s="1603"/>
      <c r="K254" s="1558"/>
      <c r="L254" s="1568"/>
      <c r="M254" s="1569"/>
      <c r="N254" s="1569"/>
      <c r="O254" s="1569"/>
      <c r="P254" s="1569"/>
      <c r="Q254" s="1568"/>
      <c r="R254" s="1558"/>
      <c r="S254" s="1568"/>
      <c r="T254" s="1569"/>
      <c r="U254" s="1569"/>
      <c r="V254" s="1569"/>
      <c r="W254" s="1569"/>
      <c r="X254" s="1569"/>
      <c r="Y254" s="1568"/>
      <c r="Z254" s="993"/>
      <c r="AA254" s="649"/>
      <c r="AB254" s="1570"/>
      <c r="AC254" s="18"/>
      <c r="AW254" s="1527"/>
      <c r="AX254" s="508" t="str">
        <f>C254</f>
        <v>Direct Learning Support</v>
      </c>
      <c r="AY254" s="1575"/>
      <c r="AZ254" s="1576"/>
      <c r="BA254" s="1576"/>
      <c r="BB254" s="1576"/>
      <c r="BC254" s="1577"/>
      <c r="BD254" s="604"/>
      <c r="BE254" s="1575"/>
      <c r="BF254" s="1578"/>
      <c r="BG254" s="1579"/>
      <c r="BH254" s="1580"/>
      <c r="BI254" s="1580"/>
      <c r="BJ254" s="1580"/>
      <c r="BK254" s="1581"/>
      <c r="BL254" s="1582"/>
      <c r="BM254" s="1575"/>
      <c r="BN254" s="1576"/>
      <c r="BO254" s="1576"/>
      <c r="BP254" s="1576"/>
      <c r="BQ254" s="1577"/>
      <c r="BR254" s="1582"/>
      <c r="BS254" s="1583"/>
      <c r="BT254" s="1584"/>
      <c r="BU254" s="1584"/>
      <c r="BV254" s="1584"/>
      <c r="BW254" s="1585"/>
      <c r="BX254" s="1582"/>
      <c r="BY254" s="1575"/>
      <c r="BZ254" s="1576"/>
      <c r="CA254" s="1576"/>
      <c r="CB254" s="1576"/>
      <c r="CC254" s="1577"/>
      <c r="CD254" s="1574"/>
      <c r="CE254" s="1539"/>
      <c r="CF254" s="1539"/>
      <c r="CG254" s="1539"/>
      <c r="CH254" s="1539"/>
      <c r="CI254" s="1539"/>
      <c r="CJ254" s="1539"/>
      <c r="CK254" s="1539"/>
    </row>
    <row r="255" spans="2:89" ht="16.350000000000001" hidden="1" customHeight="1" outlineLevel="1">
      <c r="B255" s="483"/>
      <c r="D255" s="1527" t="s">
        <v>292</v>
      </c>
      <c r="E255" s="1527"/>
      <c r="F255" s="1586">
        <v>0</v>
      </c>
      <c r="G255" s="1586">
        <v>0</v>
      </c>
      <c r="H255" s="1586">
        <v>0</v>
      </c>
      <c r="I255" s="1587">
        <f t="shared" ref="I255:I258" si="735">IF(F255&gt;0,G255/H255,0)</f>
        <v>0</v>
      </c>
      <c r="J255" s="1588">
        <f t="shared" ref="J255" si="736">IF(F255&gt;0,F255/G255,0)</f>
        <v>0</v>
      </c>
      <c r="K255" s="1558"/>
      <c r="L255" s="1589">
        <f t="shared" ref="L255" si="737">J255-M255-N255-O255-P255-Q255</f>
        <v>0</v>
      </c>
      <c r="M255" s="1590">
        <v>0</v>
      </c>
      <c r="N255" s="1590">
        <v>0</v>
      </c>
      <c r="O255" s="1590">
        <v>0</v>
      </c>
      <c r="P255" s="1590">
        <v>0</v>
      </c>
      <c r="Q255" s="1635">
        <v>0</v>
      </c>
      <c r="R255" s="1558"/>
      <c r="S255" s="1570">
        <f t="shared" ref="S255:S258" si="738">$I255*L255*$H255</f>
        <v>0</v>
      </c>
      <c r="T255" s="1572">
        <f t="shared" ref="T255:T258" si="739">$I255*M255*$H255</f>
        <v>0</v>
      </c>
      <c r="U255" s="1572">
        <f t="shared" ref="U255:U258" si="740">$I255*N255*$H255</f>
        <v>0</v>
      </c>
      <c r="V255" s="1572">
        <f t="shared" ref="V255:V258" si="741">$I255*O255*$H255</f>
        <v>0</v>
      </c>
      <c r="W255" s="1572">
        <f t="shared" ref="W255:W258" si="742">$I255*P255*$H255</f>
        <v>0</v>
      </c>
      <c r="X255" s="1572">
        <f t="shared" ref="X255:X258" si="743">$I255*Q255*$H255</f>
        <v>0</v>
      </c>
      <c r="Y255" s="1574">
        <f t="shared" ref="Y255:Y258" si="744">SUM(S255:X255)</f>
        <v>0</v>
      </c>
      <c r="Z255" s="993"/>
      <c r="AA255" s="1592"/>
      <c r="AB255" s="1570"/>
      <c r="AC255" s="18"/>
      <c r="AW255" s="1527"/>
      <c r="AX255" s="1550"/>
      <c r="AY255" s="1572">
        <f t="shared" si="727"/>
        <v>0</v>
      </c>
      <c r="AZ255" s="1574">
        <f t="shared" si="727"/>
        <v>0</v>
      </c>
      <c r="BA255" s="1574">
        <f t="shared" si="727"/>
        <v>0</v>
      </c>
      <c r="BB255" s="1574">
        <f t="shared" si="727"/>
        <v>0</v>
      </c>
      <c r="BC255" s="1573">
        <f t="shared" si="727"/>
        <v>0</v>
      </c>
      <c r="BD255" s="480">
        <f t="shared" si="727"/>
        <v>0</v>
      </c>
      <c r="BE255" s="1572">
        <f t="shared" si="728"/>
        <v>0</v>
      </c>
      <c r="BF255" s="1539"/>
      <c r="BG255" s="1594">
        <f>'Library Volume 1'!E$9</f>
        <v>0.48</v>
      </c>
      <c r="BH255" s="1595">
        <f>'Library Volume 1'!G$9</f>
        <v>0.48</v>
      </c>
      <c r="BI255" s="1595">
        <f>'Library Volume 1'!H$9</f>
        <v>0.44</v>
      </c>
      <c r="BJ255" s="1595">
        <f>'Library Volume 1'!I$9</f>
        <v>0.4</v>
      </c>
      <c r="BK255" s="1596">
        <f>'Library Volume 1'!J$9</f>
        <v>0.36</v>
      </c>
      <c r="BL255" s="1527"/>
      <c r="BM255" s="1572">
        <f t="shared" si="729"/>
        <v>0</v>
      </c>
      <c r="BN255" s="1574">
        <f t="shared" si="729"/>
        <v>0</v>
      </c>
      <c r="BO255" s="1574">
        <f t="shared" si="729"/>
        <v>0</v>
      </c>
      <c r="BP255" s="1574">
        <f t="shared" si="729"/>
        <v>0</v>
      </c>
      <c r="BQ255" s="1573">
        <f t="shared" si="729"/>
        <v>0</v>
      </c>
      <c r="BR255" s="1527"/>
      <c r="BS255" s="1597">
        <f>('Library Volume 1'!E$6)</f>
        <v>2.2000000000000002</v>
      </c>
      <c r="BT255" s="1598">
        <f>'Library Volume 1'!G$6</f>
        <v>3.2</v>
      </c>
      <c r="BU255" s="1598">
        <f>'Library Volume 1'!H$6</f>
        <v>4.9000000000000004</v>
      </c>
      <c r="BV255" s="1598">
        <f>'Library Volume 1'!I$6</f>
        <v>6.5</v>
      </c>
      <c r="BW255" s="1599">
        <f>'Library Volume 1'!J$6</f>
        <v>7.5</v>
      </c>
      <c r="BX255" s="1527"/>
      <c r="BY255" s="1572">
        <f t="shared" si="730"/>
        <v>0</v>
      </c>
      <c r="BZ255" s="1574">
        <f t="shared" si="731"/>
        <v>0</v>
      </c>
      <c r="CA255" s="1574">
        <f t="shared" si="732"/>
        <v>0</v>
      </c>
      <c r="CB255" s="1574">
        <f t="shared" si="733"/>
        <v>0</v>
      </c>
      <c r="CC255" s="1573">
        <f t="shared" si="734"/>
        <v>0</v>
      </c>
      <c r="CD255" s="1574"/>
      <c r="CE255" s="1539"/>
      <c r="CF255" s="1539"/>
      <c r="CG255" s="1539"/>
      <c r="CH255" s="1539"/>
      <c r="CI255" s="1539"/>
      <c r="CJ255" s="1539"/>
      <c r="CK255" s="1539"/>
    </row>
    <row r="256" spans="2:89" ht="16.350000000000001" hidden="1" customHeight="1" outlineLevel="1">
      <c r="B256" s="483"/>
      <c r="D256" s="1527" t="s">
        <v>294</v>
      </c>
      <c r="E256" s="1527"/>
      <c r="F256" s="1586">
        <v>0</v>
      </c>
      <c r="G256" s="1586">
        <v>0</v>
      </c>
      <c r="H256" s="1586">
        <v>0</v>
      </c>
      <c r="I256" s="1587">
        <f t="shared" si="735"/>
        <v>0</v>
      </c>
      <c r="J256" s="1588">
        <f>IF(F256&gt;0,F256/G256,0)</f>
        <v>0</v>
      </c>
      <c r="K256" s="1558"/>
      <c r="L256" s="1589">
        <f t="shared" si="726"/>
        <v>0</v>
      </c>
      <c r="M256" s="1590">
        <v>0</v>
      </c>
      <c r="N256" s="1590">
        <v>0</v>
      </c>
      <c r="O256" s="1590">
        <v>0</v>
      </c>
      <c r="P256" s="1590">
        <v>0</v>
      </c>
      <c r="Q256" s="1635">
        <v>0</v>
      </c>
      <c r="R256" s="1558"/>
      <c r="S256" s="1570">
        <f t="shared" si="738"/>
        <v>0</v>
      </c>
      <c r="T256" s="1572">
        <f t="shared" si="739"/>
        <v>0</v>
      </c>
      <c r="U256" s="1572">
        <f t="shared" si="740"/>
        <v>0</v>
      </c>
      <c r="V256" s="1572">
        <f t="shared" si="741"/>
        <v>0</v>
      </c>
      <c r="W256" s="1572">
        <f t="shared" si="742"/>
        <v>0</v>
      </c>
      <c r="X256" s="1572">
        <f t="shared" si="743"/>
        <v>0</v>
      </c>
      <c r="Y256" s="1574">
        <f t="shared" si="744"/>
        <v>0</v>
      </c>
      <c r="Z256" s="993"/>
      <c r="AA256" s="1592"/>
      <c r="AB256" s="1570"/>
      <c r="AC256" s="18"/>
      <c r="AW256" s="1527"/>
      <c r="AX256" s="1550"/>
      <c r="AY256" s="1572">
        <f t="shared" si="727"/>
        <v>0</v>
      </c>
      <c r="AZ256" s="1574">
        <f t="shared" si="727"/>
        <v>0</v>
      </c>
      <c r="BA256" s="1574">
        <f t="shared" si="727"/>
        <v>0</v>
      </c>
      <c r="BB256" s="1574">
        <f t="shared" si="727"/>
        <v>0</v>
      </c>
      <c r="BC256" s="1573">
        <f t="shared" si="727"/>
        <v>0</v>
      </c>
      <c r="BD256" s="480">
        <f t="shared" si="727"/>
        <v>0</v>
      </c>
      <c r="BE256" s="1572">
        <f t="shared" si="728"/>
        <v>0</v>
      </c>
      <c r="BF256" s="1539"/>
      <c r="BG256" s="1594">
        <f>'Library Volume 1'!E$9</f>
        <v>0.48</v>
      </c>
      <c r="BH256" s="1595">
        <f>'Library Volume 1'!G$9</f>
        <v>0.48</v>
      </c>
      <c r="BI256" s="1595">
        <f>'Library Volume 1'!H$9</f>
        <v>0.44</v>
      </c>
      <c r="BJ256" s="1595">
        <f>'Library Volume 1'!I$9</f>
        <v>0.4</v>
      </c>
      <c r="BK256" s="1596">
        <f>'Library Volume 1'!J$9</f>
        <v>0.36</v>
      </c>
      <c r="BL256" s="1527"/>
      <c r="BM256" s="1572">
        <f t="shared" si="729"/>
        <v>0</v>
      </c>
      <c r="BN256" s="1574">
        <f t="shared" si="729"/>
        <v>0</v>
      </c>
      <c r="BO256" s="1574">
        <f t="shared" si="729"/>
        <v>0</v>
      </c>
      <c r="BP256" s="1574">
        <f t="shared" si="729"/>
        <v>0</v>
      </c>
      <c r="BQ256" s="1573">
        <f t="shared" si="729"/>
        <v>0</v>
      </c>
      <c r="BR256" s="1527"/>
      <c r="BS256" s="1597">
        <f>('Library Volume 1'!E$6)</f>
        <v>2.2000000000000002</v>
      </c>
      <c r="BT256" s="1598">
        <f>'Library Volume 1'!G$6</f>
        <v>3.2</v>
      </c>
      <c r="BU256" s="1598">
        <f>'Library Volume 1'!H$6</f>
        <v>4.9000000000000004</v>
      </c>
      <c r="BV256" s="1598">
        <f>'Library Volume 1'!I$6</f>
        <v>6.5</v>
      </c>
      <c r="BW256" s="1599">
        <f>'Library Volume 1'!J$6</f>
        <v>7.5</v>
      </c>
      <c r="BX256" s="1527"/>
      <c r="BY256" s="1572">
        <f t="shared" si="730"/>
        <v>0</v>
      </c>
      <c r="BZ256" s="1574">
        <f t="shared" si="731"/>
        <v>0</v>
      </c>
      <c r="CA256" s="1574">
        <f t="shared" si="732"/>
        <v>0</v>
      </c>
      <c r="CB256" s="1574">
        <f t="shared" si="733"/>
        <v>0</v>
      </c>
      <c r="CC256" s="1573">
        <f t="shared" si="734"/>
        <v>0</v>
      </c>
      <c r="CD256" s="1574"/>
      <c r="CE256" s="1539"/>
      <c r="CF256" s="1539"/>
      <c r="CG256" s="1539"/>
      <c r="CH256" s="1539"/>
      <c r="CI256" s="1539"/>
      <c r="CJ256" s="1539"/>
      <c r="CK256" s="1539"/>
    </row>
    <row r="257" spans="2:89" ht="16.350000000000001" hidden="1" customHeight="1" outlineLevel="1">
      <c r="B257" s="483"/>
      <c r="D257" s="1527" t="s">
        <v>296</v>
      </c>
      <c r="E257" s="1527"/>
      <c r="F257" s="1586">
        <v>0</v>
      </c>
      <c r="G257" s="1586">
        <v>0</v>
      </c>
      <c r="H257" s="1586">
        <v>0</v>
      </c>
      <c r="I257" s="1587">
        <f t="shared" si="735"/>
        <v>0</v>
      </c>
      <c r="J257" s="1588">
        <f t="shared" ref="J257:J258" si="745">IF(F257&gt;0,F257/G257,0)</f>
        <v>0</v>
      </c>
      <c r="K257" s="1558"/>
      <c r="L257" s="1589">
        <f t="shared" si="726"/>
        <v>0</v>
      </c>
      <c r="M257" s="1590">
        <v>0</v>
      </c>
      <c r="N257" s="1590">
        <v>0</v>
      </c>
      <c r="O257" s="1590">
        <v>0</v>
      </c>
      <c r="P257" s="1590">
        <v>0</v>
      </c>
      <c r="Q257" s="1635">
        <v>0</v>
      </c>
      <c r="R257" s="1558"/>
      <c r="S257" s="1570">
        <f t="shared" si="738"/>
        <v>0</v>
      </c>
      <c r="T257" s="1572">
        <f t="shared" si="739"/>
        <v>0</v>
      </c>
      <c r="U257" s="1572">
        <f t="shared" si="740"/>
        <v>0</v>
      </c>
      <c r="V257" s="1572">
        <f t="shared" si="741"/>
        <v>0</v>
      </c>
      <c r="W257" s="1572">
        <f t="shared" si="742"/>
        <v>0</v>
      </c>
      <c r="X257" s="1572">
        <f t="shared" si="743"/>
        <v>0</v>
      </c>
      <c r="Y257" s="1574">
        <f t="shared" si="744"/>
        <v>0</v>
      </c>
      <c r="Z257" s="993"/>
      <c r="AA257" s="1592"/>
      <c r="AB257" s="1570"/>
      <c r="AC257" s="18"/>
      <c r="AW257" s="1527"/>
      <c r="AX257" s="1550"/>
      <c r="AY257" s="1572">
        <f t="shared" si="727"/>
        <v>0</v>
      </c>
      <c r="AZ257" s="1574">
        <f t="shared" si="727"/>
        <v>0</v>
      </c>
      <c r="BA257" s="1574">
        <f t="shared" si="727"/>
        <v>0</v>
      </c>
      <c r="BB257" s="1574">
        <f t="shared" si="727"/>
        <v>0</v>
      </c>
      <c r="BC257" s="1573">
        <f t="shared" si="727"/>
        <v>0</v>
      </c>
      <c r="BD257" s="480">
        <f t="shared" si="727"/>
        <v>0</v>
      </c>
      <c r="BE257" s="1572">
        <f t="shared" si="728"/>
        <v>0</v>
      </c>
      <c r="BF257" s="1539"/>
      <c r="BG257" s="1594">
        <f>'Library Volume 1'!E$9</f>
        <v>0.48</v>
      </c>
      <c r="BH257" s="1595">
        <f>'Library Volume 1'!G$9</f>
        <v>0.48</v>
      </c>
      <c r="BI257" s="1595">
        <f>'Library Volume 1'!H$9</f>
        <v>0.44</v>
      </c>
      <c r="BJ257" s="1595">
        <f>'Library Volume 1'!I$9</f>
        <v>0.4</v>
      </c>
      <c r="BK257" s="1596">
        <f>'Library Volume 1'!J$9</f>
        <v>0.36</v>
      </c>
      <c r="BL257" s="1527"/>
      <c r="BM257" s="1572">
        <f t="shared" si="729"/>
        <v>0</v>
      </c>
      <c r="BN257" s="1574">
        <f t="shared" si="729"/>
        <v>0</v>
      </c>
      <c r="BO257" s="1574">
        <f t="shared" si="729"/>
        <v>0</v>
      </c>
      <c r="BP257" s="1574">
        <f t="shared" si="729"/>
        <v>0</v>
      </c>
      <c r="BQ257" s="1573">
        <f t="shared" si="729"/>
        <v>0</v>
      </c>
      <c r="BR257" s="1527"/>
      <c r="BS257" s="1597">
        <f>('Library Volume 1'!E$6)</f>
        <v>2.2000000000000002</v>
      </c>
      <c r="BT257" s="1598">
        <f>'Library Volume 1'!G$6</f>
        <v>3.2</v>
      </c>
      <c r="BU257" s="1598">
        <f>'Library Volume 1'!H$6</f>
        <v>4.9000000000000004</v>
      </c>
      <c r="BV257" s="1598">
        <f>'Library Volume 1'!I$6</f>
        <v>6.5</v>
      </c>
      <c r="BW257" s="1599">
        <f>'Library Volume 1'!J$6</f>
        <v>7.5</v>
      </c>
      <c r="BX257" s="1527"/>
      <c r="BY257" s="1572">
        <f t="shared" si="730"/>
        <v>0</v>
      </c>
      <c r="BZ257" s="1574">
        <f t="shared" si="731"/>
        <v>0</v>
      </c>
      <c r="CA257" s="1574">
        <f t="shared" si="732"/>
        <v>0</v>
      </c>
      <c r="CB257" s="1574">
        <f t="shared" si="733"/>
        <v>0</v>
      </c>
      <c r="CC257" s="1573">
        <f t="shared" si="734"/>
        <v>0</v>
      </c>
      <c r="CD257" s="1574"/>
      <c r="CE257" s="1539"/>
      <c r="CF257" s="1539"/>
      <c r="CG257" s="1539"/>
      <c r="CH257" s="1539"/>
      <c r="CI257" s="1539"/>
      <c r="CJ257" s="1539"/>
      <c r="CK257" s="1539"/>
    </row>
    <row r="258" spans="2:89" ht="16.350000000000001" hidden="1" customHeight="1" outlineLevel="1">
      <c r="B258" s="483"/>
      <c r="D258" s="1527" t="s">
        <v>298</v>
      </c>
      <c r="E258" s="1527"/>
      <c r="F258" s="1586">
        <v>0</v>
      </c>
      <c r="G258" s="1586">
        <v>0</v>
      </c>
      <c r="H258" s="1586">
        <v>0</v>
      </c>
      <c r="I258" s="1587">
        <f t="shared" si="735"/>
        <v>0</v>
      </c>
      <c r="J258" s="1588">
        <f t="shared" si="745"/>
        <v>0</v>
      </c>
      <c r="K258" s="1558"/>
      <c r="L258" s="1589">
        <f>J258-M258-N258-O258-P258-Q258</f>
        <v>0</v>
      </c>
      <c r="M258" s="1590">
        <v>0</v>
      </c>
      <c r="N258" s="1590">
        <v>0</v>
      </c>
      <c r="O258" s="1590">
        <v>0</v>
      </c>
      <c r="P258" s="1590">
        <v>0</v>
      </c>
      <c r="Q258" s="1635">
        <v>0</v>
      </c>
      <c r="R258" s="1558"/>
      <c r="S258" s="1570">
        <f t="shared" si="738"/>
        <v>0</v>
      </c>
      <c r="T258" s="1572">
        <f t="shared" si="739"/>
        <v>0</v>
      </c>
      <c r="U258" s="1572">
        <f t="shared" si="740"/>
        <v>0</v>
      </c>
      <c r="V258" s="1572">
        <f t="shared" si="741"/>
        <v>0</v>
      </c>
      <c r="W258" s="1572">
        <f t="shared" si="742"/>
        <v>0</v>
      </c>
      <c r="X258" s="1572">
        <f t="shared" si="743"/>
        <v>0</v>
      </c>
      <c r="Y258" s="1564">
        <f t="shared" si="744"/>
        <v>0</v>
      </c>
      <c r="Z258" s="993"/>
      <c r="AA258" s="1592"/>
      <c r="AB258" s="1570"/>
      <c r="AC258" s="18"/>
      <c r="AW258" s="1565"/>
      <c r="AX258" s="1610"/>
      <c r="AY258" s="1561">
        <f t="shared" si="727"/>
        <v>0</v>
      </c>
      <c r="AZ258" s="1564">
        <f t="shared" si="727"/>
        <v>0</v>
      </c>
      <c r="BA258" s="1564">
        <f t="shared" si="727"/>
        <v>0</v>
      </c>
      <c r="BB258" s="1564">
        <f t="shared" si="727"/>
        <v>0</v>
      </c>
      <c r="BC258" s="1611">
        <f t="shared" si="727"/>
        <v>0</v>
      </c>
      <c r="BD258" s="482">
        <f t="shared" si="727"/>
        <v>0</v>
      </c>
      <c r="BE258" s="1561">
        <f t="shared" si="728"/>
        <v>0</v>
      </c>
      <c r="BF258" s="1630"/>
      <c r="BG258" s="1613">
        <f>'Library Volume 1'!E$9</f>
        <v>0.48</v>
      </c>
      <c r="BH258" s="1614">
        <f>'Library Volume 1'!G$9</f>
        <v>0.48</v>
      </c>
      <c r="BI258" s="1614">
        <f>'Library Volume 1'!H$9</f>
        <v>0.44</v>
      </c>
      <c r="BJ258" s="1614">
        <f>'Library Volume 1'!I$9</f>
        <v>0.4</v>
      </c>
      <c r="BK258" s="1615">
        <f>'Library Volume 1'!J$9</f>
        <v>0.36</v>
      </c>
      <c r="BL258" s="1565"/>
      <c r="BM258" s="1561">
        <f t="shared" si="729"/>
        <v>0</v>
      </c>
      <c r="BN258" s="1564">
        <f t="shared" si="729"/>
        <v>0</v>
      </c>
      <c r="BO258" s="1564">
        <f t="shared" si="729"/>
        <v>0</v>
      </c>
      <c r="BP258" s="1564">
        <f t="shared" si="729"/>
        <v>0</v>
      </c>
      <c r="BQ258" s="1611">
        <f t="shared" si="729"/>
        <v>0</v>
      </c>
      <c r="BR258" s="1565"/>
      <c r="BS258" s="1616">
        <f>('Library Volume 1'!E$6)</f>
        <v>2.2000000000000002</v>
      </c>
      <c r="BT258" s="1617">
        <f>'Library Volume 1'!G$6</f>
        <v>3.2</v>
      </c>
      <c r="BU258" s="1617">
        <f>'Library Volume 1'!H$6</f>
        <v>4.9000000000000004</v>
      </c>
      <c r="BV258" s="1617">
        <f>'Library Volume 1'!I$6</f>
        <v>6.5</v>
      </c>
      <c r="BW258" s="1618">
        <f>'Library Volume 1'!J$6</f>
        <v>7.5</v>
      </c>
      <c r="BX258" s="1565"/>
      <c r="BY258" s="1561">
        <f t="shared" si="730"/>
        <v>0</v>
      </c>
      <c r="BZ258" s="1564">
        <f>BN258*BT258</f>
        <v>0</v>
      </c>
      <c r="CA258" s="1564">
        <f t="shared" si="732"/>
        <v>0</v>
      </c>
      <c r="CB258" s="1564">
        <f t="shared" si="733"/>
        <v>0</v>
      </c>
      <c r="CC258" s="1611">
        <f t="shared" si="734"/>
        <v>0</v>
      </c>
      <c r="CD258" s="1564"/>
      <c r="CE258" s="1539"/>
      <c r="CF258" s="1539"/>
      <c r="CG258" s="1539"/>
      <c r="CH258" s="1539"/>
      <c r="CI258" s="1539"/>
      <c r="CJ258" s="1539"/>
      <c r="CK258" s="1539"/>
    </row>
    <row r="259" spans="2:89" s="24" customFormat="1" ht="20.25" hidden="1" outlineLevel="1">
      <c r="B259" s="483"/>
      <c r="D259" s="484"/>
      <c r="E259" s="484"/>
      <c r="F259" s="531">
        <f>SUM(F249:F258)</f>
        <v>0</v>
      </c>
      <c r="G259" s="531">
        <f>SUM(G249:G258)</f>
        <v>0</v>
      </c>
      <c r="H259" s="531">
        <f>SUM(H249:H258)</f>
        <v>0</v>
      </c>
      <c r="I259" s="738" t="e">
        <f>AN131</f>
        <v>#DIV/0!</v>
      </c>
      <c r="J259" s="626">
        <f t="shared" ref="J259" si="746">IF(F259&gt;0,F259/G259,0)</f>
        <v>0</v>
      </c>
      <c r="K259" s="1558"/>
      <c r="L259" s="485"/>
      <c r="M259" s="531"/>
      <c r="N259" s="531"/>
      <c r="O259" s="531"/>
      <c r="P259" s="531"/>
      <c r="Q259" s="626"/>
      <c r="R259" s="1558"/>
      <c r="S259" s="1477">
        <f t="shared" ref="S259" si="747">SUM(S249:S258)</f>
        <v>0</v>
      </c>
      <c r="T259" s="531">
        <f>SUM(T249:T258)</f>
        <v>0</v>
      </c>
      <c r="U259" s="531">
        <f>SUM(U249:U258)</f>
        <v>0</v>
      </c>
      <c r="V259" s="531">
        <f>SUM(V249:V258)</f>
        <v>0</v>
      </c>
      <c r="W259" s="531">
        <f>SUM(W249:W258)</f>
        <v>0</v>
      </c>
      <c r="X259" s="531">
        <f>SUM(X249:X258)</f>
        <v>0</v>
      </c>
      <c r="Y259" s="516">
        <f t="shared" ref="Y259" si="748">SUM(Y249:Y258)</f>
        <v>0</v>
      </c>
      <c r="Z259" s="993"/>
      <c r="AA259" s="645" t="str">
        <f>IF(AN135&gt;0,"NB: no space allocated due to insufficient demand","")</f>
        <v/>
      </c>
      <c r="AB259" s="643"/>
      <c r="AC259" s="18"/>
      <c r="AW259" s="481"/>
      <c r="AX259" s="508"/>
      <c r="AY259" s="509">
        <f t="shared" ref="AY259:BE259" si="749">SUM(AY249:AY258)</f>
        <v>0</v>
      </c>
      <c r="AZ259" s="510">
        <f t="shared" si="749"/>
        <v>0</v>
      </c>
      <c r="BA259" s="510">
        <f t="shared" si="749"/>
        <v>0</v>
      </c>
      <c r="BB259" s="510">
        <f t="shared" si="749"/>
        <v>0</v>
      </c>
      <c r="BC259" s="511">
        <f t="shared" si="749"/>
        <v>0</v>
      </c>
      <c r="BD259" s="512">
        <f>SUM(BD249:BD258)</f>
        <v>0</v>
      </c>
      <c r="BE259" s="511">
        <f t="shared" si="749"/>
        <v>0</v>
      </c>
      <c r="BF259" s="481"/>
      <c r="BG259" s="1579">
        <f>'Library Volume 1'!E$9</f>
        <v>0.48</v>
      </c>
      <c r="BH259" s="1619" t="e">
        <f>(T259+U259+V259+W259)/((BN259+BO259+BP259+BQ259)*40)</f>
        <v>#DIV/0!</v>
      </c>
      <c r="BI259" s="1620"/>
      <c r="BJ259" s="1620"/>
      <c r="BK259" s="1621"/>
      <c r="BL259" s="481"/>
      <c r="BM259" s="509">
        <f>SUM(BM249:BM258)</f>
        <v>0</v>
      </c>
      <c r="BN259" s="510">
        <f>SUM(BN249:BN258)</f>
        <v>0</v>
      </c>
      <c r="BO259" s="510">
        <f>SUM(BO249:BO258)</f>
        <v>0</v>
      </c>
      <c r="BP259" s="510">
        <f>SUM(BP249:BP258)</f>
        <v>0</v>
      </c>
      <c r="BQ259" s="511">
        <f>SUM(BQ249:BQ258)</f>
        <v>0</v>
      </c>
      <c r="BR259" s="481"/>
      <c r="BS259" s="1583">
        <f>('Library Volume 1'!E$6)</f>
        <v>2.2000000000000002</v>
      </c>
      <c r="BT259" s="1455" t="e">
        <f>(CC259+CB259+CA259+BZ259)/(BN259+BO259+BP259+BQ259)</f>
        <v>#DIV/0!</v>
      </c>
      <c r="BU259" s="1456"/>
      <c r="BV259" s="1456"/>
      <c r="BW259" s="1457"/>
      <c r="BX259" s="481"/>
      <c r="BY259" s="509">
        <f>SUM(BY249:BY258)</f>
        <v>0</v>
      </c>
      <c r="BZ259" s="510">
        <f>SUM(BZ249:BZ258)</f>
        <v>0</v>
      </c>
      <c r="CA259" s="510">
        <f>SUM(CA249:CA258)</f>
        <v>0</v>
      </c>
      <c r="CB259" s="510">
        <f>SUM(CB249:CB258)</f>
        <v>0</v>
      </c>
      <c r="CC259" s="511">
        <f>SUM(CC249:CC258)</f>
        <v>0</v>
      </c>
      <c r="CD259" s="510"/>
      <c r="CE259" s="28"/>
      <c r="CF259" s="28"/>
      <c r="CG259" s="28"/>
      <c r="CH259" s="28"/>
      <c r="CI259" s="28"/>
      <c r="CJ259" s="28"/>
      <c r="CK259" s="28"/>
    </row>
    <row r="260" spans="2:89" s="31" customFormat="1" ht="20.25" collapsed="1">
      <c r="B260" s="621"/>
      <c r="C260" s="498"/>
      <c r="F260" s="43"/>
      <c r="G260" s="43"/>
      <c r="H260" s="43"/>
      <c r="I260" s="560"/>
      <c r="J260" s="561"/>
      <c r="K260" s="1558"/>
      <c r="L260" s="1622"/>
      <c r="M260" s="43"/>
      <c r="N260" s="43"/>
      <c r="O260" s="43"/>
      <c r="P260" s="43"/>
      <c r="Q260" s="491"/>
      <c r="R260" s="1558"/>
      <c r="S260" s="1622"/>
      <c r="T260" s="43"/>
      <c r="U260" s="43"/>
      <c r="V260" s="43"/>
      <c r="W260" s="43"/>
      <c r="X260" s="43"/>
      <c r="Y260" s="491"/>
      <c r="Z260" s="993"/>
      <c r="AA260" s="648"/>
      <c r="AB260" s="644"/>
      <c r="AC260" s="18"/>
      <c r="AX260" s="492"/>
      <c r="AY260" s="493"/>
      <c r="BC260" s="494"/>
      <c r="BD260" s="495"/>
      <c r="BE260" s="494"/>
      <c r="BG260" s="496"/>
      <c r="BH260" s="39"/>
      <c r="BI260" s="39"/>
      <c r="BJ260" s="39"/>
      <c r="BK260" s="497"/>
      <c r="BM260" s="43"/>
      <c r="BN260" s="491"/>
      <c r="BO260" s="491"/>
      <c r="BP260" s="491"/>
      <c r="BQ260" s="44"/>
      <c r="BS260" s="496"/>
      <c r="BT260" s="39"/>
      <c r="BU260" s="39"/>
      <c r="BV260" s="39"/>
      <c r="BW260" s="497"/>
      <c r="BY260" s="496"/>
      <c r="BZ260" s="39"/>
      <c r="CA260" s="39"/>
      <c r="CB260" s="39"/>
      <c r="CC260" s="497"/>
      <c r="CD260" s="39"/>
      <c r="CE260" s="39"/>
      <c r="CF260" s="39"/>
      <c r="CG260" s="39"/>
      <c r="CH260" s="39"/>
      <c r="CI260" s="39"/>
      <c r="CJ260" s="39"/>
      <c r="CK260" s="39"/>
    </row>
    <row r="261" spans="2:89" s="498" customFormat="1" ht="23.1" customHeight="1">
      <c r="B261" s="620" t="str">
        <f>"14"</f>
        <v>14</v>
      </c>
      <c r="C261" s="610" t="str">
        <f>'Library Volume 1'!C69</f>
        <v>Preparation for Life and Work</v>
      </c>
      <c r="D261" s="41"/>
      <c r="E261" s="41"/>
      <c r="F261" s="736"/>
      <c r="G261" s="737"/>
      <c r="H261" s="737"/>
      <c r="I261" s="739"/>
      <c r="J261" s="740"/>
      <c r="K261" s="1558"/>
      <c r="L261" s="1560" t="s">
        <v>282</v>
      </c>
      <c r="M261" s="1561" t="s">
        <v>283</v>
      </c>
      <c r="N261" s="1561" t="s">
        <v>284</v>
      </c>
      <c r="O261" s="1561" t="s">
        <v>285</v>
      </c>
      <c r="P261" s="1561" t="s">
        <v>286</v>
      </c>
      <c r="Q261" s="1562" t="s">
        <v>280</v>
      </c>
      <c r="R261" s="1558"/>
      <c r="S261" s="1560" t="s">
        <v>282</v>
      </c>
      <c r="T261" s="1561" t="s">
        <v>283</v>
      </c>
      <c r="U261" s="1561" t="s">
        <v>284</v>
      </c>
      <c r="V261" s="1561" t="s">
        <v>285</v>
      </c>
      <c r="W261" s="1561" t="s">
        <v>286</v>
      </c>
      <c r="X261" s="1563" t="s">
        <v>280</v>
      </c>
      <c r="Y261" s="1564" t="s">
        <v>275</v>
      </c>
      <c r="Z261" s="993"/>
      <c r="AA261" s="653" t="s">
        <v>287</v>
      </c>
      <c r="AB261" s="544"/>
      <c r="AC261" s="18"/>
      <c r="AW261" s="475" t="str">
        <f>B261</f>
        <v>14</v>
      </c>
      <c r="AX261" s="476" t="str">
        <f>$C261</f>
        <v>Preparation for Life and Work</v>
      </c>
      <c r="AY261" s="499"/>
      <c r="AZ261" s="500"/>
      <c r="BA261" s="500"/>
      <c r="BB261" s="500"/>
      <c r="BC261" s="501"/>
      <c r="BD261" s="502"/>
      <c r="BE261" s="501"/>
      <c r="BF261" s="500"/>
      <c r="BG261" s="499"/>
      <c r="BH261" s="500"/>
      <c r="BI261" s="500"/>
      <c r="BJ261" s="500"/>
      <c r="BK261" s="501"/>
      <c r="BL261" s="503"/>
      <c r="BM261" s="504"/>
      <c r="BN261" s="474"/>
      <c r="BO261" s="474"/>
      <c r="BP261" s="474"/>
      <c r="BQ261" s="505"/>
      <c r="BR261" s="503"/>
      <c r="BS261" s="499"/>
      <c r="BT261" s="500"/>
      <c r="BU261" s="500"/>
      <c r="BV261" s="500"/>
      <c r="BW261" s="501"/>
      <c r="BX261" s="503"/>
      <c r="BY261" s="499"/>
      <c r="BZ261" s="500"/>
      <c r="CA261" s="500"/>
      <c r="CB261" s="500"/>
      <c r="CC261" s="501"/>
      <c r="CD261" s="500"/>
      <c r="CE261" s="506"/>
      <c r="CF261" s="506"/>
      <c r="CG261" s="506"/>
      <c r="CH261" s="506"/>
      <c r="CI261" s="506"/>
      <c r="CJ261" s="506"/>
      <c r="CK261" s="506"/>
    </row>
    <row r="262" spans="2:89" ht="17.100000000000001" hidden="1" customHeight="1" outlineLevel="1">
      <c r="B262" s="483"/>
      <c r="C262" s="1565" t="str">
        <f>'Library Volume 1'!C70</f>
        <v>Foundations for Learning and Life</v>
      </c>
      <c r="D262" s="1565"/>
      <c r="E262" s="1566"/>
      <c r="F262" s="1567"/>
      <c r="G262" s="1567"/>
      <c r="H262" s="1567"/>
      <c r="I262" s="1623"/>
      <c r="J262" s="1624"/>
      <c r="K262" s="1558"/>
      <c r="L262" s="1566"/>
      <c r="M262" s="1567"/>
      <c r="N262" s="1567"/>
      <c r="O262" s="1567"/>
      <c r="P262" s="1567"/>
      <c r="Q262" s="1566"/>
      <c r="R262" s="1558"/>
      <c r="S262" s="1566"/>
      <c r="T262" s="1567"/>
      <c r="U262" s="1567"/>
      <c r="V262" s="1567"/>
      <c r="W262" s="1567"/>
      <c r="X262" s="1567"/>
      <c r="Y262" s="1566"/>
      <c r="Z262" s="993"/>
      <c r="AA262" s="649"/>
      <c r="AB262" s="1570"/>
      <c r="AC262" s="18"/>
      <c r="AW262" s="1527"/>
      <c r="AX262" s="508" t="str">
        <f>C262</f>
        <v>Foundations for Learning and Life</v>
      </c>
      <c r="AY262" s="1575"/>
      <c r="AZ262" s="1576"/>
      <c r="BA262" s="1576"/>
      <c r="BB262" s="1576"/>
      <c r="BC262" s="1577"/>
      <c r="BD262" s="604"/>
      <c r="BE262" s="1575"/>
      <c r="BF262" s="1578"/>
      <c r="BG262" s="1579"/>
      <c r="BH262" s="1580"/>
      <c r="BI262" s="1580"/>
      <c r="BJ262" s="1580"/>
      <c r="BK262" s="1581"/>
      <c r="BL262" s="1582"/>
      <c r="BM262" s="1575"/>
      <c r="BN262" s="1576"/>
      <c r="BO262" s="1576"/>
      <c r="BP262" s="1576"/>
      <c r="BQ262" s="1577"/>
      <c r="BR262" s="1582"/>
      <c r="BS262" s="1583"/>
      <c r="BT262" s="1584"/>
      <c r="BU262" s="1584"/>
      <c r="BV262" s="1584"/>
      <c r="BW262" s="1585"/>
      <c r="BX262" s="1582"/>
      <c r="BY262" s="1575"/>
      <c r="BZ262" s="1576"/>
      <c r="CA262" s="1576"/>
      <c r="CB262" s="1576"/>
      <c r="CC262" s="1577"/>
      <c r="CD262" s="1574"/>
      <c r="CE262" s="1539"/>
      <c r="CF262" s="1539"/>
      <c r="CG262" s="1539"/>
      <c r="CH262" s="1539"/>
      <c r="CI262" s="1539"/>
      <c r="CJ262" s="1539"/>
      <c r="CK262" s="1539"/>
    </row>
    <row r="263" spans="2:89" ht="16.350000000000001" hidden="1" customHeight="1" outlineLevel="1">
      <c r="B263" s="483"/>
      <c r="C263" s="1527"/>
      <c r="D263" s="1527" t="s">
        <v>292</v>
      </c>
      <c r="E263" s="1527"/>
      <c r="F263" s="1586">
        <v>0</v>
      </c>
      <c r="G263" s="1586">
        <v>0</v>
      </c>
      <c r="H263" s="1586">
        <v>0</v>
      </c>
      <c r="I263" s="1587">
        <f t="shared" ref="I263:I266" si="750">IF(F263&gt;0,G263/H263,0)</f>
        <v>0</v>
      </c>
      <c r="J263" s="1588">
        <f t="shared" ref="J263" si="751">IF(F263&gt;0,F263/G263,0)</f>
        <v>0</v>
      </c>
      <c r="K263" s="1558"/>
      <c r="L263" s="1589">
        <f t="shared" ref="L263:L266" si="752">J263-M263-N263-O263-P263-Q263</f>
        <v>0</v>
      </c>
      <c r="M263" s="1590">
        <v>0</v>
      </c>
      <c r="N263" s="1590">
        <v>0</v>
      </c>
      <c r="O263" s="1590">
        <v>0</v>
      </c>
      <c r="P263" s="1590">
        <v>0</v>
      </c>
      <c r="Q263" s="1635">
        <v>0</v>
      </c>
      <c r="R263" s="1558"/>
      <c r="S263" s="1631">
        <f t="shared" ref="S263:S268" si="753">$I263*L263*$H263</f>
        <v>0</v>
      </c>
      <c r="T263" s="1632">
        <f t="shared" ref="T263:T268" si="754">$I263*M263*$H263</f>
        <v>0</v>
      </c>
      <c r="U263" s="1632">
        <f t="shared" ref="U263:U268" si="755">$I263*N263*$H263</f>
        <v>0</v>
      </c>
      <c r="V263" s="1632">
        <f t="shared" ref="V263:V268" si="756">$I263*O263*$H263</f>
        <v>0</v>
      </c>
      <c r="W263" s="1632">
        <f t="shared" ref="W263:W268" si="757">$I263*P263*$H263</f>
        <v>0</v>
      </c>
      <c r="X263" s="1632">
        <f t="shared" ref="X263:X268" si="758">$I263*Q263*$H263</f>
        <v>0</v>
      </c>
      <c r="Y263" s="1633">
        <f t="shared" ref="Y263:Y268" si="759">SUM(S263:X263)</f>
        <v>0</v>
      </c>
      <c r="Z263" s="993"/>
      <c r="AA263" s="1592"/>
      <c r="AB263" s="1570"/>
      <c r="AC263" s="18"/>
      <c r="AW263" s="1527"/>
      <c r="AX263" s="1550"/>
      <c r="AY263" s="1572">
        <f t="shared" ref="AY263:AY265" si="760">$H263*L263</f>
        <v>0</v>
      </c>
      <c r="AZ263" s="1574">
        <f t="shared" ref="AZ263:AZ265" si="761">$H263*M263</f>
        <v>0</v>
      </c>
      <c r="BA263" s="1574">
        <f t="shared" ref="BA263:BA265" si="762">$H263*N263</f>
        <v>0</v>
      </c>
      <c r="BB263" s="1574">
        <f t="shared" ref="BB263:BB265" si="763">$H263*O263</f>
        <v>0</v>
      </c>
      <c r="BC263" s="1573">
        <f t="shared" ref="BC263:BC265" si="764">$H263*P263</f>
        <v>0</v>
      </c>
      <c r="BD263" s="480">
        <f t="shared" ref="BD263:BD265" si="765">$H263*Q263</f>
        <v>0</v>
      </c>
      <c r="BE263" s="1572">
        <f t="shared" ref="BE263:BE265" si="766">SUM(AY263:BD263)</f>
        <v>0</v>
      </c>
      <c r="BF263" s="1539"/>
      <c r="BG263" s="1594">
        <f>'Library Volume 1'!E$9</f>
        <v>0.48</v>
      </c>
      <c r="BH263" s="1595">
        <f>'Library Volume 1'!G$9</f>
        <v>0.48</v>
      </c>
      <c r="BI263" s="1595">
        <f>'Library Volume 1'!H$9</f>
        <v>0.44</v>
      </c>
      <c r="BJ263" s="1595">
        <f>'Library Volume 1'!I$9</f>
        <v>0.4</v>
      </c>
      <c r="BK263" s="1596">
        <f>'Library Volume 1'!J$9</f>
        <v>0.36</v>
      </c>
      <c r="BL263" s="1527"/>
      <c r="BM263" s="1572">
        <f t="shared" ref="BM263:BM265" si="767">(S263)/(BG263*40)</f>
        <v>0</v>
      </c>
      <c r="BN263" s="1574">
        <f t="shared" ref="BN263:BN265" si="768">(T263)/(BH263*40)</f>
        <v>0</v>
      </c>
      <c r="BO263" s="1574">
        <f t="shared" ref="BO263:BO265" si="769">(U263)/(BI263*40)</f>
        <v>0</v>
      </c>
      <c r="BP263" s="1574">
        <f t="shared" ref="BP263:BP265" si="770">(V263)/(BJ263*40)</f>
        <v>0</v>
      </c>
      <c r="BQ263" s="1573">
        <f t="shared" ref="BQ263:BQ265" si="771">(W263)/(BK263*40)</f>
        <v>0</v>
      </c>
      <c r="BR263" s="1527"/>
      <c r="BS263" s="1597">
        <f>('Library Volume 1'!E$6)</f>
        <v>2.2000000000000002</v>
      </c>
      <c r="BT263" s="1598">
        <f>'Library Volume 1'!G$6</f>
        <v>3.2</v>
      </c>
      <c r="BU263" s="1598">
        <f>'Library Volume 1'!H$6</f>
        <v>4.9000000000000004</v>
      </c>
      <c r="BV263" s="1598">
        <f>'Library Volume 1'!I$6</f>
        <v>6.5</v>
      </c>
      <c r="BW263" s="1599">
        <f>'Library Volume 1'!J$6</f>
        <v>7.5</v>
      </c>
      <c r="BX263" s="1527"/>
      <c r="BY263" s="1572">
        <f t="shared" ref="BY263:BY265" si="772">BM263*BS263</f>
        <v>0</v>
      </c>
      <c r="BZ263" s="1574">
        <f t="shared" ref="BZ263:BZ265" si="773">BN263*BT263</f>
        <v>0</v>
      </c>
      <c r="CA263" s="1574">
        <f t="shared" ref="CA263:CA265" si="774">BO263*BU263</f>
        <v>0</v>
      </c>
      <c r="CB263" s="1574">
        <f t="shared" ref="CB263:CB265" si="775">BP263*BV263</f>
        <v>0</v>
      </c>
      <c r="CC263" s="1573">
        <f t="shared" ref="CC263:CC265" si="776">BQ263*BW263</f>
        <v>0</v>
      </c>
      <c r="CD263" s="1574"/>
      <c r="CE263" s="1539"/>
      <c r="CF263" s="1539"/>
      <c r="CG263" s="1539"/>
      <c r="CH263" s="1539"/>
      <c r="CI263" s="1539"/>
      <c r="CJ263" s="1539"/>
      <c r="CK263" s="1539"/>
    </row>
    <row r="264" spans="2:89" ht="16.350000000000001" hidden="1" customHeight="1" outlineLevel="1">
      <c r="B264" s="483"/>
      <c r="C264" s="1527"/>
      <c r="D264" s="1527" t="s">
        <v>294</v>
      </c>
      <c r="E264" s="1527"/>
      <c r="F264" s="1586">
        <v>0</v>
      </c>
      <c r="G264" s="1586">
        <v>0</v>
      </c>
      <c r="H264" s="1586">
        <v>0</v>
      </c>
      <c r="I264" s="1587">
        <f t="shared" si="750"/>
        <v>0</v>
      </c>
      <c r="J264" s="1588">
        <f>IF(F264&gt;0,F264/G264,0)</f>
        <v>0</v>
      </c>
      <c r="K264" s="1558"/>
      <c r="L264" s="1589">
        <f t="shared" si="752"/>
        <v>0</v>
      </c>
      <c r="M264" s="1590">
        <v>0</v>
      </c>
      <c r="N264" s="1590">
        <v>0</v>
      </c>
      <c r="O264" s="1590">
        <v>0</v>
      </c>
      <c r="P264" s="1590">
        <v>0</v>
      </c>
      <c r="Q264" s="1635">
        <v>0</v>
      </c>
      <c r="R264" s="1558"/>
      <c r="S264" s="1631">
        <f t="shared" si="753"/>
        <v>0</v>
      </c>
      <c r="T264" s="1632">
        <f t="shared" si="754"/>
        <v>0</v>
      </c>
      <c r="U264" s="1632">
        <f t="shared" si="755"/>
        <v>0</v>
      </c>
      <c r="V264" s="1632">
        <f t="shared" si="756"/>
        <v>0</v>
      </c>
      <c r="W264" s="1632">
        <f t="shared" si="757"/>
        <v>0</v>
      </c>
      <c r="X264" s="1632">
        <f t="shared" si="758"/>
        <v>0</v>
      </c>
      <c r="Y264" s="1633">
        <f t="shared" si="759"/>
        <v>0</v>
      </c>
      <c r="Z264" s="993"/>
      <c r="AA264" s="1592"/>
      <c r="AB264" s="1570"/>
      <c r="AC264" s="18"/>
      <c r="AW264" s="1527"/>
      <c r="AX264" s="1550"/>
      <c r="AY264" s="1572">
        <f t="shared" si="760"/>
        <v>0</v>
      </c>
      <c r="AZ264" s="1574">
        <f t="shared" si="761"/>
        <v>0</v>
      </c>
      <c r="BA264" s="1574">
        <f t="shared" si="762"/>
        <v>0</v>
      </c>
      <c r="BB264" s="1574">
        <f t="shared" si="763"/>
        <v>0</v>
      </c>
      <c r="BC264" s="1573">
        <f t="shared" si="764"/>
        <v>0</v>
      </c>
      <c r="BD264" s="480">
        <f t="shared" si="765"/>
        <v>0</v>
      </c>
      <c r="BE264" s="1572">
        <f t="shared" si="766"/>
        <v>0</v>
      </c>
      <c r="BF264" s="1539"/>
      <c r="BG264" s="1594">
        <f>'Library Volume 1'!E$9</f>
        <v>0.48</v>
      </c>
      <c r="BH264" s="1595">
        <f>'Library Volume 1'!G$9</f>
        <v>0.48</v>
      </c>
      <c r="BI264" s="1595">
        <f>'Library Volume 1'!H$9</f>
        <v>0.44</v>
      </c>
      <c r="BJ264" s="1595">
        <f>'Library Volume 1'!I$9</f>
        <v>0.4</v>
      </c>
      <c r="BK264" s="1596">
        <f>'Library Volume 1'!J$9</f>
        <v>0.36</v>
      </c>
      <c r="BL264" s="1527"/>
      <c r="BM264" s="1572">
        <f t="shared" si="767"/>
        <v>0</v>
      </c>
      <c r="BN264" s="1574">
        <f t="shared" si="768"/>
        <v>0</v>
      </c>
      <c r="BO264" s="1574">
        <f t="shared" si="769"/>
        <v>0</v>
      </c>
      <c r="BP264" s="1574">
        <f t="shared" si="770"/>
        <v>0</v>
      </c>
      <c r="BQ264" s="1573">
        <f t="shared" si="771"/>
        <v>0</v>
      </c>
      <c r="BR264" s="1527"/>
      <c r="BS264" s="1597">
        <f>('Library Volume 1'!E$6)</f>
        <v>2.2000000000000002</v>
      </c>
      <c r="BT264" s="1598">
        <f>'Library Volume 1'!G$6</f>
        <v>3.2</v>
      </c>
      <c r="BU264" s="1598">
        <f>'Library Volume 1'!H$6</f>
        <v>4.9000000000000004</v>
      </c>
      <c r="BV264" s="1598">
        <f>'Library Volume 1'!I$6</f>
        <v>6.5</v>
      </c>
      <c r="BW264" s="1599">
        <f>'Library Volume 1'!J$6</f>
        <v>7.5</v>
      </c>
      <c r="BX264" s="1527"/>
      <c r="BY264" s="1572">
        <f t="shared" si="772"/>
        <v>0</v>
      </c>
      <c r="BZ264" s="1574">
        <f t="shared" si="773"/>
        <v>0</v>
      </c>
      <c r="CA264" s="1574">
        <f t="shared" si="774"/>
        <v>0</v>
      </c>
      <c r="CB264" s="1574">
        <f t="shared" si="775"/>
        <v>0</v>
      </c>
      <c r="CC264" s="1573">
        <f t="shared" si="776"/>
        <v>0</v>
      </c>
      <c r="CD264" s="1574"/>
      <c r="CE264" s="1539"/>
      <c r="CF264" s="1539"/>
      <c r="CG264" s="1539"/>
      <c r="CH264" s="1539"/>
      <c r="CI264" s="1539"/>
      <c r="CJ264" s="1539"/>
      <c r="CK264" s="1539"/>
    </row>
    <row r="265" spans="2:89" ht="16.350000000000001" hidden="1" customHeight="1" outlineLevel="1">
      <c r="B265" s="483"/>
      <c r="C265" s="1527"/>
      <c r="D265" s="1527" t="s">
        <v>296</v>
      </c>
      <c r="E265" s="1527"/>
      <c r="F265" s="1586">
        <v>0</v>
      </c>
      <c r="G265" s="1586">
        <v>0</v>
      </c>
      <c r="H265" s="1586">
        <v>0</v>
      </c>
      <c r="I265" s="1587">
        <f t="shared" si="750"/>
        <v>0</v>
      </c>
      <c r="J265" s="1588">
        <f t="shared" ref="J265:J266" si="777">IF(F265&gt;0,F265/G265,0)</f>
        <v>0</v>
      </c>
      <c r="K265" s="1558"/>
      <c r="L265" s="1589">
        <f t="shared" si="752"/>
        <v>0</v>
      </c>
      <c r="M265" s="1590">
        <v>0</v>
      </c>
      <c r="N265" s="1590">
        <v>0</v>
      </c>
      <c r="O265" s="1590">
        <v>0</v>
      </c>
      <c r="P265" s="1590">
        <v>0</v>
      </c>
      <c r="Q265" s="1635">
        <v>0</v>
      </c>
      <c r="R265" s="1558"/>
      <c r="S265" s="1631">
        <f t="shared" si="753"/>
        <v>0</v>
      </c>
      <c r="T265" s="1632">
        <f t="shared" si="754"/>
        <v>0</v>
      </c>
      <c r="U265" s="1632">
        <f t="shared" si="755"/>
        <v>0</v>
      </c>
      <c r="V265" s="1632">
        <f t="shared" si="756"/>
        <v>0</v>
      </c>
      <c r="W265" s="1632">
        <f t="shared" si="757"/>
        <v>0</v>
      </c>
      <c r="X265" s="1632">
        <f t="shared" si="758"/>
        <v>0</v>
      </c>
      <c r="Y265" s="1633">
        <f t="shared" si="759"/>
        <v>0</v>
      </c>
      <c r="Z265" s="993"/>
      <c r="AA265" s="1592"/>
      <c r="AB265" s="1570"/>
      <c r="AC265" s="18"/>
      <c r="AW265" s="1527"/>
      <c r="AX265" s="1550"/>
      <c r="AY265" s="1572">
        <f t="shared" si="760"/>
        <v>0</v>
      </c>
      <c r="AZ265" s="1574">
        <f t="shared" si="761"/>
        <v>0</v>
      </c>
      <c r="BA265" s="1574">
        <f t="shared" si="762"/>
        <v>0</v>
      </c>
      <c r="BB265" s="1574">
        <f t="shared" si="763"/>
        <v>0</v>
      </c>
      <c r="BC265" s="1573">
        <f t="shared" si="764"/>
        <v>0</v>
      </c>
      <c r="BD265" s="480">
        <f t="shared" si="765"/>
        <v>0</v>
      </c>
      <c r="BE265" s="1572">
        <f t="shared" si="766"/>
        <v>0</v>
      </c>
      <c r="BF265" s="1539"/>
      <c r="BG265" s="1594">
        <f>'Library Volume 1'!E$9</f>
        <v>0.48</v>
      </c>
      <c r="BH265" s="1595">
        <f>'Library Volume 1'!G$9</f>
        <v>0.48</v>
      </c>
      <c r="BI265" s="1595">
        <f>'Library Volume 1'!H$9</f>
        <v>0.44</v>
      </c>
      <c r="BJ265" s="1595">
        <f>'Library Volume 1'!I$9</f>
        <v>0.4</v>
      </c>
      <c r="BK265" s="1596">
        <f>'Library Volume 1'!J$9</f>
        <v>0.36</v>
      </c>
      <c r="BL265" s="1527"/>
      <c r="BM265" s="1572">
        <f t="shared" si="767"/>
        <v>0</v>
      </c>
      <c r="BN265" s="1574">
        <f t="shared" si="768"/>
        <v>0</v>
      </c>
      <c r="BO265" s="1574">
        <f t="shared" si="769"/>
        <v>0</v>
      </c>
      <c r="BP265" s="1574">
        <f t="shared" si="770"/>
        <v>0</v>
      </c>
      <c r="BQ265" s="1573">
        <f t="shared" si="771"/>
        <v>0</v>
      </c>
      <c r="BR265" s="1527"/>
      <c r="BS265" s="1597">
        <f>('Library Volume 1'!E$6)</f>
        <v>2.2000000000000002</v>
      </c>
      <c r="BT265" s="1598">
        <f>'Library Volume 1'!G$6</f>
        <v>3.2</v>
      </c>
      <c r="BU265" s="1598">
        <f>'Library Volume 1'!H$6</f>
        <v>4.9000000000000004</v>
      </c>
      <c r="BV265" s="1598">
        <f>'Library Volume 1'!I$6</f>
        <v>6.5</v>
      </c>
      <c r="BW265" s="1599">
        <f>'Library Volume 1'!J$6</f>
        <v>7.5</v>
      </c>
      <c r="BX265" s="1527"/>
      <c r="BY265" s="1572">
        <f t="shared" si="772"/>
        <v>0</v>
      </c>
      <c r="BZ265" s="1574">
        <f t="shared" si="773"/>
        <v>0</v>
      </c>
      <c r="CA265" s="1574">
        <f t="shared" si="774"/>
        <v>0</v>
      </c>
      <c r="CB265" s="1574">
        <f t="shared" si="775"/>
        <v>0</v>
      </c>
      <c r="CC265" s="1573">
        <f t="shared" si="776"/>
        <v>0</v>
      </c>
      <c r="CD265" s="1574"/>
      <c r="CE265" s="1539"/>
      <c r="CF265" s="1539"/>
      <c r="CG265" s="1539"/>
      <c r="CH265" s="1539"/>
      <c r="CI265" s="1539"/>
      <c r="CJ265" s="1539"/>
      <c r="CK265" s="1539"/>
    </row>
    <row r="266" spans="2:89" ht="16.350000000000001" hidden="1" customHeight="1" outlineLevel="1">
      <c r="B266" s="483"/>
      <c r="C266" s="1527"/>
      <c r="D266" s="1565" t="s">
        <v>298</v>
      </c>
      <c r="E266" s="1527"/>
      <c r="F266" s="1586">
        <v>0</v>
      </c>
      <c r="G266" s="1586">
        <v>0</v>
      </c>
      <c r="H266" s="1586">
        <v>0</v>
      </c>
      <c r="I266" s="1636">
        <f t="shared" si="750"/>
        <v>0</v>
      </c>
      <c r="J266" s="1637">
        <f t="shared" si="777"/>
        <v>0</v>
      </c>
      <c r="K266" s="1558"/>
      <c r="L266" s="1589">
        <f t="shared" si="752"/>
        <v>0</v>
      </c>
      <c r="M266" s="1590">
        <v>0</v>
      </c>
      <c r="N266" s="1590">
        <v>0</v>
      </c>
      <c r="O266" s="1590">
        <v>0</v>
      </c>
      <c r="P266" s="1590">
        <v>0</v>
      </c>
      <c r="Q266" s="1635">
        <v>0</v>
      </c>
      <c r="R266" s="1558"/>
      <c r="S266" s="1631">
        <f t="shared" si="753"/>
        <v>0</v>
      </c>
      <c r="T266" s="1632">
        <f t="shared" si="754"/>
        <v>0</v>
      </c>
      <c r="U266" s="1632">
        <f t="shared" si="755"/>
        <v>0</v>
      </c>
      <c r="V266" s="1632">
        <f t="shared" si="756"/>
        <v>0</v>
      </c>
      <c r="W266" s="1632">
        <f t="shared" si="757"/>
        <v>0</v>
      </c>
      <c r="X266" s="1632">
        <f t="shared" si="758"/>
        <v>0</v>
      </c>
      <c r="Y266" s="1633">
        <f t="shared" si="759"/>
        <v>0</v>
      </c>
      <c r="Z266" s="993"/>
      <c r="AA266" s="1592"/>
      <c r="AB266" s="1570"/>
      <c r="AC266" s="18"/>
      <c r="AW266" s="1527"/>
      <c r="AX266" s="1550"/>
      <c r="AY266" s="1572">
        <f t="shared" ref="AY266:BD271" si="778">$H266*L266</f>
        <v>0</v>
      </c>
      <c r="AZ266" s="1574">
        <f t="shared" si="778"/>
        <v>0</v>
      </c>
      <c r="BA266" s="1574">
        <f t="shared" si="778"/>
        <v>0</v>
      </c>
      <c r="BB266" s="1574">
        <f t="shared" si="778"/>
        <v>0</v>
      </c>
      <c r="BC266" s="1573">
        <f t="shared" si="778"/>
        <v>0</v>
      </c>
      <c r="BD266" s="480">
        <f t="shared" si="778"/>
        <v>0</v>
      </c>
      <c r="BE266" s="1572">
        <f t="shared" ref="BE266:BE271" si="779">SUM(AY266:BD266)</f>
        <v>0</v>
      </c>
      <c r="BF266" s="1539"/>
      <c r="BG266" s="1594">
        <f>'Library Volume 1'!E$9</f>
        <v>0.48</v>
      </c>
      <c r="BH266" s="1595">
        <f>'Library Volume 1'!G$9</f>
        <v>0.48</v>
      </c>
      <c r="BI266" s="1595">
        <f>'Library Volume 1'!H$9</f>
        <v>0.44</v>
      </c>
      <c r="BJ266" s="1595">
        <f>'Library Volume 1'!I$9</f>
        <v>0.4</v>
      </c>
      <c r="BK266" s="1596">
        <f>'Library Volume 1'!J$9</f>
        <v>0.36</v>
      </c>
      <c r="BL266" s="1527"/>
      <c r="BM266" s="1572">
        <f t="shared" ref="BM266:BQ271" si="780">(S266)/(BG266*40)</f>
        <v>0</v>
      </c>
      <c r="BN266" s="1574">
        <f t="shared" si="780"/>
        <v>0</v>
      </c>
      <c r="BO266" s="1574">
        <f t="shared" si="780"/>
        <v>0</v>
      </c>
      <c r="BP266" s="1574">
        <f t="shared" si="780"/>
        <v>0</v>
      </c>
      <c r="BQ266" s="1573">
        <f t="shared" si="780"/>
        <v>0</v>
      </c>
      <c r="BR266" s="1527"/>
      <c r="BS266" s="1597">
        <f>('Library Volume 1'!E$6)</f>
        <v>2.2000000000000002</v>
      </c>
      <c r="BT266" s="1598">
        <f>'Library Volume 1'!G$6</f>
        <v>3.2</v>
      </c>
      <c r="BU266" s="1598">
        <f>'Library Volume 1'!H$6</f>
        <v>4.9000000000000004</v>
      </c>
      <c r="BV266" s="1598">
        <f>'Library Volume 1'!I$6</f>
        <v>6.5</v>
      </c>
      <c r="BW266" s="1599">
        <f>'Library Volume 1'!J$6</f>
        <v>7.5</v>
      </c>
      <c r="BX266" s="1527"/>
      <c r="BY266" s="1572">
        <f t="shared" ref="BY266:BY271" si="781">BM266*BS266</f>
        <v>0</v>
      </c>
      <c r="BZ266" s="1574">
        <f t="shared" ref="BZ266:BZ270" si="782">BN266*BT266</f>
        <v>0</v>
      </c>
      <c r="CA266" s="1574">
        <f t="shared" ref="CA266:CA271" si="783">BO266*BU266</f>
        <v>0</v>
      </c>
      <c r="CB266" s="1574">
        <f t="shared" ref="CB266:CB271" si="784">BP266*BV266</f>
        <v>0</v>
      </c>
      <c r="CC266" s="1573">
        <f t="shared" ref="CC266:CC271" si="785">BQ266*BW266</f>
        <v>0</v>
      </c>
      <c r="CD266" s="1574"/>
      <c r="CE266" s="1539"/>
      <c r="CF266" s="1539"/>
      <c r="CG266" s="1539"/>
      <c r="CH266" s="1539"/>
      <c r="CI266" s="1539"/>
      <c r="CJ266" s="1539"/>
      <c r="CK266" s="1539"/>
    </row>
    <row r="267" spans="2:89" ht="17.100000000000001" hidden="1" customHeight="1" outlineLevel="1">
      <c r="B267" s="483"/>
      <c r="C267" s="1582" t="str">
        <f>'Library Volume 1'!C71</f>
        <v>Preparation for Work</v>
      </c>
      <c r="D267" s="1582"/>
      <c r="E267" s="1568"/>
      <c r="F267" s="1569"/>
      <c r="G267" s="1569"/>
      <c r="H267" s="1569"/>
      <c r="I267" s="1602"/>
      <c r="J267" s="1603"/>
      <c r="K267" s="1558"/>
      <c r="L267" s="1568"/>
      <c r="M267" s="1569"/>
      <c r="N267" s="1569"/>
      <c r="O267" s="1569"/>
      <c r="P267" s="1569"/>
      <c r="Q267" s="1568"/>
      <c r="R267" s="1558"/>
      <c r="S267" s="1568"/>
      <c r="T267" s="1569"/>
      <c r="U267" s="1569"/>
      <c r="V267" s="1569"/>
      <c r="W267" s="1569"/>
      <c r="X267" s="1569"/>
      <c r="Y267" s="1568"/>
      <c r="Z267" s="993"/>
      <c r="AA267" s="649"/>
      <c r="AB267" s="1570"/>
      <c r="AC267" s="18"/>
      <c r="AW267" s="1527"/>
      <c r="AX267" s="508" t="str">
        <f>C267</f>
        <v>Preparation for Work</v>
      </c>
      <c r="AY267" s="1575"/>
      <c r="AZ267" s="1576"/>
      <c r="BA267" s="1576"/>
      <c r="BB267" s="1576"/>
      <c r="BC267" s="1577"/>
      <c r="BD267" s="604"/>
      <c r="BE267" s="1575"/>
      <c r="BF267" s="1578"/>
      <c r="BG267" s="1579"/>
      <c r="BH267" s="1580"/>
      <c r="BI267" s="1580"/>
      <c r="BJ267" s="1580"/>
      <c r="BK267" s="1581"/>
      <c r="BL267" s="1582"/>
      <c r="BM267" s="1575"/>
      <c r="BN267" s="1576"/>
      <c r="BO267" s="1576"/>
      <c r="BP267" s="1576"/>
      <c r="BQ267" s="1577"/>
      <c r="BR267" s="1582"/>
      <c r="BS267" s="1583"/>
      <c r="BT267" s="1584"/>
      <c r="BU267" s="1584"/>
      <c r="BV267" s="1584"/>
      <c r="BW267" s="1585"/>
      <c r="BX267" s="1582"/>
      <c r="BY267" s="1575"/>
      <c r="BZ267" s="1576"/>
      <c r="CA267" s="1576"/>
      <c r="CB267" s="1576"/>
      <c r="CC267" s="1577"/>
      <c r="CD267" s="1574"/>
      <c r="CE267" s="1539"/>
      <c r="CF267" s="1539"/>
      <c r="CG267" s="1539"/>
      <c r="CH267" s="1539"/>
      <c r="CI267" s="1539"/>
      <c r="CJ267" s="1539"/>
      <c r="CK267" s="1539"/>
    </row>
    <row r="268" spans="2:89" ht="16.350000000000001" hidden="1" customHeight="1" outlineLevel="1">
      <c r="B268" s="483"/>
      <c r="D268" s="1527" t="s">
        <v>292</v>
      </c>
      <c r="E268" s="1527"/>
      <c r="F268" s="1586">
        <v>0</v>
      </c>
      <c r="G268" s="1586">
        <v>0</v>
      </c>
      <c r="H268" s="1586">
        <v>0</v>
      </c>
      <c r="I268" s="1587">
        <f t="shared" ref="I268:I271" si="786">IF(F268&gt;0,G268/H268,0)</f>
        <v>0</v>
      </c>
      <c r="J268" s="1588">
        <f t="shared" ref="J268" si="787">IF(F268&gt;0,F268/G268,0)</f>
        <v>0</v>
      </c>
      <c r="K268" s="1558"/>
      <c r="L268" s="1589">
        <f t="shared" ref="L268" si="788">J268-M268-N268-O268-P268-Q268</f>
        <v>0</v>
      </c>
      <c r="M268" s="1590">
        <v>0</v>
      </c>
      <c r="N268" s="1590">
        <v>0</v>
      </c>
      <c r="O268" s="1590">
        <v>0</v>
      </c>
      <c r="P268" s="1590">
        <v>0</v>
      </c>
      <c r="Q268" s="1635">
        <v>0</v>
      </c>
      <c r="R268" s="1558"/>
      <c r="S268" s="1631">
        <f t="shared" si="753"/>
        <v>0</v>
      </c>
      <c r="T268" s="1632">
        <f t="shared" si="754"/>
        <v>0</v>
      </c>
      <c r="U268" s="1632">
        <f t="shared" si="755"/>
        <v>0</v>
      </c>
      <c r="V268" s="1632">
        <f t="shared" si="756"/>
        <v>0</v>
      </c>
      <c r="W268" s="1632">
        <f t="shared" si="757"/>
        <v>0</v>
      </c>
      <c r="X268" s="1632">
        <f t="shared" si="758"/>
        <v>0</v>
      </c>
      <c r="Y268" s="1633">
        <f t="shared" si="759"/>
        <v>0</v>
      </c>
      <c r="Z268" s="993"/>
      <c r="AA268" s="1592"/>
      <c r="AB268" s="1570"/>
      <c r="AC268" s="18"/>
      <c r="AW268" s="1527"/>
      <c r="AX268" s="1550"/>
      <c r="AY268" s="1572">
        <f t="shared" si="778"/>
        <v>0</v>
      </c>
      <c r="AZ268" s="1574">
        <f t="shared" si="778"/>
        <v>0</v>
      </c>
      <c r="BA268" s="1574">
        <f t="shared" si="778"/>
        <v>0</v>
      </c>
      <c r="BB268" s="1574">
        <f t="shared" si="778"/>
        <v>0</v>
      </c>
      <c r="BC268" s="1573">
        <f t="shared" si="778"/>
        <v>0</v>
      </c>
      <c r="BD268" s="480">
        <f t="shared" si="778"/>
        <v>0</v>
      </c>
      <c r="BE268" s="1572">
        <f t="shared" si="779"/>
        <v>0</v>
      </c>
      <c r="BF268" s="1539"/>
      <c r="BG268" s="1594">
        <f>'Library Volume 1'!E$9</f>
        <v>0.48</v>
      </c>
      <c r="BH268" s="1595">
        <f>'Library Volume 1'!G$9</f>
        <v>0.48</v>
      </c>
      <c r="BI268" s="1595">
        <f>'Library Volume 1'!H$9</f>
        <v>0.44</v>
      </c>
      <c r="BJ268" s="1595">
        <f>'Library Volume 1'!I$9</f>
        <v>0.4</v>
      </c>
      <c r="BK268" s="1596">
        <f>'Library Volume 1'!J$9</f>
        <v>0.36</v>
      </c>
      <c r="BL268" s="1527"/>
      <c r="BM268" s="1572">
        <f t="shared" si="780"/>
        <v>0</v>
      </c>
      <c r="BN268" s="1574">
        <f t="shared" si="780"/>
        <v>0</v>
      </c>
      <c r="BO268" s="1574">
        <f t="shared" si="780"/>
        <v>0</v>
      </c>
      <c r="BP268" s="1574">
        <f t="shared" si="780"/>
        <v>0</v>
      </c>
      <c r="BQ268" s="1573">
        <f t="shared" si="780"/>
        <v>0</v>
      </c>
      <c r="BR268" s="1527"/>
      <c r="BS268" s="1597">
        <f>('Library Volume 1'!E$6)</f>
        <v>2.2000000000000002</v>
      </c>
      <c r="BT268" s="1598">
        <f>'Library Volume 1'!G$6</f>
        <v>3.2</v>
      </c>
      <c r="BU268" s="1598">
        <f>'Library Volume 1'!H$6</f>
        <v>4.9000000000000004</v>
      </c>
      <c r="BV268" s="1598">
        <f>'Library Volume 1'!I$6</f>
        <v>6.5</v>
      </c>
      <c r="BW268" s="1599">
        <f>'Library Volume 1'!J$6</f>
        <v>7.5</v>
      </c>
      <c r="BX268" s="1527"/>
      <c r="BY268" s="1572">
        <f t="shared" si="781"/>
        <v>0</v>
      </c>
      <c r="BZ268" s="1574">
        <f t="shared" si="782"/>
        <v>0</v>
      </c>
      <c r="CA268" s="1574">
        <f t="shared" si="783"/>
        <v>0</v>
      </c>
      <c r="CB268" s="1574">
        <f t="shared" si="784"/>
        <v>0</v>
      </c>
      <c r="CC268" s="1573">
        <f t="shared" si="785"/>
        <v>0</v>
      </c>
      <c r="CD268" s="1574"/>
      <c r="CE268" s="1539"/>
      <c r="CF268" s="1539"/>
      <c r="CG268" s="1539"/>
      <c r="CH268" s="1539"/>
      <c r="CI268" s="1539"/>
      <c r="CJ268" s="1539"/>
      <c r="CK268" s="1539"/>
    </row>
    <row r="269" spans="2:89" ht="16.350000000000001" hidden="1" customHeight="1" outlineLevel="1">
      <c r="B269" s="483"/>
      <c r="D269" s="1527" t="s">
        <v>294</v>
      </c>
      <c r="E269" s="1527"/>
      <c r="F269" s="1586">
        <v>0</v>
      </c>
      <c r="G269" s="1586">
        <v>0</v>
      </c>
      <c r="H269" s="1586">
        <v>0</v>
      </c>
      <c r="I269" s="1587">
        <f t="shared" si="786"/>
        <v>0</v>
      </c>
      <c r="J269" s="1588">
        <f>IF(F269&gt;0,F269/G269,0)</f>
        <v>0</v>
      </c>
      <c r="K269" s="1558"/>
      <c r="L269" s="1589">
        <f t="shared" ref="L269:L270" si="789">J269-M269-N269-O269-P269-Q269</f>
        <v>0</v>
      </c>
      <c r="M269" s="1590">
        <v>0</v>
      </c>
      <c r="N269" s="1590">
        <v>0</v>
      </c>
      <c r="O269" s="1590">
        <v>0</v>
      </c>
      <c r="P269" s="1590">
        <v>0</v>
      </c>
      <c r="Q269" s="1635">
        <v>0</v>
      </c>
      <c r="R269" s="1558"/>
      <c r="S269" s="1631">
        <f t="shared" ref="S269:S271" si="790">$I269*L269*$H269</f>
        <v>0</v>
      </c>
      <c r="T269" s="1632">
        <f t="shared" ref="T269:T271" si="791">$I269*M269*$H269</f>
        <v>0</v>
      </c>
      <c r="U269" s="1632">
        <f t="shared" ref="U269:U271" si="792">$I269*N269*$H269</f>
        <v>0</v>
      </c>
      <c r="V269" s="1632">
        <f t="shared" ref="V269:V271" si="793">$I269*O269*$H269</f>
        <v>0</v>
      </c>
      <c r="W269" s="1632">
        <f t="shared" ref="W269:W271" si="794">$I269*P269*$H269</f>
        <v>0</v>
      </c>
      <c r="X269" s="1632">
        <f t="shared" ref="X269:X271" si="795">$I269*Q269*$H269</f>
        <v>0</v>
      </c>
      <c r="Y269" s="1633">
        <f t="shared" ref="Y269:Y271" si="796">SUM(S269:X269)</f>
        <v>0</v>
      </c>
      <c r="Z269" s="993"/>
      <c r="AA269" s="1592"/>
      <c r="AB269" s="1570"/>
      <c r="AC269" s="18"/>
      <c r="AW269" s="1527"/>
      <c r="AX269" s="1550"/>
      <c r="AY269" s="1572">
        <f t="shared" si="778"/>
        <v>0</v>
      </c>
      <c r="AZ269" s="1574">
        <f t="shared" si="778"/>
        <v>0</v>
      </c>
      <c r="BA269" s="1574">
        <f t="shared" si="778"/>
        <v>0</v>
      </c>
      <c r="BB269" s="1574">
        <f t="shared" si="778"/>
        <v>0</v>
      </c>
      <c r="BC269" s="1573">
        <f t="shared" si="778"/>
        <v>0</v>
      </c>
      <c r="BD269" s="480">
        <f t="shared" si="778"/>
        <v>0</v>
      </c>
      <c r="BE269" s="1572">
        <f t="shared" si="779"/>
        <v>0</v>
      </c>
      <c r="BF269" s="1539"/>
      <c r="BG269" s="1594">
        <f>'Library Volume 1'!E$9</f>
        <v>0.48</v>
      </c>
      <c r="BH269" s="1595">
        <f>'Library Volume 1'!G$9</f>
        <v>0.48</v>
      </c>
      <c r="BI269" s="1595">
        <f>'Library Volume 1'!H$9</f>
        <v>0.44</v>
      </c>
      <c r="BJ269" s="1595">
        <f>'Library Volume 1'!I$9</f>
        <v>0.4</v>
      </c>
      <c r="BK269" s="1596">
        <f>'Library Volume 1'!J$9</f>
        <v>0.36</v>
      </c>
      <c r="BL269" s="1527"/>
      <c r="BM269" s="1572">
        <f t="shared" si="780"/>
        <v>0</v>
      </c>
      <c r="BN269" s="1574">
        <f t="shared" si="780"/>
        <v>0</v>
      </c>
      <c r="BO269" s="1574">
        <f t="shared" si="780"/>
        <v>0</v>
      </c>
      <c r="BP269" s="1574">
        <f t="shared" si="780"/>
        <v>0</v>
      </c>
      <c r="BQ269" s="1573">
        <f t="shared" si="780"/>
        <v>0</v>
      </c>
      <c r="BR269" s="1527"/>
      <c r="BS269" s="1597">
        <f>('Library Volume 1'!E$6)</f>
        <v>2.2000000000000002</v>
      </c>
      <c r="BT269" s="1598">
        <f>'Library Volume 1'!G$6</f>
        <v>3.2</v>
      </c>
      <c r="BU269" s="1598">
        <f>'Library Volume 1'!H$6</f>
        <v>4.9000000000000004</v>
      </c>
      <c r="BV269" s="1598">
        <f>'Library Volume 1'!I$6</f>
        <v>6.5</v>
      </c>
      <c r="BW269" s="1599">
        <f>'Library Volume 1'!J$6</f>
        <v>7.5</v>
      </c>
      <c r="BX269" s="1527"/>
      <c r="BY269" s="1572">
        <f t="shared" si="781"/>
        <v>0</v>
      </c>
      <c r="BZ269" s="1574">
        <f t="shared" si="782"/>
        <v>0</v>
      </c>
      <c r="CA269" s="1574">
        <f t="shared" si="783"/>
        <v>0</v>
      </c>
      <c r="CB269" s="1574">
        <f t="shared" si="784"/>
        <v>0</v>
      </c>
      <c r="CC269" s="1573">
        <f t="shared" si="785"/>
        <v>0</v>
      </c>
      <c r="CD269" s="1574"/>
      <c r="CE269" s="1539"/>
      <c r="CF269" s="1539"/>
      <c r="CG269" s="1539"/>
      <c r="CH269" s="1539"/>
      <c r="CI269" s="1539"/>
      <c r="CJ269" s="1539"/>
      <c r="CK269" s="1539"/>
    </row>
    <row r="270" spans="2:89" ht="16.350000000000001" hidden="1" customHeight="1" outlineLevel="1">
      <c r="B270" s="483"/>
      <c r="D270" s="1527" t="s">
        <v>296</v>
      </c>
      <c r="E270" s="1527"/>
      <c r="F270" s="1586">
        <v>0</v>
      </c>
      <c r="G270" s="1586">
        <v>0</v>
      </c>
      <c r="H270" s="1586">
        <v>0</v>
      </c>
      <c r="I270" s="1587">
        <f t="shared" si="786"/>
        <v>0</v>
      </c>
      <c r="J270" s="1588">
        <f t="shared" ref="J270:J271" si="797">IF(F270&gt;0,F270/G270,0)</f>
        <v>0</v>
      </c>
      <c r="K270" s="1558"/>
      <c r="L270" s="1589">
        <f t="shared" si="789"/>
        <v>0</v>
      </c>
      <c r="M270" s="1590">
        <v>0</v>
      </c>
      <c r="N270" s="1590">
        <v>0</v>
      </c>
      <c r="O270" s="1590">
        <v>0</v>
      </c>
      <c r="P270" s="1590">
        <v>0</v>
      </c>
      <c r="Q270" s="1635">
        <v>0</v>
      </c>
      <c r="R270" s="1558"/>
      <c r="S270" s="1631">
        <f t="shared" si="790"/>
        <v>0</v>
      </c>
      <c r="T270" s="1632">
        <f t="shared" si="791"/>
        <v>0</v>
      </c>
      <c r="U270" s="1632">
        <f t="shared" si="792"/>
        <v>0</v>
      </c>
      <c r="V270" s="1632">
        <f t="shared" si="793"/>
        <v>0</v>
      </c>
      <c r="W270" s="1632">
        <f t="shared" si="794"/>
        <v>0</v>
      </c>
      <c r="X270" s="1632">
        <f t="shared" si="795"/>
        <v>0</v>
      </c>
      <c r="Y270" s="1633">
        <f t="shared" si="796"/>
        <v>0</v>
      </c>
      <c r="Z270" s="993"/>
      <c r="AA270" s="1592"/>
      <c r="AB270" s="1570"/>
      <c r="AC270" s="18"/>
      <c r="AW270" s="1527"/>
      <c r="AX270" s="1550"/>
      <c r="AY270" s="1572">
        <f t="shared" si="778"/>
        <v>0</v>
      </c>
      <c r="AZ270" s="1574">
        <f t="shared" si="778"/>
        <v>0</v>
      </c>
      <c r="BA270" s="1574">
        <f t="shared" si="778"/>
        <v>0</v>
      </c>
      <c r="BB270" s="1574">
        <f t="shared" si="778"/>
        <v>0</v>
      </c>
      <c r="BC270" s="1573">
        <f t="shared" si="778"/>
        <v>0</v>
      </c>
      <c r="BD270" s="480">
        <f t="shared" si="778"/>
        <v>0</v>
      </c>
      <c r="BE270" s="1572">
        <f t="shared" si="779"/>
        <v>0</v>
      </c>
      <c r="BF270" s="1539"/>
      <c r="BG270" s="1594">
        <f>'Library Volume 1'!E$9</f>
        <v>0.48</v>
      </c>
      <c r="BH270" s="1595">
        <f>'Library Volume 1'!G$9</f>
        <v>0.48</v>
      </c>
      <c r="BI270" s="1595">
        <f>'Library Volume 1'!H$9</f>
        <v>0.44</v>
      </c>
      <c r="BJ270" s="1595">
        <f>'Library Volume 1'!I$9</f>
        <v>0.4</v>
      </c>
      <c r="BK270" s="1596">
        <f>'Library Volume 1'!J$9</f>
        <v>0.36</v>
      </c>
      <c r="BL270" s="1527"/>
      <c r="BM270" s="1572">
        <f t="shared" si="780"/>
        <v>0</v>
      </c>
      <c r="BN270" s="1574">
        <f t="shared" si="780"/>
        <v>0</v>
      </c>
      <c r="BO270" s="1574">
        <f t="shared" si="780"/>
        <v>0</v>
      </c>
      <c r="BP270" s="1574">
        <f t="shared" si="780"/>
        <v>0</v>
      </c>
      <c r="BQ270" s="1573">
        <f t="shared" si="780"/>
        <v>0</v>
      </c>
      <c r="BR270" s="1527"/>
      <c r="BS270" s="1597">
        <f>('Library Volume 1'!E$6)</f>
        <v>2.2000000000000002</v>
      </c>
      <c r="BT270" s="1598">
        <f>'Library Volume 1'!G$6</f>
        <v>3.2</v>
      </c>
      <c r="BU270" s="1598">
        <f>'Library Volume 1'!H$6</f>
        <v>4.9000000000000004</v>
      </c>
      <c r="BV270" s="1598">
        <f>'Library Volume 1'!I$6</f>
        <v>6.5</v>
      </c>
      <c r="BW270" s="1599">
        <f>'Library Volume 1'!J$6</f>
        <v>7.5</v>
      </c>
      <c r="BX270" s="1527"/>
      <c r="BY270" s="1572">
        <f t="shared" si="781"/>
        <v>0</v>
      </c>
      <c r="BZ270" s="1574">
        <f t="shared" si="782"/>
        <v>0</v>
      </c>
      <c r="CA270" s="1574">
        <f t="shared" si="783"/>
        <v>0</v>
      </c>
      <c r="CB270" s="1574">
        <f t="shared" si="784"/>
        <v>0</v>
      </c>
      <c r="CC270" s="1573">
        <f t="shared" si="785"/>
        <v>0</v>
      </c>
      <c r="CD270" s="1574"/>
      <c r="CE270" s="1539"/>
      <c r="CF270" s="1539"/>
      <c r="CG270" s="1539"/>
      <c r="CH270" s="1539"/>
      <c r="CI270" s="1539"/>
      <c r="CJ270" s="1539"/>
      <c r="CK270" s="1539"/>
    </row>
    <row r="271" spans="2:89" ht="16.350000000000001" hidden="1" customHeight="1" outlineLevel="1">
      <c r="B271" s="483"/>
      <c r="D271" s="1527" t="s">
        <v>298</v>
      </c>
      <c r="E271" s="1527"/>
      <c r="F271" s="1586">
        <v>0</v>
      </c>
      <c r="G271" s="1586">
        <v>0</v>
      </c>
      <c r="H271" s="1586">
        <v>0</v>
      </c>
      <c r="I271" s="1587">
        <f t="shared" si="786"/>
        <v>0</v>
      </c>
      <c r="J271" s="1588">
        <f t="shared" si="797"/>
        <v>0</v>
      </c>
      <c r="K271" s="1558"/>
      <c r="L271" s="1589">
        <f>J271-M271-N271-O271-P271-Q271</f>
        <v>0</v>
      </c>
      <c r="M271" s="1590">
        <v>0</v>
      </c>
      <c r="N271" s="1590">
        <v>0</v>
      </c>
      <c r="O271" s="1590">
        <v>0</v>
      </c>
      <c r="P271" s="1590">
        <v>0</v>
      </c>
      <c r="Q271" s="1635">
        <v>0</v>
      </c>
      <c r="R271" s="1558"/>
      <c r="S271" s="1631">
        <f t="shared" si="790"/>
        <v>0</v>
      </c>
      <c r="T271" s="1632">
        <f t="shared" si="791"/>
        <v>0</v>
      </c>
      <c r="U271" s="1632">
        <f t="shared" si="792"/>
        <v>0</v>
      </c>
      <c r="V271" s="1632">
        <f t="shared" si="793"/>
        <v>0</v>
      </c>
      <c r="W271" s="1632">
        <f t="shared" si="794"/>
        <v>0</v>
      </c>
      <c r="X271" s="1632">
        <f t="shared" si="795"/>
        <v>0</v>
      </c>
      <c r="Y271" s="1634">
        <f t="shared" si="796"/>
        <v>0</v>
      </c>
      <c r="Z271" s="993"/>
      <c r="AA271" s="1592"/>
      <c r="AB271" s="1570"/>
      <c r="AC271" s="18"/>
      <c r="AW271" s="1565"/>
      <c r="AX271" s="1610"/>
      <c r="AY271" s="1561">
        <f t="shared" si="778"/>
        <v>0</v>
      </c>
      <c r="AZ271" s="1564">
        <f t="shared" si="778"/>
        <v>0</v>
      </c>
      <c r="BA271" s="1564">
        <f t="shared" si="778"/>
        <v>0</v>
      </c>
      <c r="BB271" s="1564">
        <f t="shared" si="778"/>
        <v>0</v>
      </c>
      <c r="BC271" s="1611">
        <f t="shared" si="778"/>
        <v>0</v>
      </c>
      <c r="BD271" s="482">
        <f t="shared" si="778"/>
        <v>0</v>
      </c>
      <c r="BE271" s="1561">
        <f t="shared" si="779"/>
        <v>0</v>
      </c>
      <c r="BF271" s="1630"/>
      <c r="BG271" s="1613">
        <f>'Library Volume 1'!E$9</f>
        <v>0.48</v>
      </c>
      <c r="BH271" s="1614">
        <f>'Library Volume 1'!G$9</f>
        <v>0.48</v>
      </c>
      <c r="BI271" s="1614">
        <f>'Library Volume 1'!H$9</f>
        <v>0.44</v>
      </c>
      <c r="BJ271" s="1614">
        <f>'Library Volume 1'!I$9</f>
        <v>0.4</v>
      </c>
      <c r="BK271" s="1615">
        <f>'Library Volume 1'!J$9</f>
        <v>0.36</v>
      </c>
      <c r="BL271" s="1565"/>
      <c r="BM271" s="1561">
        <f t="shared" si="780"/>
        <v>0</v>
      </c>
      <c r="BN271" s="1564">
        <f t="shared" si="780"/>
        <v>0</v>
      </c>
      <c r="BO271" s="1564">
        <f t="shared" si="780"/>
        <v>0</v>
      </c>
      <c r="BP271" s="1564">
        <f t="shared" si="780"/>
        <v>0</v>
      </c>
      <c r="BQ271" s="1611">
        <f t="shared" si="780"/>
        <v>0</v>
      </c>
      <c r="BR271" s="1565"/>
      <c r="BS271" s="1616">
        <f>('Library Volume 1'!E$6)</f>
        <v>2.2000000000000002</v>
      </c>
      <c r="BT271" s="1617">
        <f>'Library Volume 1'!G$6</f>
        <v>3.2</v>
      </c>
      <c r="BU271" s="1617">
        <f>'Library Volume 1'!H$6</f>
        <v>4.9000000000000004</v>
      </c>
      <c r="BV271" s="1617">
        <f>'Library Volume 1'!I$6</f>
        <v>6.5</v>
      </c>
      <c r="BW271" s="1618">
        <f>'Library Volume 1'!J$6</f>
        <v>7.5</v>
      </c>
      <c r="BX271" s="1565"/>
      <c r="BY271" s="1561">
        <f t="shared" si="781"/>
        <v>0</v>
      </c>
      <c r="BZ271" s="1564">
        <f>BN271*BT271</f>
        <v>0</v>
      </c>
      <c r="CA271" s="1564">
        <f t="shared" si="783"/>
        <v>0</v>
      </c>
      <c r="CB271" s="1564">
        <f t="shared" si="784"/>
        <v>0</v>
      </c>
      <c r="CC271" s="1611">
        <f t="shared" si="785"/>
        <v>0</v>
      </c>
      <c r="CD271" s="1564"/>
      <c r="CE271" s="1539"/>
      <c r="CF271" s="1539"/>
      <c r="CG271" s="1539"/>
      <c r="CH271" s="1539"/>
      <c r="CI271" s="1539"/>
      <c r="CJ271" s="1539"/>
      <c r="CK271" s="1539"/>
    </row>
    <row r="272" spans="2:89" s="24" customFormat="1" ht="20.25" hidden="1" outlineLevel="1">
      <c r="B272" s="483"/>
      <c r="D272" s="484"/>
      <c r="E272" s="484"/>
      <c r="F272" s="531">
        <f>SUM(F262:F271)</f>
        <v>0</v>
      </c>
      <c r="G272" s="531">
        <f>SUM(G262:G271)</f>
        <v>0</v>
      </c>
      <c r="H272" s="531">
        <f>SUM(H262:H271)</f>
        <v>0</v>
      </c>
      <c r="I272" s="738" t="e">
        <f>AN141</f>
        <v>#DIV/0!</v>
      </c>
      <c r="J272" s="626">
        <f t="shared" ref="J272" si="798">IF(F272&gt;0,F272/G272,0)</f>
        <v>0</v>
      </c>
      <c r="K272" s="1558"/>
      <c r="L272" s="485"/>
      <c r="M272" s="531"/>
      <c r="N272" s="531"/>
      <c r="O272" s="531"/>
      <c r="P272" s="531"/>
      <c r="Q272" s="626"/>
      <c r="R272" s="1558"/>
      <c r="S272" s="1228">
        <f t="shared" ref="S272" si="799">SUM(S262:S271)</f>
        <v>0</v>
      </c>
      <c r="T272" s="1229">
        <f>SUM(T262:T271)</f>
        <v>0</v>
      </c>
      <c r="U272" s="1229">
        <f>SUM(U262:U271)</f>
        <v>0</v>
      </c>
      <c r="V272" s="1229">
        <f>SUM(V262:V271)</f>
        <v>0</v>
      </c>
      <c r="W272" s="1229">
        <f>SUM(W262:W271)</f>
        <v>0</v>
      </c>
      <c r="X272" s="1229">
        <f>SUM(X262:X271)</f>
        <v>0</v>
      </c>
      <c r="Y272" s="1230">
        <f t="shared" ref="Y272" si="800">SUM(Y262:Y271)</f>
        <v>0</v>
      </c>
      <c r="Z272" s="993"/>
      <c r="AA272" s="645" t="str">
        <f>IF(AN145&gt;0,"NB: no space allocated due to insufficient demand","")</f>
        <v/>
      </c>
      <c r="AB272" s="643"/>
      <c r="AC272" s="18"/>
      <c r="AW272" s="481"/>
      <c r="AX272" s="508"/>
      <c r="AY272" s="509">
        <f t="shared" ref="AY272:BE272" si="801">SUM(AY262:AY271)</f>
        <v>0</v>
      </c>
      <c r="AZ272" s="510">
        <f t="shared" si="801"/>
        <v>0</v>
      </c>
      <c r="BA272" s="510">
        <f t="shared" si="801"/>
        <v>0</v>
      </c>
      <c r="BB272" s="510">
        <f t="shared" si="801"/>
        <v>0</v>
      </c>
      <c r="BC272" s="511">
        <f t="shared" si="801"/>
        <v>0</v>
      </c>
      <c r="BD272" s="512">
        <f>SUM(BD262:BD271)</f>
        <v>0</v>
      </c>
      <c r="BE272" s="511">
        <f t="shared" si="801"/>
        <v>0</v>
      </c>
      <c r="BF272" s="481"/>
      <c r="BG272" s="1579">
        <f>'Library Volume 1'!E$9</f>
        <v>0.48</v>
      </c>
      <c r="BH272" s="1619" t="e">
        <f>(T272+U272+V272+W272)/((BN272+BO272+BP272+BQ272)*40)</f>
        <v>#DIV/0!</v>
      </c>
      <c r="BI272" s="1620"/>
      <c r="BJ272" s="1620"/>
      <c r="BK272" s="1621"/>
      <c r="BL272" s="481"/>
      <c r="BM272" s="509">
        <f>SUM(BM262:BM271)</f>
        <v>0</v>
      </c>
      <c r="BN272" s="510">
        <f>SUM(BN262:BN271)</f>
        <v>0</v>
      </c>
      <c r="BO272" s="510">
        <f>SUM(BO262:BO271)</f>
        <v>0</v>
      </c>
      <c r="BP272" s="510">
        <f>SUM(BP262:BP271)</f>
        <v>0</v>
      </c>
      <c r="BQ272" s="511">
        <f>SUM(BQ262:BQ271)</f>
        <v>0</v>
      </c>
      <c r="BR272" s="481"/>
      <c r="BS272" s="1583">
        <f>('Library Volume 1'!E$6)</f>
        <v>2.2000000000000002</v>
      </c>
      <c r="BT272" s="1455" t="e">
        <f>(CC272+CB272+CA272+BZ272)/(BN272+BO272+BP272+BQ272)</f>
        <v>#DIV/0!</v>
      </c>
      <c r="BU272" s="1456"/>
      <c r="BV272" s="1456"/>
      <c r="BW272" s="1457"/>
      <c r="BX272" s="481"/>
      <c r="BY272" s="509">
        <f>SUM(BY262:BY271)</f>
        <v>0</v>
      </c>
      <c r="BZ272" s="510">
        <f>SUM(BZ262:BZ271)</f>
        <v>0</v>
      </c>
      <c r="CA272" s="510">
        <f>SUM(CA262:CA271)</f>
        <v>0</v>
      </c>
      <c r="CB272" s="510">
        <f>SUM(CB262:CB271)</f>
        <v>0</v>
      </c>
      <c r="CC272" s="511">
        <f>SUM(CC262:CC271)</f>
        <v>0</v>
      </c>
      <c r="CD272" s="510"/>
      <c r="CE272" s="28"/>
      <c r="CF272" s="28"/>
      <c r="CG272" s="28"/>
      <c r="CH272" s="28"/>
      <c r="CI272" s="28"/>
      <c r="CJ272" s="28"/>
      <c r="CK272" s="28"/>
    </row>
    <row r="273" spans="2:89" s="31" customFormat="1" ht="20.25" collapsed="1">
      <c r="B273" s="621"/>
      <c r="C273" s="498"/>
      <c r="F273" s="43"/>
      <c r="G273" s="43"/>
      <c r="H273" s="43"/>
      <c r="I273" s="560"/>
      <c r="J273" s="561"/>
      <c r="K273" s="1558"/>
      <c r="L273" s="1622"/>
      <c r="M273" s="43"/>
      <c r="N273" s="43"/>
      <c r="O273" s="43"/>
      <c r="P273" s="43"/>
      <c r="Q273" s="491"/>
      <c r="R273" s="1558"/>
      <c r="S273" s="1622"/>
      <c r="T273" s="43"/>
      <c r="U273" s="43"/>
      <c r="V273" s="43"/>
      <c r="W273" s="43"/>
      <c r="X273" s="43"/>
      <c r="Y273" s="491"/>
      <c r="Z273" s="993"/>
      <c r="AA273" s="648"/>
      <c r="AB273" s="642"/>
      <c r="AC273" s="18"/>
      <c r="AX273" s="492"/>
      <c r="AY273" s="496"/>
      <c r="AZ273" s="39"/>
      <c r="BA273" s="39"/>
      <c r="BB273" s="39"/>
      <c r="BC273" s="497"/>
      <c r="BD273" s="495"/>
      <c r="BE273" s="497"/>
      <c r="BF273" s="39"/>
      <c r="BG273" s="496"/>
      <c r="BH273" s="39"/>
      <c r="BI273" s="39"/>
      <c r="BJ273" s="39"/>
      <c r="BK273" s="497"/>
      <c r="BM273" s="43"/>
      <c r="BN273" s="491"/>
      <c r="BO273" s="491"/>
      <c r="BP273" s="491"/>
      <c r="BQ273" s="44"/>
      <c r="BS273" s="496"/>
      <c r="BT273" s="39"/>
      <c r="BU273" s="39"/>
      <c r="BV273" s="39"/>
      <c r="BW273" s="497"/>
      <c r="BY273" s="496"/>
      <c r="BZ273" s="39"/>
      <c r="CA273" s="39"/>
      <c r="CB273" s="39"/>
      <c r="CC273" s="497"/>
      <c r="CD273" s="39"/>
      <c r="CE273" s="39"/>
      <c r="CF273" s="39"/>
      <c r="CG273" s="39"/>
      <c r="CH273" s="39"/>
      <c r="CI273" s="39"/>
      <c r="CJ273" s="39"/>
      <c r="CK273" s="39"/>
    </row>
    <row r="274" spans="2:89" s="498" customFormat="1" ht="23.1" customHeight="1">
      <c r="B274" s="620" t="str">
        <f>"15"</f>
        <v>15</v>
      </c>
      <c r="C274" s="610" t="str">
        <f>'Library Volume 1'!C72</f>
        <v>Business, Administration, Finance and Law</v>
      </c>
      <c r="D274" s="41"/>
      <c r="E274" s="41"/>
      <c r="F274" s="736"/>
      <c r="G274" s="737"/>
      <c r="H274" s="737"/>
      <c r="I274" s="739"/>
      <c r="J274" s="740"/>
      <c r="K274" s="1558"/>
      <c r="L274" s="1560" t="s">
        <v>282</v>
      </c>
      <c r="M274" s="1561" t="s">
        <v>283</v>
      </c>
      <c r="N274" s="1561" t="s">
        <v>284</v>
      </c>
      <c r="O274" s="1561" t="s">
        <v>285</v>
      </c>
      <c r="P274" s="1561" t="s">
        <v>286</v>
      </c>
      <c r="Q274" s="1562" t="s">
        <v>280</v>
      </c>
      <c r="R274" s="1558"/>
      <c r="S274" s="1560" t="s">
        <v>282</v>
      </c>
      <c r="T274" s="1561" t="s">
        <v>283</v>
      </c>
      <c r="U274" s="1561" t="s">
        <v>284</v>
      </c>
      <c r="V274" s="1561" t="s">
        <v>285</v>
      </c>
      <c r="W274" s="1561" t="s">
        <v>286</v>
      </c>
      <c r="X274" s="1563" t="s">
        <v>280</v>
      </c>
      <c r="Y274" s="1564" t="s">
        <v>275</v>
      </c>
      <c r="Z274" s="993"/>
      <c r="AA274" s="653" t="s">
        <v>287</v>
      </c>
      <c r="AB274" s="544"/>
      <c r="AC274" s="18"/>
      <c r="AW274" s="475" t="str">
        <f>B274</f>
        <v>15</v>
      </c>
      <c r="AX274" s="476" t="str">
        <f>$C274</f>
        <v>Business, Administration, Finance and Law</v>
      </c>
      <c r="AY274" s="499"/>
      <c r="AZ274" s="500"/>
      <c r="BA274" s="500"/>
      <c r="BB274" s="500"/>
      <c r="BC274" s="501"/>
      <c r="BD274" s="502"/>
      <c r="BE274" s="501"/>
      <c r="BF274" s="500"/>
      <c r="BG274" s="499"/>
      <c r="BH274" s="500"/>
      <c r="BI274" s="500"/>
      <c r="BJ274" s="500"/>
      <c r="BK274" s="501"/>
      <c r="BL274" s="503"/>
      <c r="BM274" s="504"/>
      <c r="BN274" s="474"/>
      <c r="BO274" s="474"/>
      <c r="BP274" s="474"/>
      <c r="BQ274" s="505"/>
      <c r="BR274" s="503"/>
      <c r="BS274" s="499"/>
      <c r="BT274" s="500"/>
      <c r="BU274" s="500"/>
      <c r="BV274" s="500"/>
      <c r="BW274" s="501"/>
      <c r="BX274" s="503"/>
      <c r="BY274" s="499"/>
      <c r="BZ274" s="500"/>
      <c r="CA274" s="500"/>
      <c r="CB274" s="500"/>
      <c r="CC274" s="501"/>
      <c r="CD274" s="500"/>
      <c r="CE274" s="506"/>
      <c r="CF274" s="506"/>
      <c r="CG274" s="506"/>
      <c r="CH274" s="506"/>
      <c r="CI274" s="506"/>
      <c r="CJ274" s="506"/>
      <c r="CK274" s="506"/>
    </row>
    <row r="275" spans="2:89" ht="17.100000000000001" hidden="1" customHeight="1" outlineLevel="1">
      <c r="B275" s="483"/>
      <c r="C275" s="1565" t="str">
        <f>'Library Volume 1'!C73</f>
        <v>Accounting and Finance</v>
      </c>
      <c r="D275" s="1565"/>
      <c r="E275" s="1566"/>
      <c r="F275" s="1567"/>
      <c r="G275" s="1567"/>
      <c r="H275" s="1567"/>
      <c r="I275" s="1623"/>
      <c r="J275" s="1624"/>
      <c r="K275" s="1558"/>
      <c r="L275" s="1566"/>
      <c r="M275" s="1567"/>
      <c r="N275" s="1567"/>
      <c r="O275" s="1567"/>
      <c r="P275" s="1567"/>
      <c r="Q275" s="1566"/>
      <c r="R275" s="1558"/>
      <c r="S275" s="1566"/>
      <c r="T275" s="1567"/>
      <c r="U275" s="1567"/>
      <c r="V275" s="1567"/>
      <c r="W275" s="1567"/>
      <c r="X275" s="1567"/>
      <c r="Y275" s="1566"/>
      <c r="Z275" s="993"/>
      <c r="AA275" s="649"/>
      <c r="AB275" s="1570"/>
      <c r="AC275" s="18"/>
      <c r="AW275" s="1527"/>
      <c r="AX275" s="508" t="str">
        <f>C275</f>
        <v>Accounting and Finance</v>
      </c>
      <c r="AY275" s="1575"/>
      <c r="AZ275" s="1576"/>
      <c r="BA275" s="1576"/>
      <c r="BB275" s="1576"/>
      <c r="BC275" s="1577"/>
      <c r="BD275" s="604"/>
      <c r="BE275" s="1575"/>
      <c r="BF275" s="1578"/>
      <c r="BG275" s="1579"/>
      <c r="BH275" s="1580"/>
      <c r="BI275" s="1580"/>
      <c r="BJ275" s="1580"/>
      <c r="BK275" s="1581"/>
      <c r="BL275" s="1582"/>
      <c r="BM275" s="1575"/>
      <c r="BN275" s="1576"/>
      <c r="BO275" s="1576"/>
      <c r="BP275" s="1576"/>
      <c r="BQ275" s="1577"/>
      <c r="BR275" s="1582"/>
      <c r="BS275" s="1583"/>
      <c r="BT275" s="1584"/>
      <c r="BU275" s="1584"/>
      <c r="BV275" s="1584"/>
      <c r="BW275" s="1585"/>
      <c r="BX275" s="1582"/>
      <c r="BY275" s="1575"/>
      <c r="BZ275" s="1576"/>
      <c r="CA275" s="1576"/>
      <c r="CB275" s="1576"/>
      <c r="CC275" s="1577"/>
      <c r="CD275" s="1574"/>
      <c r="CE275" s="1539"/>
      <c r="CF275" s="1539"/>
      <c r="CG275" s="1539"/>
      <c r="CH275" s="1539"/>
      <c r="CI275" s="1539"/>
      <c r="CJ275" s="1539"/>
      <c r="CK275" s="1539"/>
    </row>
    <row r="276" spans="2:89" ht="16.350000000000001" hidden="1" customHeight="1" outlineLevel="1">
      <c r="B276" s="483"/>
      <c r="C276" s="1527"/>
      <c r="D276" s="1527" t="s">
        <v>292</v>
      </c>
      <c r="E276" s="1527"/>
      <c r="F276" s="1586">
        <v>0</v>
      </c>
      <c r="G276" s="1586">
        <v>0</v>
      </c>
      <c r="H276" s="1586">
        <v>0</v>
      </c>
      <c r="I276" s="1587">
        <f t="shared" ref="I276:I279" si="802">IF(F276&gt;0,G276/H276,0)</f>
        <v>0</v>
      </c>
      <c r="J276" s="1588">
        <f t="shared" ref="J276" si="803">IF(F276&gt;0,F276/G276,0)</f>
        <v>0</v>
      </c>
      <c r="K276" s="1558"/>
      <c r="L276" s="1589">
        <f t="shared" ref="L276:L294" si="804">J276-M276-N276-O276-P276-Q276</f>
        <v>0</v>
      </c>
      <c r="M276" s="1590">
        <v>0</v>
      </c>
      <c r="N276" s="1590">
        <v>0</v>
      </c>
      <c r="O276" s="1590">
        <v>0</v>
      </c>
      <c r="P276" s="1590">
        <v>0</v>
      </c>
      <c r="Q276" s="1635">
        <v>0</v>
      </c>
      <c r="R276" s="1558"/>
      <c r="S276" s="1570">
        <f t="shared" ref="S276:S294" si="805">$I276*L276*$H276</f>
        <v>0</v>
      </c>
      <c r="T276" s="1572">
        <f t="shared" ref="T276:T294" si="806">$I276*M276*$H276</f>
        <v>0</v>
      </c>
      <c r="U276" s="1572">
        <f t="shared" ref="U276:U294" si="807">$I276*N276*$H276</f>
        <v>0</v>
      </c>
      <c r="V276" s="1572">
        <f t="shared" ref="V276:V294" si="808">$I276*O276*$H276</f>
        <v>0</v>
      </c>
      <c r="W276" s="1572">
        <f t="shared" ref="W276:W294" si="809">$I276*P276*$H276</f>
        <v>0</v>
      </c>
      <c r="X276" s="1572">
        <f t="shared" ref="X276:X294" si="810">$I276*Q276*$H276</f>
        <v>0</v>
      </c>
      <c r="Y276" s="1574">
        <f t="shared" ref="Y276:Y294" si="811">SUM(S276:X276)</f>
        <v>0</v>
      </c>
      <c r="Z276" s="993"/>
      <c r="AA276" s="1592"/>
      <c r="AB276" s="1570"/>
      <c r="AC276" s="18"/>
      <c r="AW276" s="1527"/>
      <c r="AX276" s="1550"/>
      <c r="AY276" s="1572">
        <f t="shared" ref="AY276:BD299" si="812">$H276*L276</f>
        <v>0</v>
      </c>
      <c r="AZ276" s="1574">
        <f t="shared" si="812"/>
        <v>0</v>
      </c>
      <c r="BA276" s="1574">
        <f t="shared" si="812"/>
        <v>0</v>
      </c>
      <c r="BB276" s="1574">
        <f t="shared" si="812"/>
        <v>0</v>
      </c>
      <c r="BC276" s="1573">
        <f t="shared" si="812"/>
        <v>0</v>
      </c>
      <c r="BD276" s="480">
        <f t="shared" si="812"/>
        <v>0</v>
      </c>
      <c r="BE276" s="1572">
        <f t="shared" ref="BE276:BE294" si="813">SUM(AY276:BD276)</f>
        <v>0</v>
      </c>
      <c r="BF276" s="1539"/>
      <c r="BG276" s="1594">
        <f>'Library Volume 1'!E$9</f>
        <v>0.48</v>
      </c>
      <c r="BH276" s="1595">
        <f>'Library Volume 1'!G$9</f>
        <v>0.48</v>
      </c>
      <c r="BI276" s="1595">
        <f>'Library Volume 1'!H$9</f>
        <v>0.44</v>
      </c>
      <c r="BJ276" s="1595">
        <f>'Library Volume 1'!I$9</f>
        <v>0.4</v>
      </c>
      <c r="BK276" s="1596">
        <f>'Library Volume 1'!J$9</f>
        <v>0.36</v>
      </c>
      <c r="BL276" s="1527"/>
      <c r="BM276" s="1572">
        <f t="shared" ref="BM276:BM294" si="814">(S276)/(BG276*40)</f>
        <v>0</v>
      </c>
      <c r="BN276" s="1574">
        <f t="shared" ref="BN276:BN294" si="815">(T276)/(BH276*40)</f>
        <v>0</v>
      </c>
      <c r="BO276" s="1574">
        <f t="shared" ref="BO276:BO294" si="816">(U276)/(BI276*40)</f>
        <v>0</v>
      </c>
      <c r="BP276" s="1574">
        <f t="shared" ref="BP276:BP294" si="817">(V276)/(BJ276*40)</f>
        <v>0</v>
      </c>
      <c r="BQ276" s="1573">
        <f t="shared" ref="BQ276:BQ294" si="818">(W276)/(BK276*40)</f>
        <v>0</v>
      </c>
      <c r="BR276" s="1527"/>
      <c r="BS276" s="1597">
        <f>('Library Volume 1'!E$6)</f>
        <v>2.2000000000000002</v>
      </c>
      <c r="BT276" s="1598">
        <f>'Library Volume 1'!G$6</f>
        <v>3.2</v>
      </c>
      <c r="BU276" s="1598">
        <f>'Library Volume 1'!H$6</f>
        <v>4.9000000000000004</v>
      </c>
      <c r="BV276" s="1598">
        <f>'Library Volume 1'!I$6</f>
        <v>6.5</v>
      </c>
      <c r="BW276" s="1599">
        <f>'Library Volume 1'!J$6</f>
        <v>7.5</v>
      </c>
      <c r="BX276" s="1527"/>
      <c r="BY276" s="1572">
        <f t="shared" ref="BY276:BY294" si="819">BM276*BS276</f>
        <v>0</v>
      </c>
      <c r="BZ276" s="1574">
        <f t="shared" ref="BZ276:BZ294" si="820">BN276*BT276</f>
        <v>0</v>
      </c>
      <c r="CA276" s="1574">
        <f t="shared" ref="CA276:CA294" si="821">BO276*BU276</f>
        <v>0</v>
      </c>
      <c r="CB276" s="1574">
        <f t="shared" ref="CB276:CB294" si="822">BP276*BV276</f>
        <v>0</v>
      </c>
      <c r="CC276" s="1573">
        <f t="shared" ref="CC276:CC294" si="823">BQ276*BW276</f>
        <v>0</v>
      </c>
      <c r="CD276" s="1574"/>
      <c r="CE276" s="1539"/>
      <c r="CF276" s="1539"/>
      <c r="CG276" s="1539"/>
      <c r="CH276" s="1539"/>
      <c r="CI276" s="1539"/>
      <c r="CJ276" s="1539"/>
      <c r="CK276" s="1539"/>
    </row>
    <row r="277" spans="2:89" ht="16.350000000000001" hidden="1" customHeight="1" outlineLevel="1">
      <c r="B277" s="1557"/>
      <c r="C277" s="1527"/>
      <c r="D277" s="1527" t="s">
        <v>294</v>
      </c>
      <c r="E277" s="1527"/>
      <c r="F277" s="1586">
        <v>0</v>
      </c>
      <c r="G277" s="1586">
        <v>0</v>
      </c>
      <c r="H277" s="1586">
        <v>0</v>
      </c>
      <c r="I277" s="1587">
        <f t="shared" si="802"/>
        <v>0</v>
      </c>
      <c r="J277" s="1588">
        <f>IF(F277&gt;0,F277/G277,0)</f>
        <v>0</v>
      </c>
      <c r="K277" s="1558"/>
      <c r="L277" s="1589">
        <f t="shared" si="804"/>
        <v>0</v>
      </c>
      <c r="M277" s="1590">
        <v>0</v>
      </c>
      <c r="N277" s="1590">
        <v>0</v>
      </c>
      <c r="O277" s="1590">
        <v>0</v>
      </c>
      <c r="P277" s="1590">
        <v>0</v>
      </c>
      <c r="Q277" s="1635">
        <v>0</v>
      </c>
      <c r="R277" s="1558"/>
      <c r="S277" s="1570">
        <f t="shared" si="805"/>
        <v>0</v>
      </c>
      <c r="T277" s="1572">
        <f t="shared" si="806"/>
        <v>0</v>
      </c>
      <c r="U277" s="1572">
        <f t="shared" si="807"/>
        <v>0</v>
      </c>
      <c r="V277" s="1572">
        <f t="shared" si="808"/>
        <v>0</v>
      </c>
      <c r="W277" s="1572">
        <f t="shared" si="809"/>
        <v>0</v>
      </c>
      <c r="X277" s="1572">
        <f t="shared" si="810"/>
        <v>0</v>
      </c>
      <c r="Y277" s="1574">
        <f t="shared" si="811"/>
        <v>0</v>
      </c>
      <c r="Z277" s="993"/>
      <c r="AA277" s="1592"/>
      <c r="AB277" s="1570"/>
      <c r="AC277" s="18"/>
      <c r="AW277" s="1527"/>
      <c r="AX277" s="1550"/>
      <c r="AY277" s="1572">
        <f t="shared" si="812"/>
        <v>0</v>
      </c>
      <c r="AZ277" s="1574">
        <f t="shared" si="812"/>
        <v>0</v>
      </c>
      <c r="BA277" s="1574">
        <f t="shared" si="812"/>
        <v>0</v>
      </c>
      <c r="BB277" s="1574">
        <f t="shared" si="812"/>
        <v>0</v>
      </c>
      <c r="BC277" s="1573">
        <f t="shared" si="812"/>
        <v>0</v>
      </c>
      <c r="BD277" s="480">
        <f t="shared" si="812"/>
        <v>0</v>
      </c>
      <c r="BE277" s="1572">
        <f t="shared" si="813"/>
        <v>0</v>
      </c>
      <c r="BF277" s="1539"/>
      <c r="BG277" s="1594">
        <f>'Library Volume 1'!E$9</f>
        <v>0.48</v>
      </c>
      <c r="BH277" s="1595">
        <f>'Library Volume 1'!G$9</f>
        <v>0.48</v>
      </c>
      <c r="BI277" s="1595">
        <f>'Library Volume 1'!H$9</f>
        <v>0.44</v>
      </c>
      <c r="BJ277" s="1595">
        <f>'Library Volume 1'!I$9</f>
        <v>0.4</v>
      </c>
      <c r="BK277" s="1596">
        <f>'Library Volume 1'!J$9</f>
        <v>0.36</v>
      </c>
      <c r="BL277" s="1527"/>
      <c r="BM277" s="1572">
        <f t="shared" si="814"/>
        <v>0</v>
      </c>
      <c r="BN277" s="1574">
        <f t="shared" si="815"/>
        <v>0</v>
      </c>
      <c r="BO277" s="1574">
        <f t="shared" si="816"/>
        <v>0</v>
      </c>
      <c r="BP277" s="1574">
        <f t="shared" si="817"/>
        <v>0</v>
      </c>
      <c r="BQ277" s="1573">
        <f t="shared" si="818"/>
        <v>0</v>
      </c>
      <c r="BR277" s="1527"/>
      <c r="BS277" s="1597">
        <f>('Library Volume 1'!E$6)</f>
        <v>2.2000000000000002</v>
      </c>
      <c r="BT277" s="1598">
        <f>'Library Volume 1'!G$6</f>
        <v>3.2</v>
      </c>
      <c r="BU277" s="1598">
        <f>'Library Volume 1'!H$6</f>
        <v>4.9000000000000004</v>
      </c>
      <c r="BV277" s="1598">
        <f>'Library Volume 1'!I$6</f>
        <v>6.5</v>
      </c>
      <c r="BW277" s="1599">
        <f>'Library Volume 1'!J$6</f>
        <v>7.5</v>
      </c>
      <c r="BX277" s="1527"/>
      <c r="BY277" s="1572">
        <f t="shared" si="819"/>
        <v>0</v>
      </c>
      <c r="BZ277" s="1574">
        <f t="shared" si="820"/>
        <v>0</v>
      </c>
      <c r="CA277" s="1574">
        <f t="shared" si="821"/>
        <v>0</v>
      </c>
      <c r="CB277" s="1574">
        <f t="shared" si="822"/>
        <v>0</v>
      </c>
      <c r="CC277" s="1573">
        <f t="shared" si="823"/>
        <v>0</v>
      </c>
      <c r="CD277" s="1574"/>
      <c r="CE277" s="1539"/>
      <c r="CF277" s="1539"/>
      <c r="CG277" s="1539"/>
      <c r="CH277" s="1539"/>
      <c r="CI277" s="1539"/>
      <c r="CJ277" s="1539"/>
      <c r="CK277" s="1539"/>
    </row>
    <row r="278" spans="2:89" ht="16.350000000000001" hidden="1" customHeight="1" outlineLevel="1">
      <c r="B278" s="1557"/>
      <c r="C278" s="1527"/>
      <c r="D278" s="1527" t="s">
        <v>296</v>
      </c>
      <c r="E278" s="1527"/>
      <c r="F278" s="1586">
        <v>0</v>
      </c>
      <c r="G278" s="1586">
        <v>0</v>
      </c>
      <c r="H278" s="1586">
        <v>0</v>
      </c>
      <c r="I278" s="1587">
        <f t="shared" si="802"/>
        <v>0</v>
      </c>
      <c r="J278" s="1588">
        <f t="shared" ref="J278:J279" si="824">IF(F278&gt;0,F278/G278,0)</f>
        <v>0</v>
      </c>
      <c r="K278" s="1558"/>
      <c r="L278" s="1589">
        <f t="shared" si="804"/>
        <v>0</v>
      </c>
      <c r="M278" s="1590">
        <v>0</v>
      </c>
      <c r="N278" s="1590">
        <v>0</v>
      </c>
      <c r="O278" s="1590">
        <v>0</v>
      </c>
      <c r="P278" s="1590">
        <v>0</v>
      </c>
      <c r="Q278" s="1635">
        <v>0</v>
      </c>
      <c r="R278" s="1558"/>
      <c r="S278" s="1570">
        <f t="shared" si="805"/>
        <v>0</v>
      </c>
      <c r="T278" s="1572">
        <f t="shared" si="806"/>
        <v>0</v>
      </c>
      <c r="U278" s="1572">
        <f t="shared" si="807"/>
        <v>0</v>
      </c>
      <c r="V278" s="1572">
        <f t="shared" si="808"/>
        <v>0</v>
      </c>
      <c r="W278" s="1572">
        <f t="shared" si="809"/>
        <v>0</v>
      </c>
      <c r="X278" s="1572">
        <f t="shared" si="810"/>
        <v>0</v>
      </c>
      <c r="Y278" s="1574">
        <f t="shared" si="811"/>
        <v>0</v>
      </c>
      <c r="Z278" s="993"/>
      <c r="AA278" s="1592"/>
      <c r="AB278" s="1570"/>
      <c r="AC278" s="18"/>
      <c r="AW278" s="1527"/>
      <c r="AX278" s="1550"/>
      <c r="AY278" s="1572">
        <f t="shared" si="812"/>
        <v>0</v>
      </c>
      <c r="AZ278" s="1574">
        <f t="shared" si="812"/>
        <v>0</v>
      </c>
      <c r="BA278" s="1574">
        <f t="shared" si="812"/>
        <v>0</v>
      </c>
      <c r="BB278" s="1574">
        <f t="shared" si="812"/>
        <v>0</v>
      </c>
      <c r="BC278" s="1573">
        <f t="shared" si="812"/>
        <v>0</v>
      </c>
      <c r="BD278" s="480">
        <f t="shared" si="812"/>
        <v>0</v>
      </c>
      <c r="BE278" s="1572">
        <f t="shared" si="813"/>
        <v>0</v>
      </c>
      <c r="BF278" s="1539"/>
      <c r="BG278" s="1594">
        <f>'Library Volume 1'!E$9</f>
        <v>0.48</v>
      </c>
      <c r="BH278" s="1595">
        <f>'Library Volume 1'!G$9</f>
        <v>0.48</v>
      </c>
      <c r="BI278" s="1595">
        <f>'Library Volume 1'!H$9</f>
        <v>0.44</v>
      </c>
      <c r="BJ278" s="1595">
        <f>'Library Volume 1'!I$9</f>
        <v>0.4</v>
      </c>
      <c r="BK278" s="1596">
        <f>'Library Volume 1'!J$9</f>
        <v>0.36</v>
      </c>
      <c r="BL278" s="1527"/>
      <c r="BM278" s="1572">
        <f t="shared" si="814"/>
        <v>0</v>
      </c>
      <c r="BN278" s="1574">
        <f t="shared" si="815"/>
        <v>0</v>
      </c>
      <c r="BO278" s="1574">
        <f t="shared" si="816"/>
        <v>0</v>
      </c>
      <c r="BP278" s="1574">
        <f t="shared" si="817"/>
        <v>0</v>
      </c>
      <c r="BQ278" s="1573">
        <f t="shared" si="818"/>
        <v>0</v>
      </c>
      <c r="BR278" s="1527"/>
      <c r="BS278" s="1597">
        <f>('Library Volume 1'!E$6)</f>
        <v>2.2000000000000002</v>
      </c>
      <c r="BT278" s="1598">
        <f>'Library Volume 1'!G$6</f>
        <v>3.2</v>
      </c>
      <c r="BU278" s="1598">
        <f>'Library Volume 1'!H$6</f>
        <v>4.9000000000000004</v>
      </c>
      <c r="BV278" s="1598">
        <f>'Library Volume 1'!I$6</f>
        <v>6.5</v>
      </c>
      <c r="BW278" s="1599">
        <f>'Library Volume 1'!J$6</f>
        <v>7.5</v>
      </c>
      <c r="BX278" s="1527"/>
      <c r="BY278" s="1572">
        <f t="shared" si="819"/>
        <v>0</v>
      </c>
      <c r="BZ278" s="1574">
        <f t="shared" si="820"/>
        <v>0</v>
      </c>
      <c r="CA278" s="1574">
        <f t="shared" si="821"/>
        <v>0</v>
      </c>
      <c r="CB278" s="1574">
        <f t="shared" si="822"/>
        <v>0</v>
      </c>
      <c r="CC278" s="1573">
        <f t="shared" si="823"/>
        <v>0</v>
      </c>
      <c r="CD278" s="1574"/>
      <c r="CE278" s="1539"/>
      <c r="CF278" s="1539"/>
      <c r="CG278" s="1539"/>
      <c r="CH278" s="1539"/>
      <c r="CI278" s="1539"/>
      <c r="CJ278" s="1539"/>
      <c r="CK278" s="1539"/>
    </row>
    <row r="279" spans="2:89" ht="16.350000000000001" hidden="1" customHeight="1" outlineLevel="1">
      <c r="B279" s="1557"/>
      <c r="C279" s="1527"/>
      <c r="D279" s="1565" t="s">
        <v>298</v>
      </c>
      <c r="E279" s="1527"/>
      <c r="F279" s="1586">
        <v>0</v>
      </c>
      <c r="G279" s="1586">
        <v>0</v>
      </c>
      <c r="H279" s="1586">
        <v>0</v>
      </c>
      <c r="I279" s="1636">
        <f t="shared" si="802"/>
        <v>0</v>
      </c>
      <c r="J279" s="1637">
        <f t="shared" si="824"/>
        <v>0</v>
      </c>
      <c r="K279" s="1558"/>
      <c r="L279" s="1589">
        <f t="shared" si="804"/>
        <v>0</v>
      </c>
      <c r="M279" s="1590">
        <v>0</v>
      </c>
      <c r="N279" s="1590">
        <v>0</v>
      </c>
      <c r="O279" s="1590">
        <v>0</v>
      </c>
      <c r="P279" s="1590">
        <v>0</v>
      </c>
      <c r="Q279" s="1635">
        <v>0</v>
      </c>
      <c r="R279" s="1558"/>
      <c r="S279" s="1570">
        <f t="shared" si="805"/>
        <v>0</v>
      </c>
      <c r="T279" s="1572">
        <f t="shared" si="806"/>
        <v>0</v>
      </c>
      <c r="U279" s="1572">
        <f t="shared" si="807"/>
        <v>0</v>
      </c>
      <c r="V279" s="1572">
        <f t="shared" si="808"/>
        <v>0</v>
      </c>
      <c r="W279" s="1572">
        <f t="shared" si="809"/>
        <v>0</v>
      </c>
      <c r="X279" s="1572">
        <f t="shared" si="810"/>
        <v>0</v>
      </c>
      <c r="Y279" s="1574">
        <f t="shared" si="811"/>
        <v>0</v>
      </c>
      <c r="Z279" s="993"/>
      <c r="AA279" s="1592"/>
      <c r="AB279" s="1570"/>
      <c r="AC279" s="18"/>
      <c r="AW279" s="1527"/>
      <c r="AX279" s="1550"/>
      <c r="AY279" s="1572">
        <f t="shared" si="812"/>
        <v>0</v>
      </c>
      <c r="AZ279" s="1574">
        <f t="shared" si="812"/>
        <v>0</v>
      </c>
      <c r="BA279" s="1574">
        <f t="shared" si="812"/>
        <v>0</v>
      </c>
      <c r="BB279" s="1574">
        <f t="shared" si="812"/>
        <v>0</v>
      </c>
      <c r="BC279" s="1573">
        <f t="shared" si="812"/>
        <v>0</v>
      </c>
      <c r="BD279" s="480">
        <f t="shared" si="812"/>
        <v>0</v>
      </c>
      <c r="BE279" s="1572">
        <f t="shared" si="813"/>
        <v>0</v>
      </c>
      <c r="BF279" s="1539"/>
      <c r="BG279" s="1594">
        <f>'Library Volume 1'!E$9</f>
        <v>0.48</v>
      </c>
      <c r="BH279" s="1595">
        <f>'Library Volume 1'!G$9</f>
        <v>0.48</v>
      </c>
      <c r="BI279" s="1595">
        <f>'Library Volume 1'!H$9</f>
        <v>0.44</v>
      </c>
      <c r="BJ279" s="1595">
        <f>'Library Volume 1'!I$9</f>
        <v>0.4</v>
      </c>
      <c r="BK279" s="1596">
        <f>'Library Volume 1'!J$9</f>
        <v>0.36</v>
      </c>
      <c r="BL279" s="1527"/>
      <c r="BM279" s="1572">
        <f t="shared" si="814"/>
        <v>0</v>
      </c>
      <c r="BN279" s="1574">
        <f t="shared" si="815"/>
        <v>0</v>
      </c>
      <c r="BO279" s="1574">
        <f t="shared" si="816"/>
        <v>0</v>
      </c>
      <c r="BP279" s="1574">
        <f t="shared" si="817"/>
        <v>0</v>
      </c>
      <c r="BQ279" s="1573">
        <f t="shared" si="818"/>
        <v>0</v>
      </c>
      <c r="BR279" s="1527"/>
      <c r="BS279" s="1597">
        <f>('Library Volume 1'!E$6)</f>
        <v>2.2000000000000002</v>
      </c>
      <c r="BT279" s="1598">
        <f>'Library Volume 1'!G$6</f>
        <v>3.2</v>
      </c>
      <c r="BU279" s="1598">
        <f>'Library Volume 1'!H$6</f>
        <v>4.9000000000000004</v>
      </c>
      <c r="BV279" s="1598">
        <f>'Library Volume 1'!I$6</f>
        <v>6.5</v>
      </c>
      <c r="BW279" s="1599">
        <f>'Library Volume 1'!J$6</f>
        <v>7.5</v>
      </c>
      <c r="BX279" s="1527"/>
      <c r="BY279" s="1572">
        <f t="shared" si="819"/>
        <v>0</v>
      </c>
      <c r="BZ279" s="1574">
        <f t="shared" si="820"/>
        <v>0</v>
      </c>
      <c r="CA279" s="1574">
        <f t="shared" si="821"/>
        <v>0</v>
      </c>
      <c r="CB279" s="1574">
        <f t="shared" si="822"/>
        <v>0</v>
      </c>
      <c r="CC279" s="1573">
        <f t="shared" si="823"/>
        <v>0</v>
      </c>
      <c r="CD279" s="1574"/>
      <c r="CE279" s="1539"/>
      <c r="CF279" s="1539"/>
      <c r="CG279" s="1539"/>
      <c r="CH279" s="1539"/>
      <c r="CI279" s="1539"/>
      <c r="CJ279" s="1539"/>
      <c r="CK279" s="1539"/>
    </row>
    <row r="280" spans="2:89" ht="17.100000000000001" hidden="1" customHeight="1" outlineLevel="1">
      <c r="B280" s="1557"/>
      <c r="C280" s="1582" t="str">
        <f>'Library Volume 1'!C74</f>
        <v>Administration</v>
      </c>
      <c r="D280" s="1582"/>
      <c r="E280" s="1568"/>
      <c r="F280" s="1569"/>
      <c r="G280" s="1569"/>
      <c r="H280" s="1569"/>
      <c r="I280" s="1602"/>
      <c r="J280" s="1603"/>
      <c r="K280" s="1558"/>
      <c r="L280" s="1568"/>
      <c r="M280" s="1569"/>
      <c r="N280" s="1569"/>
      <c r="O280" s="1569"/>
      <c r="P280" s="1569"/>
      <c r="Q280" s="1568"/>
      <c r="R280" s="1558"/>
      <c r="S280" s="1568"/>
      <c r="T280" s="1569"/>
      <c r="U280" s="1569"/>
      <c r="V280" s="1569"/>
      <c r="W280" s="1569"/>
      <c r="X280" s="1569"/>
      <c r="Y280" s="1568"/>
      <c r="Z280" s="993"/>
      <c r="AA280" s="649"/>
      <c r="AB280" s="1570"/>
      <c r="AC280" s="18"/>
      <c r="AW280" s="1527"/>
      <c r="AX280" s="508" t="str">
        <f>C280</f>
        <v>Administration</v>
      </c>
      <c r="AY280" s="1575"/>
      <c r="AZ280" s="1576"/>
      <c r="BA280" s="1576"/>
      <c r="BB280" s="1576"/>
      <c r="BC280" s="1577"/>
      <c r="BD280" s="604"/>
      <c r="BE280" s="1575"/>
      <c r="BF280" s="1578"/>
      <c r="BG280" s="1579"/>
      <c r="BH280" s="1580"/>
      <c r="BI280" s="1580"/>
      <c r="BJ280" s="1580"/>
      <c r="BK280" s="1581"/>
      <c r="BL280" s="1582"/>
      <c r="BM280" s="1575"/>
      <c r="BN280" s="1576"/>
      <c r="BO280" s="1576"/>
      <c r="BP280" s="1576"/>
      <c r="BQ280" s="1577"/>
      <c r="BR280" s="1582"/>
      <c r="BS280" s="1583"/>
      <c r="BT280" s="1584"/>
      <c r="BU280" s="1584"/>
      <c r="BV280" s="1584"/>
      <c r="BW280" s="1585"/>
      <c r="BX280" s="1582"/>
      <c r="BY280" s="1575"/>
      <c r="BZ280" s="1576"/>
      <c r="CA280" s="1576"/>
      <c r="CB280" s="1576"/>
      <c r="CC280" s="1577"/>
      <c r="CD280" s="1574"/>
      <c r="CE280" s="1539"/>
      <c r="CF280" s="1539"/>
      <c r="CG280" s="1539"/>
      <c r="CH280" s="1539"/>
      <c r="CI280" s="1539"/>
      <c r="CJ280" s="1539"/>
      <c r="CK280" s="1539"/>
    </row>
    <row r="281" spans="2:89" ht="16.350000000000001" hidden="1" customHeight="1" outlineLevel="1">
      <c r="B281" s="1557"/>
      <c r="C281" s="1527"/>
      <c r="D281" s="1527" t="s">
        <v>292</v>
      </c>
      <c r="E281" s="1527"/>
      <c r="F281" s="1586">
        <v>0</v>
      </c>
      <c r="G281" s="1586">
        <v>0</v>
      </c>
      <c r="H281" s="1586">
        <v>0</v>
      </c>
      <c r="I281" s="1587">
        <f t="shared" ref="I281:I284" si="825">IF(F281&gt;0,G281/H281,0)</f>
        <v>0</v>
      </c>
      <c r="J281" s="1588">
        <f t="shared" ref="J281" si="826">IF(F281&gt;0,F281/G281,0)</f>
        <v>0</v>
      </c>
      <c r="K281" s="1558"/>
      <c r="L281" s="1589">
        <f t="shared" si="804"/>
        <v>0</v>
      </c>
      <c r="M281" s="1590">
        <v>0</v>
      </c>
      <c r="N281" s="1590">
        <v>0</v>
      </c>
      <c r="O281" s="1590">
        <v>0</v>
      </c>
      <c r="P281" s="1590">
        <v>0</v>
      </c>
      <c r="Q281" s="1635">
        <v>0</v>
      </c>
      <c r="R281" s="1558"/>
      <c r="S281" s="1570">
        <f t="shared" si="805"/>
        <v>0</v>
      </c>
      <c r="T281" s="1572">
        <f t="shared" si="806"/>
        <v>0</v>
      </c>
      <c r="U281" s="1572">
        <f t="shared" si="807"/>
        <v>0</v>
      </c>
      <c r="V281" s="1572">
        <f t="shared" si="808"/>
        <v>0</v>
      </c>
      <c r="W281" s="1572">
        <f t="shared" si="809"/>
        <v>0</v>
      </c>
      <c r="X281" s="1572">
        <f t="shared" si="810"/>
        <v>0</v>
      </c>
      <c r="Y281" s="1574">
        <f t="shared" si="811"/>
        <v>0</v>
      </c>
      <c r="Z281" s="993"/>
      <c r="AA281" s="1592"/>
      <c r="AB281" s="1570"/>
      <c r="AC281" s="18"/>
      <c r="AW281" s="1527"/>
      <c r="AX281" s="1550"/>
      <c r="AY281" s="1572">
        <f t="shared" si="812"/>
        <v>0</v>
      </c>
      <c r="AZ281" s="1574">
        <f t="shared" si="812"/>
        <v>0</v>
      </c>
      <c r="BA281" s="1574">
        <f t="shared" si="812"/>
        <v>0</v>
      </c>
      <c r="BB281" s="1574">
        <f t="shared" si="812"/>
        <v>0</v>
      </c>
      <c r="BC281" s="1573">
        <f t="shared" si="812"/>
        <v>0</v>
      </c>
      <c r="BD281" s="480">
        <f t="shared" si="812"/>
        <v>0</v>
      </c>
      <c r="BE281" s="1572">
        <f t="shared" si="813"/>
        <v>0</v>
      </c>
      <c r="BF281" s="1539"/>
      <c r="BG281" s="1594">
        <f>'Library Volume 1'!E$9</f>
        <v>0.48</v>
      </c>
      <c r="BH281" s="1595">
        <f>'Library Volume 1'!G$9</f>
        <v>0.48</v>
      </c>
      <c r="BI281" s="1595">
        <f>'Library Volume 1'!H$9</f>
        <v>0.44</v>
      </c>
      <c r="BJ281" s="1595">
        <f>'Library Volume 1'!I$9</f>
        <v>0.4</v>
      </c>
      <c r="BK281" s="1596">
        <f>'Library Volume 1'!J$9</f>
        <v>0.36</v>
      </c>
      <c r="BL281" s="1527"/>
      <c r="BM281" s="1572">
        <f t="shared" si="814"/>
        <v>0</v>
      </c>
      <c r="BN281" s="1574">
        <f t="shared" si="815"/>
        <v>0</v>
      </c>
      <c r="BO281" s="1574">
        <f t="shared" si="816"/>
        <v>0</v>
      </c>
      <c r="BP281" s="1574">
        <f t="shared" si="817"/>
        <v>0</v>
      </c>
      <c r="BQ281" s="1573">
        <f t="shared" si="818"/>
        <v>0</v>
      </c>
      <c r="BR281" s="1527"/>
      <c r="BS281" s="1597">
        <f>('Library Volume 1'!E$6)</f>
        <v>2.2000000000000002</v>
      </c>
      <c r="BT281" s="1598">
        <f>'Library Volume 1'!G$6</f>
        <v>3.2</v>
      </c>
      <c r="BU281" s="1598">
        <f>'Library Volume 1'!H$6</f>
        <v>4.9000000000000004</v>
      </c>
      <c r="BV281" s="1598">
        <f>'Library Volume 1'!I$6</f>
        <v>6.5</v>
      </c>
      <c r="BW281" s="1599">
        <f>'Library Volume 1'!J$6</f>
        <v>7.5</v>
      </c>
      <c r="BX281" s="1527"/>
      <c r="BY281" s="1572">
        <f t="shared" si="819"/>
        <v>0</v>
      </c>
      <c r="BZ281" s="1574">
        <f t="shared" si="820"/>
        <v>0</v>
      </c>
      <c r="CA281" s="1574">
        <f t="shared" si="821"/>
        <v>0</v>
      </c>
      <c r="CB281" s="1574">
        <f t="shared" si="822"/>
        <v>0</v>
      </c>
      <c r="CC281" s="1573">
        <f t="shared" si="823"/>
        <v>0</v>
      </c>
      <c r="CD281" s="1574"/>
      <c r="CE281" s="1539"/>
      <c r="CF281" s="1539"/>
      <c r="CG281" s="1539"/>
      <c r="CH281" s="1539"/>
      <c r="CI281" s="1539"/>
      <c r="CJ281" s="1539"/>
      <c r="CK281" s="1539"/>
    </row>
    <row r="282" spans="2:89" ht="16.350000000000001" hidden="1" customHeight="1" outlineLevel="1">
      <c r="B282" s="1557"/>
      <c r="C282" s="1527"/>
      <c r="D282" s="1527" t="s">
        <v>294</v>
      </c>
      <c r="E282" s="1527"/>
      <c r="F282" s="1586">
        <v>0</v>
      </c>
      <c r="G282" s="1586">
        <v>0</v>
      </c>
      <c r="H282" s="1586">
        <v>0</v>
      </c>
      <c r="I282" s="1587">
        <f t="shared" si="825"/>
        <v>0</v>
      </c>
      <c r="J282" s="1588">
        <f>IF(F282&gt;0,F282/G282,0)</f>
        <v>0</v>
      </c>
      <c r="K282" s="1558"/>
      <c r="L282" s="1589">
        <f t="shared" si="804"/>
        <v>0</v>
      </c>
      <c r="M282" s="1590">
        <v>0</v>
      </c>
      <c r="N282" s="1590">
        <v>0</v>
      </c>
      <c r="O282" s="1590">
        <v>0</v>
      </c>
      <c r="P282" s="1590">
        <v>0</v>
      </c>
      <c r="Q282" s="1635">
        <v>0</v>
      </c>
      <c r="R282" s="1558"/>
      <c r="S282" s="1570">
        <f t="shared" si="805"/>
        <v>0</v>
      </c>
      <c r="T282" s="1572">
        <f t="shared" si="806"/>
        <v>0</v>
      </c>
      <c r="U282" s="1572">
        <f t="shared" si="807"/>
        <v>0</v>
      </c>
      <c r="V282" s="1572">
        <f t="shared" si="808"/>
        <v>0</v>
      </c>
      <c r="W282" s="1572">
        <f t="shared" si="809"/>
        <v>0</v>
      </c>
      <c r="X282" s="1572">
        <f t="shared" si="810"/>
        <v>0</v>
      </c>
      <c r="Y282" s="1574">
        <f t="shared" si="811"/>
        <v>0</v>
      </c>
      <c r="Z282" s="993"/>
      <c r="AA282" s="1592"/>
      <c r="AB282" s="1570"/>
      <c r="AC282" s="18"/>
      <c r="AW282" s="1527"/>
      <c r="AX282" s="1550"/>
      <c r="AY282" s="1572">
        <f t="shared" si="812"/>
        <v>0</v>
      </c>
      <c r="AZ282" s="1574">
        <f t="shared" si="812"/>
        <v>0</v>
      </c>
      <c r="BA282" s="1574">
        <f t="shared" si="812"/>
        <v>0</v>
      </c>
      <c r="BB282" s="1574">
        <f t="shared" si="812"/>
        <v>0</v>
      </c>
      <c r="BC282" s="1573">
        <f t="shared" si="812"/>
        <v>0</v>
      </c>
      <c r="BD282" s="480">
        <f t="shared" si="812"/>
        <v>0</v>
      </c>
      <c r="BE282" s="1572">
        <f t="shared" si="813"/>
        <v>0</v>
      </c>
      <c r="BF282" s="1539"/>
      <c r="BG282" s="1594">
        <f>'Library Volume 1'!E$9</f>
        <v>0.48</v>
      </c>
      <c r="BH282" s="1595">
        <f>'Library Volume 1'!G$9</f>
        <v>0.48</v>
      </c>
      <c r="BI282" s="1595">
        <f>'Library Volume 1'!H$9</f>
        <v>0.44</v>
      </c>
      <c r="BJ282" s="1595">
        <f>'Library Volume 1'!I$9</f>
        <v>0.4</v>
      </c>
      <c r="BK282" s="1596">
        <f>'Library Volume 1'!J$9</f>
        <v>0.36</v>
      </c>
      <c r="BL282" s="1527"/>
      <c r="BM282" s="1572">
        <f t="shared" si="814"/>
        <v>0</v>
      </c>
      <c r="BN282" s="1574">
        <f t="shared" si="815"/>
        <v>0</v>
      </c>
      <c r="BO282" s="1574">
        <f t="shared" si="816"/>
        <v>0</v>
      </c>
      <c r="BP282" s="1574">
        <f t="shared" si="817"/>
        <v>0</v>
      </c>
      <c r="BQ282" s="1573">
        <f t="shared" si="818"/>
        <v>0</v>
      </c>
      <c r="BR282" s="1527"/>
      <c r="BS282" s="1597">
        <f>('Library Volume 1'!E$6)</f>
        <v>2.2000000000000002</v>
      </c>
      <c r="BT282" s="1598">
        <f>'Library Volume 1'!G$6</f>
        <v>3.2</v>
      </c>
      <c r="BU282" s="1598">
        <f>'Library Volume 1'!H$6</f>
        <v>4.9000000000000004</v>
      </c>
      <c r="BV282" s="1598">
        <f>'Library Volume 1'!I$6</f>
        <v>6.5</v>
      </c>
      <c r="BW282" s="1599">
        <f>'Library Volume 1'!J$6</f>
        <v>7.5</v>
      </c>
      <c r="BX282" s="1527"/>
      <c r="BY282" s="1572">
        <f t="shared" si="819"/>
        <v>0</v>
      </c>
      <c r="BZ282" s="1574">
        <f t="shared" si="820"/>
        <v>0</v>
      </c>
      <c r="CA282" s="1574">
        <f t="shared" si="821"/>
        <v>0</v>
      </c>
      <c r="CB282" s="1574">
        <f t="shared" si="822"/>
        <v>0</v>
      </c>
      <c r="CC282" s="1573">
        <f t="shared" si="823"/>
        <v>0</v>
      </c>
      <c r="CD282" s="1574"/>
      <c r="CE282" s="1539"/>
      <c r="CF282" s="1539"/>
      <c r="CG282" s="1539"/>
      <c r="CH282" s="1539"/>
      <c r="CI282" s="1539"/>
      <c r="CJ282" s="1539"/>
      <c r="CK282" s="1539"/>
    </row>
    <row r="283" spans="2:89" ht="16.350000000000001" hidden="1" customHeight="1" outlineLevel="1">
      <c r="B283" s="1557"/>
      <c r="C283" s="1527"/>
      <c r="D283" s="1527" t="s">
        <v>296</v>
      </c>
      <c r="E283" s="1527"/>
      <c r="F283" s="1586">
        <v>0</v>
      </c>
      <c r="G283" s="1586">
        <v>0</v>
      </c>
      <c r="H283" s="1586">
        <v>0</v>
      </c>
      <c r="I283" s="1587">
        <f t="shared" si="825"/>
        <v>0</v>
      </c>
      <c r="J283" s="1588">
        <f t="shared" ref="J283:J284" si="827">IF(F283&gt;0,F283/G283,0)</f>
        <v>0</v>
      </c>
      <c r="K283" s="1558"/>
      <c r="L283" s="1589">
        <f t="shared" si="804"/>
        <v>0</v>
      </c>
      <c r="M283" s="1590">
        <v>0</v>
      </c>
      <c r="N283" s="1590">
        <v>0</v>
      </c>
      <c r="O283" s="1590">
        <v>0</v>
      </c>
      <c r="P283" s="1590">
        <v>0</v>
      </c>
      <c r="Q283" s="1635">
        <v>0</v>
      </c>
      <c r="R283" s="1558"/>
      <c r="S283" s="1570">
        <f t="shared" si="805"/>
        <v>0</v>
      </c>
      <c r="T283" s="1572">
        <f t="shared" si="806"/>
        <v>0</v>
      </c>
      <c r="U283" s="1572">
        <f t="shared" si="807"/>
        <v>0</v>
      </c>
      <c r="V283" s="1572">
        <f t="shared" si="808"/>
        <v>0</v>
      </c>
      <c r="W283" s="1572">
        <f t="shared" si="809"/>
        <v>0</v>
      </c>
      <c r="X283" s="1572">
        <f t="shared" si="810"/>
        <v>0</v>
      </c>
      <c r="Y283" s="1574">
        <f t="shared" si="811"/>
        <v>0</v>
      </c>
      <c r="Z283" s="993"/>
      <c r="AA283" s="1592"/>
      <c r="AB283" s="1570"/>
      <c r="AC283" s="18"/>
      <c r="AW283" s="1527"/>
      <c r="AX283" s="1550"/>
      <c r="AY283" s="1572">
        <f t="shared" si="812"/>
        <v>0</v>
      </c>
      <c r="AZ283" s="1574">
        <f t="shared" si="812"/>
        <v>0</v>
      </c>
      <c r="BA283" s="1574">
        <f t="shared" si="812"/>
        <v>0</v>
      </c>
      <c r="BB283" s="1574">
        <f t="shared" si="812"/>
        <v>0</v>
      </c>
      <c r="BC283" s="1573">
        <f t="shared" si="812"/>
        <v>0</v>
      </c>
      <c r="BD283" s="480">
        <f t="shared" si="812"/>
        <v>0</v>
      </c>
      <c r="BE283" s="1572">
        <f t="shared" si="813"/>
        <v>0</v>
      </c>
      <c r="BF283" s="1539"/>
      <c r="BG283" s="1594">
        <f>'Library Volume 1'!E$9</f>
        <v>0.48</v>
      </c>
      <c r="BH283" s="1595">
        <f>'Library Volume 1'!G$9</f>
        <v>0.48</v>
      </c>
      <c r="BI283" s="1595">
        <f>'Library Volume 1'!H$9</f>
        <v>0.44</v>
      </c>
      <c r="BJ283" s="1595">
        <f>'Library Volume 1'!I$9</f>
        <v>0.4</v>
      </c>
      <c r="BK283" s="1596">
        <f>'Library Volume 1'!J$9</f>
        <v>0.36</v>
      </c>
      <c r="BL283" s="1527"/>
      <c r="BM283" s="1572">
        <f t="shared" si="814"/>
        <v>0</v>
      </c>
      <c r="BN283" s="1574">
        <f t="shared" si="815"/>
        <v>0</v>
      </c>
      <c r="BO283" s="1574">
        <f t="shared" si="816"/>
        <v>0</v>
      </c>
      <c r="BP283" s="1574">
        <f t="shared" si="817"/>
        <v>0</v>
      </c>
      <c r="BQ283" s="1573">
        <f t="shared" si="818"/>
        <v>0</v>
      </c>
      <c r="BR283" s="1527"/>
      <c r="BS283" s="1597">
        <f>('Library Volume 1'!E$6)</f>
        <v>2.2000000000000002</v>
      </c>
      <c r="BT283" s="1598">
        <f>'Library Volume 1'!G$6</f>
        <v>3.2</v>
      </c>
      <c r="BU283" s="1598">
        <f>'Library Volume 1'!H$6</f>
        <v>4.9000000000000004</v>
      </c>
      <c r="BV283" s="1598">
        <f>'Library Volume 1'!I$6</f>
        <v>6.5</v>
      </c>
      <c r="BW283" s="1599">
        <f>'Library Volume 1'!J$6</f>
        <v>7.5</v>
      </c>
      <c r="BX283" s="1527"/>
      <c r="BY283" s="1572">
        <f t="shared" si="819"/>
        <v>0</v>
      </c>
      <c r="BZ283" s="1574">
        <f t="shared" si="820"/>
        <v>0</v>
      </c>
      <c r="CA283" s="1574">
        <f t="shared" si="821"/>
        <v>0</v>
      </c>
      <c r="CB283" s="1574">
        <f t="shared" si="822"/>
        <v>0</v>
      </c>
      <c r="CC283" s="1573">
        <f t="shared" si="823"/>
        <v>0</v>
      </c>
      <c r="CD283" s="1574"/>
      <c r="CE283" s="1539"/>
      <c r="CF283" s="1539"/>
      <c r="CG283" s="1539"/>
      <c r="CH283" s="1539"/>
      <c r="CI283" s="1539"/>
      <c r="CJ283" s="1539"/>
      <c r="CK283" s="1539"/>
    </row>
    <row r="284" spans="2:89" ht="16.350000000000001" hidden="1" customHeight="1" outlineLevel="1">
      <c r="B284" s="1557"/>
      <c r="C284" s="1527"/>
      <c r="D284" s="1565" t="s">
        <v>298</v>
      </c>
      <c r="E284" s="1527"/>
      <c r="F284" s="1586">
        <v>0</v>
      </c>
      <c r="G284" s="1586">
        <v>0</v>
      </c>
      <c r="H284" s="1586">
        <v>0</v>
      </c>
      <c r="I284" s="1636">
        <f t="shared" si="825"/>
        <v>0</v>
      </c>
      <c r="J284" s="1637">
        <f t="shared" si="827"/>
        <v>0</v>
      </c>
      <c r="K284" s="1558"/>
      <c r="L284" s="1589">
        <f t="shared" si="804"/>
        <v>0</v>
      </c>
      <c r="M284" s="1590">
        <v>0</v>
      </c>
      <c r="N284" s="1590">
        <v>0</v>
      </c>
      <c r="O284" s="1590">
        <v>0</v>
      </c>
      <c r="P284" s="1590">
        <v>0</v>
      </c>
      <c r="Q284" s="1635">
        <v>0</v>
      </c>
      <c r="R284" s="1558"/>
      <c r="S284" s="1570">
        <f t="shared" si="805"/>
        <v>0</v>
      </c>
      <c r="T284" s="1572">
        <f t="shared" si="806"/>
        <v>0</v>
      </c>
      <c r="U284" s="1572">
        <f t="shared" si="807"/>
        <v>0</v>
      </c>
      <c r="V284" s="1572">
        <f t="shared" si="808"/>
        <v>0</v>
      </c>
      <c r="W284" s="1572">
        <f t="shared" si="809"/>
        <v>0</v>
      </c>
      <c r="X284" s="1572">
        <f t="shared" si="810"/>
        <v>0</v>
      </c>
      <c r="Y284" s="1574">
        <f t="shared" si="811"/>
        <v>0</v>
      </c>
      <c r="Z284" s="993"/>
      <c r="AA284" s="1592"/>
      <c r="AB284" s="1570"/>
      <c r="AC284" s="18"/>
      <c r="AW284" s="1527"/>
      <c r="AX284" s="1550"/>
      <c r="AY284" s="1572">
        <f t="shared" si="812"/>
        <v>0</v>
      </c>
      <c r="AZ284" s="1574">
        <f t="shared" si="812"/>
        <v>0</v>
      </c>
      <c r="BA284" s="1574">
        <f t="shared" si="812"/>
        <v>0</v>
      </c>
      <c r="BB284" s="1574">
        <f t="shared" si="812"/>
        <v>0</v>
      </c>
      <c r="BC284" s="1573">
        <f t="shared" si="812"/>
        <v>0</v>
      </c>
      <c r="BD284" s="480">
        <f t="shared" si="812"/>
        <v>0</v>
      </c>
      <c r="BE284" s="1572">
        <f t="shared" si="813"/>
        <v>0</v>
      </c>
      <c r="BF284" s="1539"/>
      <c r="BG284" s="1594">
        <f>'Library Volume 1'!E$9</f>
        <v>0.48</v>
      </c>
      <c r="BH284" s="1595">
        <f>'Library Volume 1'!G$9</f>
        <v>0.48</v>
      </c>
      <c r="BI284" s="1595">
        <f>'Library Volume 1'!H$9</f>
        <v>0.44</v>
      </c>
      <c r="BJ284" s="1595">
        <f>'Library Volume 1'!I$9</f>
        <v>0.4</v>
      </c>
      <c r="BK284" s="1596">
        <f>'Library Volume 1'!J$9</f>
        <v>0.36</v>
      </c>
      <c r="BL284" s="1527"/>
      <c r="BM284" s="1572">
        <f t="shared" si="814"/>
        <v>0</v>
      </c>
      <c r="BN284" s="1574">
        <f t="shared" si="815"/>
        <v>0</v>
      </c>
      <c r="BO284" s="1574">
        <f t="shared" si="816"/>
        <v>0</v>
      </c>
      <c r="BP284" s="1574">
        <f t="shared" si="817"/>
        <v>0</v>
      </c>
      <c r="BQ284" s="1573">
        <f t="shared" si="818"/>
        <v>0</v>
      </c>
      <c r="BR284" s="1527"/>
      <c r="BS284" s="1597">
        <f>('Library Volume 1'!E$6)</f>
        <v>2.2000000000000002</v>
      </c>
      <c r="BT284" s="1598">
        <f>'Library Volume 1'!G$6</f>
        <v>3.2</v>
      </c>
      <c r="BU284" s="1598">
        <f>'Library Volume 1'!H$6</f>
        <v>4.9000000000000004</v>
      </c>
      <c r="BV284" s="1598">
        <f>'Library Volume 1'!I$6</f>
        <v>6.5</v>
      </c>
      <c r="BW284" s="1599">
        <f>'Library Volume 1'!J$6</f>
        <v>7.5</v>
      </c>
      <c r="BX284" s="1527"/>
      <c r="BY284" s="1572">
        <f t="shared" si="819"/>
        <v>0</v>
      </c>
      <c r="BZ284" s="1574">
        <f t="shared" si="820"/>
        <v>0</v>
      </c>
      <c r="CA284" s="1574">
        <f t="shared" si="821"/>
        <v>0</v>
      </c>
      <c r="CB284" s="1574">
        <f t="shared" si="822"/>
        <v>0</v>
      </c>
      <c r="CC284" s="1573">
        <f t="shared" si="823"/>
        <v>0</v>
      </c>
      <c r="CD284" s="1574"/>
      <c r="CE284" s="1539"/>
      <c r="CF284" s="1539"/>
      <c r="CG284" s="1539"/>
      <c r="CH284" s="1539"/>
      <c r="CI284" s="1539"/>
      <c r="CJ284" s="1539"/>
      <c r="CK284" s="1539"/>
    </row>
    <row r="285" spans="2:89" ht="17.100000000000001" hidden="1" customHeight="1" outlineLevel="1">
      <c r="B285" s="1557"/>
      <c r="C285" s="1582" t="str">
        <f>'Library Volume 1'!C75</f>
        <v>Business Management</v>
      </c>
      <c r="D285" s="1582"/>
      <c r="E285" s="1568"/>
      <c r="F285" s="1569"/>
      <c r="G285" s="1569"/>
      <c r="H285" s="1569"/>
      <c r="I285" s="1602"/>
      <c r="J285" s="1603"/>
      <c r="K285" s="1558"/>
      <c r="L285" s="1568"/>
      <c r="M285" s="1569"/>
      <c r="N285" s="1569"/>
      <c r="O285" s="1569"/>
      <c r="P285" s="1569"/>
      <c r="Q285" s="1568"/>
      <c r="R285" s="1558"/>
      <c r="S285" s="1568"/>
      <c r="T285" s="1569"/>
      <c r="U285" s="1569"/>
      <c r="V285" s="1569"/>
      <c r="W285" s="1569"/>
      <c r="X285" s="1569"/>
      <c r="Y285" s="1568"/>
      <c r="Z285" s="993"/>
      <c r="AA285" s="649"/>
      <c r="AB285" s="1570"/>
      <c r="AC285" s="18"/>
      <c r="AW285" s="1527"/>
      <c r="AX285" s="508" t="str">
        <f>C285</f>
        <v>Business Management</v>
      </c>
      <c r="AY285" s="1575"/>
      <c r="AZ285" s="1576"/>
      <c r="BA285" s="1576"/>
      <c r="BB285" s="1576"/>
      <c r="BC285" s="1577"/>
      <c r="BD285" s="604"/>
      <c r="BE285" s="1575"/>
      <c r="BF285" s="1578"/>
      <c r="BG285" s="1579"/>
      <c r="BH285" s="1580"/>
      <c r="BI285" s="1580"/>
      <c r="BJ285" s="1580"/>
      <c r="BK285" s="1581"/>
      <c r="BL285" s="1582"/>
      <c r="BM285" s="1575"/>
      <c r="BN285" s="1576"/>
      <c r="BO285" s="1576"/>
      <c r="BP285" s="1576"/>
      <c r="BQ285" s="1577"/>
      <c r="BR285" s="1582"/>
      <c r="BS285" s="1583"/>
      <c r="BT285" s="1584"/>
      <c r="BU285" s="1584"/>
      <c r="BV285" s="1584"/>
      <c r="BW285" s="1585"/>
      <c r="BX285" s="1582"/>
      <c r="BY285" s="1575"/>
      <c r="BZ285" s="1576"/>
      <c r="CA285" s="1576"/>
      <c r="CB285" s="1576"/>
      <c r="CC285" s="1577"/>
      <c r="CD285" s="1574"/>
      <c r="CE285" s="1539"/>
      <c r="CF285" s="1539"/>
      <c r="CG285" s="1539"/>
      <c r="CH285" s="1539"/>
      <c r="CI285" s="1539"/>
      <c r="CJ285" s="1539"/>
      <c r="CK285" s="1539"/>
    </row>
    <row r="286" spans="2:89" ht="16.350000000000001" hidden="1" customHeight="1" outlineLevel="1">
      <c r="B286" s="1557"/>
      <c r="C286" s="1527"/>
      <c r="D286" s="1527" t="s">
        <v>292</v>
      </c>
      <c r="E286" s="1527"/>
      <c r="F286" s="1586">
        <v>0</v>
      </c>
      <c r="G286" s="1586">
        <v>0</v>
      </c>
      <c r="H286" s="1586">
        <v>0</v>
      </c>
      <c r="I286" s="1587">
        <f t="shared" ref="I286:I289" si="828">IF(F286&gt;0,G286/H286,0)</f>
        <v>0</v>
      </c>
      <c r="J286" s="1588">
        <f t="shared" ref="J286" si="829">IF(F286&gt;0,F286/G286,0)</f>
        <v>0</v>
      </c>
      <c r="K286" s="1558"/>
      <c r="L286" s="1589">
        <f t="shared" si="804"/>
        <v>0</v>
      </c>
      <c r="M286" s="1590">
        <v>0</v>
      </c>
      <c r="N286" s="1590">
        <v>0</v>
      </c>
      <c r="O286" s="1590">
        <v>0</v>
      </c>
      <c r="P286" s="1590">
        <v>0</v>
      </c>
      <c r="Q286" s="1635">
        <v>0</v>
      </c>
      <c r="R286" s="1558"/>
      <c r="S286" s="1570">
        <f t="shared" si="805"/>
        <v>0</v>
      </c>
      <c r="T286" s="1572">
        <f t="shared" si="806"/>
        <v>0</v>
      </c>
      <c r="U286" s="1572">
        <f t="shared" si="807"/>
        <v>0</v>
      </c>
      <c r="V286" s="1572">
        <f t="shared" si="808"/>
        <v>0</v>
      </c>
      <c r="W286" s="1572">
        <f t="shared" si="809"/>
        <v>0</v>
      </c>
      <c r="X286" s="1572">
        <f t="shared" si="810"/>
        <v>0</v>
      </c>
      <c r="Y286" s="1574">
        <f t="shared" si="811"/>
        <v>0</v>
      </c>
      <c r="Z286" s="993"/>
      <c r="AA286" s="1592"/>
      <c r="AB286" s="1570"/>
      <c r="AC286" s="18"/>
      <c r="AW286" s="1527"/>
      <c r="AX286" s="1550"/>
      <c r="AY286" s="1572">
        <f t="shared" si="812"/>
        <v>0</v>
      </c>
      <c r="AZ286" s="1574">
        <f t="shared" si="812"/>
        <v>0</v>
      </c>
      <c r="BA286" s="1574">
        <f t="shared" si="812"/>
        <v>0</v>
      </c>
      <c r="BB286" s="1574">
        <f t="shared" si="812"/>
        <v>0</v>
      </c>
      <c r="BC286" s="1573">
        <f t="shared" si="812"/>
        <v>0</v>
      </c>
      <c r="BD286" s="480">
        <f t="shared" si="812"/>
        <v>0</v>
      </c>
      <c r="BE286" s="1572">
        <f t="shared" si="813"/>
        <v>0</v>
      </c>
      <c r="BF286" s="1539"/>
      <c r="BG286" s="1594">
        <f>'Library Volume 1'!E$9</f>
        <v>0.48</v>
      </c>
      <c r="BH286" s="1595">
        <f>'Library Volume 1'!G$9</f>
        <v>0.48</v>
      </c>
      <c r="BI286" s="1595">
        <f>'Library Volume 1'!H$9</f>
        <v>0.44</v>
      </c>
      <c r="BJ286" s="1595">
        <f>'Library Volume 1'!I$9</f>
        <v>0.4</v>
      </c>
      <c r="BK286" s="1596">
        <f>'Library Volume 1'!J$9</f>
        <v>0.36</v>
      </c>
      <c r="BL286" s="1527"/>
      <c r="BM286" s="1572">
        <f t="shared" si="814"/>
        <v>0</v>
      </c>
      <c r="BN286" s="1574">
        <f t="shared" si="815"/>
        <v>0</v>
      </c>
      <c r="BO286" s="1574">
        <f t="shared" si="816"/>
        <v>0</v>
      </c>
      <c r="BP286" s="1574">
        <f t="shared" si="817"/>
        <v>0</v>
      </c>
      <c r="BQ286" s="1573">
        <f t="shared" si="818"/>
        <v>0</v>
      </c>
      <c r="BR286" s="1527"/>
      <c r="BS286" s="1597">
        <f>('Library Volume 1'!E$6)</f>
        <v>2.2000000000000002</v>
      </c>
      <c r="BT286" s="1598">
        <f>'Library Volume 1'!G$6</f>
        <v>3.2</v>
      </c>
      <c r="BU286" s="1598">
        <f>'Library Volume 1'!H$6</f>
        <v>4.9000000000000004</v>
      </c>
      <c r="BV286" s="1598">
        <f>'Library Volume 1'!I$6</f>
        <v>6.5</v>
      </c>
      <c r="BW286" s="1599">
        <f>'Library Volume 1'!J$6</f>
        <v>7.5</v>
      </c>
      <c r="BX286" s="1527"/>
      <c r="BY286" s="1572">
        <f t="shared" si="819"/>
        <v>0</v>
      </c>
      <c r="BZ286" s="1574">
        <f t="shared" si="820"/>
        <v>0</v>
      </c>
      <c r="CA286" s="1574">
        <f t="shared" si="821"/>
        <v>0</v>
      </c>
      <c r="CB286" s="1574">
        <f t="shared" si="822"/>
        <v>0</v>
      </c>
      <c r="CC286" s="1573">
        <f t="shared" si="823"/>
        <v>0</v>
      </c>
      <c r="CD286" s="1574"/>
      <c r="CE286" s="1539"/>
      <c r="CF286" s="1539"/>
      <c r="CG286" s="1539"/>
      <c r="CH286" s="1539"/>
      <c r="CI286" s="1539"/>
      <c r="CJ286" s="1539"/>
      <c r="CK286" s="1539"/>
    </row>
    <row r="287" spans="2:89" ht="16.350000000000001" hidden="1" customHeight="1" outlineLevel="1">
      <c r="B287" s="1557"/>
      <c r="C287" s="1527"/>
      <c r="D287" s="1527" t="s">
        <v>294</v>
      </c>
      <c r="E287" s="1527"/>
      <c r="F287" s="1586">
        <v>0</v>
      </c>
      <c r="G287" s="1586">
        <v>0</v>
      </c>
      <c r="H287" s="1586">
        <v>0</v>
      </c>
      <c r="I287" s="1587">
        <f t="shared" si="828"/>
        <v>0</v>
      </c>
      <c r="J287" s="1588">
        <f>IF(F287&gt;0,F287/G287,0)</f>
        <v>0</v>
      </c>
      <c r="K287" s="1558"/>
      <c r="L287" s="1589">
        <f t="shared" si="804"/>
        <v>0</v>
      </c>
      <c r="M287" s="1590">
        <v>0</v>
      </c>
      <c r="N287" s="1590">
        <v>0</v>
      </c>
      <c r="O287" s="1590">
        <v>0</v>
      </c>
      <c r="P287" s="1590">
        <v>0</v>
      </c>
      <c r="Q287" s="1635">
        <v>0</v>
      </c>
      <c r="R287" s="1558"/>
      <c r="S287" s="1570">
        <f t="shared" si="805"/>
        <v>0</v>
      </c>
      <c r="T287" s="1572">
        <f t="shared" si="806"/>
        <v>0</v>
      </c>
      <c r="U287" s="1572">
        <f t="shared" si="807"/>
        <v>0</v>
      </c>
      <c r="V287" s="1572">
        <f t="shared" si="808"/>
        <v>0</v>
      </c>
      <c r="W287" s="1572">
        <f t="shared" si="809"/>
        <v>0</v>
      </c>
      <c r="X287" s="1572">
        <f t="shared" si="810"/>
        <v>0</v>
      </c>
      <c r="Y287" s="1574">
        <f t="shared" si="811"/>
        <v>0</v>
      </c>
      <c r="Z287" s="993"/>
      <c r="AA287" s="1592"/>
      <c r="AB287" s="1570"/>
      <c r="AC287" s="18"/>
      <c r="AW287" s="1527"/>
      <c r="AX287" s="1550"/>
      <c r="AY287" s="1572">
        <f t="shared" si="812"/>
        <v>0</v>
      </c>
      <c r="AZ287" s="1574">
        <f t="shared" si="812"/>
        <v>0</v>
      </c>
      <c r="BA287" s="1574">
        <f t="shared" si="812"/>
        <v>0</v>
      </c>
      <c r="BB287" s="1574">
        <f t="shared" si="812"/>
        <v>0</v>
      </c>
      <c r="BC287" s="1573">
        <f t="shared" si="812"/>
        <v>0</v>
      </c>
      <c r="BD287" s="480">
        <f t="shared" si="812"/>
        <v>0</v>
      </c>
      <c r="BE287" s="1572">
        <f t="shared" si="813"/>
        <v>0</v>
      </c>
      <c r="BF287" s="1539"/>
      <c r="BG287" s="1594">
        <f>'Library Volume 1'!E$9</f>
        <v>0.48</v>
      </c>
      <c r="BH287" s="1595">
        <f>'Library Volume 1'!G$9</f>
        <v>0.48</v>
      </c>
      <c r="BI287" s="1595">
        <f>'Library Volume 1'!H$9</f>
        <v>0.44</v>
      </c>
      <c r="BJ287" s="1595">
        <f>'Library Volume 1'!I$9</f>
        <v>0.4</v>
      </c>
      <c r="BK287" s="1596">
        <f>'Library Volume 1'!J$9</f>
        <v>0.36</v>
      </c>
      <c r="BL287" s="1527"/>
      <c r="BM287" s="1572">
        <f t="shared" si="814"/>
        <v>0</v>
      </c>
      <c r="BN287" s="1574">
        <f t="shared" si="815"/>
        <v>0</v>
      </c>
      <c r="BO287" s="1574">
        <f t="shared" si="816"/>
        <v>0</v>
      </c>
      <c r="BP287" s="1574">
        <f t="shared" si="817"/>
        <v>0</v>
      </c>
      <c r="BQ287" s="1573">
        <f t="shared" si="818"/>
        <v>0</v>
      </c>
      <c r="BR287" s="1527"/>
      <c r="BS287" s="1597">
        <f>('Library Volume 1'!E$6)</f>
        <v>2.2000000000000002</v>
      </c>
      <c r="BT287" s="1598">
        <f>'Library Volume 1'!G$6</f>
        <v>3.2</v>
      </c>
      <c r="BU287" s="1598">
        <f>'Library Volume 1'!H$6</f>
        <v>4.9000000000000004</v>
      </c>
      <c r="BV287" s="1598">
        <f>'Library Volume 1'!I$6</f>
        <v>6.5</v>
      </c>
      <c r="BW287" s="1599">
        <f>'Library Volume 1'!J$6</f>
        <v>7.5</v>
      </c>
      <c r="BX287" s="1527"/>
      <c r="BY287" s="1572">
        <f t="shared" si="819"/>
        <v>0</v>
      </c>
      <c r="BZ287" s="1574">
        <f t="shared" si="820"/>
        <v>0</v>
      </c>
      <c r="CA287" s="1574">
        <f t="shared" si="821"/>
        <v>0</v>
      </c>
      <c r="CB287" s="1574">
        <f t="shared" si="822"/>
        <v>0</v>
      </c>
      <c r="CC287" s="1573">
        <f t="shared" si="823"/>
        <v>0</v>
      </c>
      <c r="CD287" s="1574"/>
      <c r="CE287" s="1539"/>
      <c r="CF287" s="1539"/>
      <c r="CG287" s="1539"/>
      <c r="CH287" s="1539"/>
      <c r="CI287" s="1539"/>
      <c r="CJ287" s="1539"/>
      <c r="CK287" s="1539"/>
    </row>
    <row r="288" spans="2:89" ht="16.350000000000001" hidden="1" customHeight="1" outlineLevel="1">
      <c r="B288" s="1557"/>
      <c r="C288" s="1527"/>
      <c r="D288" s="1527" t="s">
        <v>296</v>
      </c>
      <c r="E288" s="1527"/>
      <c r="F288" s="1586">
        <v>0</v>
      </c>
      <c r="G288" s="1586">
        <v>0</v>
      </c>
      <c r="H288" s="1586">
        <v>0</v>
      </c>
      <c r="I288" s="1587">
        <f t="shared" si="828"/>
        <v>0</v>
      </c>
      <c r="J288" s="1588">
        <f t="shared" ref="J288:J289" si="830">IF(F288&gt;0,F288/G288,0)</f>
        <v>0</v>
      </c>
      <c r="K288" s="1558"/>
      <c r="L288" s="1589">
        <f t="shared" si="804"/>
        <v>0</v>
      </c>
      <c r="M288" s="1590">
        <v>0</v>
      </c>
      <c r="N288" s="1590">
        <v>0</v>
      </c>
      <c r="O288" s="1590">
        <v>0</v>
      </c>
      <c r="P288" s="1590">
        <v>0</v>
      </c>
      <c r="Q288" s="1635">
        <v>0</v>
      </c>
      <c r="R288" s="1558"/>
      <c r="S288" s="1570">
        <f t="shared" si="805"/>
        <v>0</v>
      </c>
      <c r="T288" s="1572">
        <f t="shared" si="806"/>
        <v>0</v>
      </c>
      <c r="U288" s="1572">
        <f t="shared" si="807"/>
        <v>0</v>
      </c>
      <c r="V288" s="1572">
        <f t="shared" si="808"/>
        <v>0</v>
      </c>
      <c r="W288" s="1572">
        <f t="shared" si="809"/>
        <v>0</v>
      </c>
      <c r="X288" s="1572">
        <f t="shared" si="810"/>
        <v>0</v>
      </c>
      <c r="Y288" s="1574">
        <f t="shared" si="811"/>
        <v>0</v>
      </c>
      <c r="Z288" s="993"/>
      <c r="AA288" s="1592"/>
      <c r="AB288" s="1570"/>
      <c r="AC288" s="18"/>
      <c r="AW288" s="1527"/>
      <c r="AX288" s="1550"/>
      <c r="AY288" s="1572">
        <f t="shared" si="812"/>
        <v>0</v>
      </c>
      <c r="AZ288" s="1574">
        <f t="shared" si="812"/>
        <v>0</v>
      </c>
      <c r="BA288" s="1574">
        <f t="shared" si="812"/>
        <v>0</v>
      </c>
      <c r="BB288" s="1574">
        <f t="shared" si="812"/>
        <v>0</v>
      </c>
      <c r="BC288" s="1573">
        <f t="shared" si="812"/>
        <v>0</v>
      </c>
      <c r="BD288" s="480">
        <f t="shared" si="812"/>
        <v>0</v>
      </c>
      <c r="BE288" s="1572">
        <f t="shared" si="813"/>
        <v>0</v>
      </c>
      <c r="BF288" s="1539"/>
      <c r="BG288" s="1594">
        <f>'Library Volume 1'!E$9</f>
        <v>0.48</v>
      </c>
      <c r="BH288" s="1595">
        <f>'Library Volume 1'!G$9</f>
        <v>0.48</v>
      </c>
      <c r="BI288" s="1595">
        <f>'Library Volume 1'!H$9</f>
        <v>0.44</v>
      </c>
      <c r="BJ288" s="1595">
        <f>'Library Volume 1'!I$9</f>
        <v>0.4</v>
      </c>
      <c r="BK288" s="1596">
        <f>'Library Volume 1'!J$9</f>
        <v>0.36</v>
      </c>
      <c r="BL288" s="1527"/>
      <c r="BM288" s="1572">
        <f t="shared" si="814"/>
        <v>0</v>
      </c>
      <c r="BN288" s="1574">
        <f t="shared" si="815"/>
        <v>0</v>
      </c>
      <c r="BO288" s="1574">
        <f t="shared" si="816"/>
        <v>0</v>
      </c>
      <c r="BP288" s="1574">
        <f t="shared" si="817"/>
        <v>0</v>
      </c>
      <c r="BQ288" s="1573">
        <f t="shared" si="818"/>
        <v>0</v>
      </c>
      <c r="BR288" s="1527"/>
      <c r="BS288" s="1597">
        <f>('Library Volume 1'!E$6)</f>
        <v>2.2000000000000002</v>
      </c>
      <c r="BT288" s="1598">
        <f>'Library Volume 1'!G$6</f>
        <v>3.2</v>
      </c>
      <c r="BU288" s="1598">
        <f>'Library Volume 1'!H$6</f>
        <v>4.9000000000000004</v>
      </c>
      <c r="BV288" s="1598">
        <f>'Library Volume 1'!I$6</f>
        <v>6.5</v>
      </c>
      <c r="BW288" s="1599">
        <f>'Library Volume 1'!J$6</f>
        <v>7.5</v>
      </c>
      <c r="BX288" s="1527"/>
      <c r="BY288" s="1572">
        <f t="shared" si="819"/>
        <v>0</v>
      </c>
      <c r="BZ288" s="1574">
        <f t="shared" si="820"/>
        <v>0</v>
      </c>
      <c r="CA288" s="1574">
        <f t="shared" si="821"/>
        <v>0</v>
      </c>
      <c r="CB288" s="1574">
        <f t="shared" si="822"/>
        <v>0</v>
      </c>
      <c r="CC288" s="1573">
        <f t="shared" si="823"/>
        <v>0</v>
      </c>
      <c r="CD288" s="1574"/>
      <c r="CE288" s="1539"/>
      <c r="CF288" s="1539"/>
      <c r="CG288" s="1539"/>
      <c r="CH288" s="1539"/>
      <c r="CI288" s="1539"/>
      <c r="CJ288" s="1539"/>
      <c r="CK288" s="1539"/>
    </row>
    <row r="289" spans="2:89" ht="16.350000000000001" hidden="1" customHeight="1" outlineLevel="1">
      <c r="B289" s="1557"/>
      <c r="C289" s="1527"/>
      <c r="D289" s="1565" t="s">
        <v>298</v>
      </c>
      <c r="E289" s="1527"/>
      <c r="F289" s="1586">
        <v>0</v>
      </c>
      <c r="G289" s="1586">
        <v>0</v>
      </c>
      <c r="H289" s="1586">
        <v>0</v>
      </c>
      <c r="I289" s="1636">
        <f t="shared" si="828"/>
        <v>0</v>
      </c>
      <c r="J289" s="1637">
        <f t="shared" si="830"/>
        <v>0</v>
      </c>
      <c r="K289" s="1558"/>
      <c r="L289" s="1589">
        <f t="shared" si="804"/>
        <v>0</v>
      </c>
      <c r="M289" s="1590">
        <v>0</v>
      </c>
      <c r="N289" s="1590">
        <v>0</v>
      </c>
      <c r="O289" s="1590">
        <v>0</v>
      </c>
      <c r="P289" s="1590">
        <v>0</v>
      </c>
      <c r="Q289" s="1635">
        <v>0</v>
      </c>
      <c r="R289" s="1558"/>
      <c r="S289" s="1570">
        <f t="shared" si="805"/>
        <v>0</v>
      </c>
      <c r="T289" s="1572">
        <f t="shared" si="806"/>
        <v>0</v>
      </c>
      <c r="U289" s="1572">
        <f t="shared" si="807"/>
        <v>0</v>
      </c>
      <c r="V289" s="1572">
        <f t="shared" si="808"/>
        <v>0</v>
      </c>
      <c r="W289" s="1572">
        <f t="shared" si="809"/>
        <v>0</v>
      </c>
      <c r="X289" s="1572">
        <f t="shared" si="810"/>
        <v>0</v>
      </c>
      <c r="Y289" s="1574">
        <f t="shared" si="811"/>
        <v>0</v>
      </c>
      <c r="Z289" s="993"/>
      <c r="AA289" s="1592"/>
      <c r="AB289" s="1570"/>
      <c r="AC289" s="18"/>
      <c r="AW289" s="1527"/>
      <c r="AX289" s="1550"/>
      <c r="AY289" s="1572">
        <f t="shared" si="812"/>
        <v>0</v>
      </c>
      <c r="AZ289" s="1574">
        <f t="shared" si="812"/>
        <v>0</v>
      </c>
      <c r="BA289" s="1574">
        <f t="shared" si="812"/>
        <v>0</v>
      </c>
      <c r="BB289" s="1574">
        <f t="shared" si="812"/>
        <v>0</v>
      </c>
      <c r="BC289" s="1573">
        <f t="shared" si="812"/>
        <v>0</v>
      </c>
      <c r="BD289" s="480">
        <f t="shared" si="812"/>
        <v>0</v>
      </c>
      <c r="BE289" s="1572">
        <f t="shared" si="813"/>
        <v>0</v>
      </c>
      <c r="BF289" s="1539"/>
      <c r="BG289" s="1594">
        <f>'Library Volume 1'!E$9</f>
        <v>0.48</v>
      </c>
      <c r="BH289" s="1595">
        <f>'Library Volume 1'!G$9</f>
        <v>0.48</v>
      </c>
      <c r="BI289" s="1595">
        <f>'Library Volume 1'!H$9</f>
        <v>0.44</v>
      </c>
      <c r="BJ289" s="1595">
        <f>'Library Volume 1'!I$9</f>
        <v>0.4</v>
      </c>
      <c r="BK289" s="1596">
        <f>'Library Volume 1'!J$9</f>
        <v>0.36</v>
      </c>
      <c r="BL289" s="1527"/>
      <c r="BM289" s="1572">
        <f t="shared" si="814"/>
        <v>0</v>
      </c>
      <c r="BN289" s="1574">
        <f t="shared" si="815"/>
        <v>0</v>
      </c>
      <c r="BO289" s="1574">
        <f t="shared" si="816"/>
        <v>0</v>
      </c>
      <c r="BP289" s="1574">
        <f t="shared" si="817"/>
        <v>0</v>
      </c>
      <c r="BQ289" s="1573">
        <f t="shared" si="818"/>
        <v>0</v>
      </c>
      <c r="BR289" s="1527"/>
      <c r="BS289" s="1597">
        <f>('Library Volume 1'!E$6)</f>
        <v>2.2000000000000002</v>
      </c>
      <c r="BT289" s="1598">
        <f>'Library Volume 1'!G$6</f>
        <v>3.2</v>
      </c>
      <c r="BU289" s="1598">
        <f>'Library Volume 1'!H$6</f>
        <v>4.9000000000000004</v>
      </c>
      <c r="BV289" s="1598">
        <f>'Library Volume 1'!I$6</f>
        <v>6.5</v>
      </c>
      <c r="BW289" s="1599">
        <f>'Library Volume 1'!J$6</f>
        <v>7.5</v>
      </c>
      <c r="BX289" s="1527"/>
      <c r="BY289" s="1572">
        <f t="shared" si="819"/>
        <v>0</v>
      </c>
      <c r="BZ289" s="1574">
        <f t="shared" si="820"/>
        <v>0</v>
      </c>
      <c r="CA289" s="1574">
        <f t="shared" si="821"/>
        <v>0</v>
      </c>
      <c r="CB289" s="1574">
        <f t="shared" si="822"/>
        <v>0</v>
      </c>
      <c r="CC289" s="1573">
        <f t="shared" si="823"/>
        <v>0</v>
      </c>
      <c r="CD289" s="1574"/>
      <c r="CE289" s="1539"/>
      <c r="CF289" s="1539"/>
      <c r="CG289" s="1539"/>
      <c r="CH289" s="1539"/>
      <c r="CI289" s="1539"/>
      <c r="CJ289" s="1539"/>
      <c r="CK289" s="1539"/>
    </row>
    <row r="290" spans="2:89" ht="17.100000000000001" hidden="1" customHeight="1" outlineLevel="1">
      <c r="B290" s="1557"/>
      <c r="C290" s="1582" t="str">
        <f>'Library Volume 1'!C76</f>
        <v>Marketing and Sales</v>
      </c>
      <c r="D290" s="1582"/>
      <c r="E290" s="1568"/>
      <c r="F290" s="1569"/>
      <c r="G290" s="1569"/>
      <c r="H290" s="1569"/>
      <c r="I290" s="1602"/>
      <c r="J290" s="1603"/>
      <c r="K290" s="1558"/>
      <c r="L290" s="1568"/>
      <c r="M290" s="1569"/>
      <c r="N290" s="1569"/>
      <c r="O290" s="1569"/>
      <c r="P290" s="1569"/>
      <c r="Q290" s="1568"/>
      <c r="R290" s="1558"/>
      <c r="S290" s="1568"/>
      <c r="T290" s="1569"/>
      <c r="U290" s="1569"/>
      <c r="V290" s="1569"/>
      <c r="W290" s="1569"/>
      <c r="X290" s="1569"/>
      <c r="Y290" s="1568"/>
      <c r="Z290" s="993"/>
      <c r="AA290" s="649"/>
      <c r="AB290" s="1570"/>
      <c r="AC290" s="18"/>
      <c r="AW290" s="1527"/>
      <c r="AX290" s="508" t="str">
        <f>C290</f>
        <v>Marketing and Sales</v>
      </c>
      <c r="AY290" s="1575"/>
      <c r="AZ290" s="1576"/>
      <c r="BA290" s="1576"/>
      <c r="BB290" s="1576"/>
      <c r="BC290" s="1577"/>
      <c r="BD290" s="604"/>
      <c r="BE290" s="1575"/>
      <c r="BF290" s="1578"/>
      <c r="BG290" s="1579"/>
      <c r="BH290" s="1580"/>
      <c r="BI290" s="1580"/>
      <c r="BJ290" s="1580"/>
      <c r="BK290" s="1581"/>
      <c r="BL290" s="1582"/>
      <c r="BM290" s="1575"/>
      <c r="BN290" s="1576"/>
      <c r="BO290" s="1576"/>
      <c r="BP290" s="1576"/>
      <c r="BQ290" s="1577"/>
      <c r="BR290" s="1582"/>
      <c r="BS290" s="1583"/>
      <c r="BT290" s="1584"/>
      <c r="BU290" s="1584"/>
      <c r="BV290" s="1584"/>
      <c r="BW290" s="1585"/>
      <c r="BX290" s="1582"/>
      <c r="BY290" s="1575"/>
      <c r="BZ290" s="1576"/>
      <c r="CA290" s="1576"/>
      <c r="CB290" s="1576"/>
      <c r="CC290" s="1577"/>
      <c r="CD290" s="1574"/>
      <c r="CE290" s="1539"/>
      <c r="CF290" s="1539"/>
      <c r="CG290" s="1539"/>
      <c r="CH290" s="1539"/>
      <c r="CI290" s="1539"/>
      <c r="CJ290" s="1539"/>
      <c r="CK290" s="1539"/>
    </row>
    <row r="291" spans="2:89" ht="16.350000000000001" hidden="1" customHeight="1" outlineLevel="1">
      <c r="B291" s="1557"/>
      <c r="C291" s="1527"/>
      <c r="D291" s="1527" t="s">
        <v>292</v>
      </c>
      <c r="E291" s="1527"/>
      <c r="F291" s="1586">
        <v>0</v>
      </c>
      <c r="G291" s="1586">
        <v>0</v>
      </c>
      <c r="H291" s="1586">
        <v>0</v>
      </c>
      <c r="I291" s="1587">
        <f t="shared" ref="I291:I294" si="831">IF(F291&gt;0,G291/H291,0)</f>
        <v>0</v>
      </c>
      <c r="J291" s="1588">
        <f t="shared" ref="J291" si="832">IF(F291&gt;0,F291/G291,0)</f>
        <v>0</v>
      </c>
      <c r="K291" s="1558"/>
      <c r="L291" s="1589">
        <f t="shared" si="804"/>
        <v>0</v>
      </c>
      <c r="M291" s="1590">
        <v>0</v>
      </c>
      <c r="N291" s="1590">
        <v>0</v>
      </c>
      <c r="O291" s="1590">
        <v>0</v>
      </c>
      <c r="P291" s="1590">
        <v>0</v>
      </c>
      <c r="Q291" s="1635">
        <v>0</v>
      </c>
      <c r="R291" s="1558"/>
      <c r="S291" s="1570">
        <f t="shared" si="805"/>
        <v>0</v>
      </c>
      <c r="T291" s="1572">
        <f t="shared" si="806"/>
        <v>0</v>
      </c>
      <c r="U291" s="1572">
        <f t="shared" si="807"/>
        <v>0</v>
      </c>
      <c r="V291" s="1572">
        <f t="shared" si="808"/>
        <v>0</v>
      </c>
      <c r="W291" s="1572">
        <f t="shared" si="809"/>
        <v>0</v>
      </c>
      <c r="X291" s="1572">
        <f t="shared" si="810"/>
        <v>0</v>
      </c>
      <c r="Y291" s="1574">
        <f t="shared" si="811"/>
        <v>0</v>
      </c>
      <c r="Z291" s="993"/>
      <c r="AA291" s="1592"/>
      <c r="AB291" s="1570"/>
      <c r="AC291" s="18"/>
      <c r="AW291" s="1527"/>
      <c r="AX291" s="1550"/>
      <c r="AY291" s="1572">
        <f t="shared" si="812"/>
        <v>0</v>
      </c>
      <c r="AZ291" s="1574">
        <f t="shared" si="812"/>
        <v>0</v>
      </c>
      <c r="BA291" s="1574">
        <f t="shared" si="812"/>
        <v>0</v>
      </c>
      <c r="BB291" s="1574">
        <f t="shared" si="812"/>
        <v>0</v>
      </c>
      <c r="BC291" s="1573">
        <f t="shared" si="812"/>
        <v>0</v>
      </c>
      <c r="BD291" s="480">
        <f t="shared" si="812"/>
        <v>0</v>
      </c>
      <c r="BE291" s="1572">
        <f t="shared" si="813"/>
        <v>0</v>
      </c>
      <c r="BF291" s="1539"/>
      <c r="BG291" s="1594">
        <f>'Library Volume 1'!E$9</f>
        <v>0.48</v>
      </c>
      <c r="BH291" s="1595">
        <f>'Library Volume 1'!G$9</f>
        <v>0.48</v>
      </c>
      <c r="BI291" s="1595">
        <f>'Library Volume 1'!H$9</f>
        <v>0.44</v>
      </c>
      <c r="BJ291" s="1595">
        <f>'Library Volume 1'!I$9</f>
        <v>0.4</v>
      </c>
      <c r="BK291" s="1596">
        <f>'Library Volume 1'!J$9</f>
        <v>0.36</v>
      </c>
      <c r="BL291" s="1527"/>
      <c r="BM291" s="1572">
        <f t="shared" si="814"/>
        <v>0</v>
      </c>
      <c r="BN291" s="1574">
        <f t="shared" si="815"/>
        <v>0</v>
      </c>
      <c r="BO291" s="1574">
        <f t="shared" si="816"/>
        <v>0</v>
      </c>
      <c r="BP291" s="1574">
        <f t="shared" si="817"/>
        <v>0</v>
      </c>
      <c r="BQ291" s="1573">
        <f t="shared" si="818"/>
        <v>0</v>
      </c>
      <c r="BR291" s="1527"/>
      <c r="BS291" s="1597">
        <f>('Library Volume 1'!E$6)</f>
        <v>2.2000000000000002</v>
      </c>
      <c r="BT291" s="1598">
        <f>'Library Volume 1'!G$6</f>
        <v>3.2</v>
      </c>
      <c r="BU291" s="1598">
        <f>'Library Volume 1'!H$6</f>
        <v>4.9000000000000004</v>
      </c>
      <c r="BV291" s="1598">
        <f>'Library Volume 1'!I$6</f>
        <v>6.5</v>
      </c>
      <c r="BW291" s="1599">
        <f>'Library Volume 1'!J$6</f>
        <v>7.5</v>
      </c>
      <c r="BX291" s="1527"/>
      <c r="BY291" s="1572">
        <f t="shared" si="819"/>
        <v>0</v>
      </c>
      <c r="BZ291" s="1574">
        <f t="shared" si="820"/>
        <v>0</v>
      </c>
      <c r="CA291" s="1574">
        <f t="shared" si="821"/>
        <v>0</v>
      </c>
      <c r="CB291" s="1574">
        <f t="shared" si="822"/>
        <v>0</v>
      </c>
      <c r="CC291" s="1573">
        <f t="shared" si="823"/>
        <v>0</v>
      </c>
      <c r="CD291" s="1574"/>
      <c r="CE291" s="1539"/>
      <c r="CF291" s="1539"/>
      <c r="CG291" s="1539"/>
      <c r="CH291" s="1539"/>
      <c r="CI291" s="1539"/>
      <c r="CJ291" s="1539"/>
      <c r="CK291" s="1539"/>
    </row>
    <row r="292" spans="2:89" ht="16.350000000000001" hidden="1" customHeight="1" outlineLevel="1">
      <c r="B292" s="1557"/>
      <c r="C292" s="1527"/>
      <c r="D292" s="1527" t="s">
        <v>294</v>
      </c>
      <c r="E292" s="1527"/>
      <c r="F292" s="1586">
        <v>0</v>
      </c>
      <c r="G292" s="1586">
        <v>0</v>
      </c>
      <c r="H292" s="1586">
        <v>0</v>
      </c>
      <c r="I292" s="1587">
        <f t="shared" si="831"/>
        <v>0</v>
      </c>
      <c r="J292" s="1588">
        <f>IF(F292&gt;0,F292/G292,0)</f>
        <v>0</v>
      </c>
      <c r="K292" s="1558"/>
      <c r="L292" s="1589">
        <f t="shared" si="804"/>
        <v>0</v>
      </c>
      <c r="M292" s="1590">
        <v>0</v>
      </c>
      <c r="N292" s="1590">
        <v>0</v>
      </c>
      <c r="O292" s="1590">
        <v>0</v>
      </c>
      <c r="P292" s="1590">
        <v>0</v>
      </c>
      <c r="Q292" s="1635">
        <v>0</v>
      </c>
      <c r="R292" s="1558"/>
      <c r="S292" s="1570">
        <f t="shared" si="805"/>
        <v>0</v>
      </c>
      <c r="T292" s="1572">
        <f t="shared" si="806"/>
        <v>0</v>
      </c>
      <c r="U292" s="1572">
        <f t="shared" si="807"/>
        <v>0</v>
      </c>
      <c r="V292" s="1572">
        <f t="shared" si="808"/>
        <v>0</v>
      </c>
      <c r="W292" s="1572">
        <f t="shared" si="809"/>
        <v>0</v>
      </c>
      <c r="X292" s="1572">
        <f t="shared" si="810"/>
        <v>0</v>
      </c>
      <c r="Y292" s="1574">
        <f t="shared" si="811"/>
        <v>0</v>
      </c>
      <c r="Z292" s="993"/>
      <c r="AA292" s="1592"/>
      <c r="AB292" s="1570"/>
      <c r="AC292" s="18"/>
      <c r="AW292" s="1527"/>
      <c r="AX292" s="1550"/>
      <c r="AY292" s="1572">
        <f t="shared" si="812"/>
        <v>0</v>
      </c>
      <c r="AZ292" s="1574">
        <f t="shared" si="812"/>
        <v>0</v>
      </c>
      <c r="BA292" s="1574">
        <f t="shared" si="812"/>
        <v>0</v>
      </c>
      <c r="BB292" s="1574">
        <f t="shared" si="812"/>
        <v>0</v>
      </c>
      <c r="BC292" s="1573">
        <f t="shared" si="812"/>
        <v>0</v>
      </c>
      <c r="BD292" s="480">
        <f t="shared" si="812"/>
        <v>0</v>
      </c>
      <c r="BE292" s="1572">
        <f t="shared" si="813"/>
        <v>0</v>
      </c>
      <c r="BF292" s="1539"/>
      <c r="BG292" s="1594">
        <f>'Library Volume 1'!E$9</f>
        <v>0.48</v>
      </c>
      <c r="BH292" s="1595">
        <f>'Library Volume 1'!G$9</f>
        <v>0.48</v>
      </c>
      <c r="BI292" s="1595">
        <f>'Library Volume 1'!H$9</f>
        <v>0.44</v>
      </c>
      <c r="BJ292" s="1595">
        <f>'Library Volume 1'!I$9</f>
        <v>0.4</v>
      </c>
      <c r="BK292" s="1596">
        <f>'Library Volume 1'!J$9</f>
        <v>0.36</v>
      </c>
      <c r="BL292" s="1527"/>
      <c r="BM292" s="1572">
        <f t="shared" si="814"/>
        <v>0</v>
      </c>
      <c r="BN292" s="1574">
        <f t="shared" si="815"/>
        <v>0</v>
      </c>
      <c r="BO292" s="1574">
        <f t="shared" si="816"/>
        <v>0</v>
      </c>
      <c r="BP292" s="1574">
        <f t="shared" si="817"/>
        <v>0</v>
      </c>
      <c r="BQ292" s="1573">
        <f t="shared" si="818"/>
        <v>0</v>
      </c>
      <c r="BR292" s="1527"/>
      <c r="BS292" s="1597">
        <f>('Library Volume 1'!E$6)</f>
        <v>2.2000000000000002</v>
      </c>
      <c r="BT292" s="1598">
        <f>'Library Volume 1'!G$6</f>
        <v>3.2</v>
      </c>
      <c r="BU292" s="1598">
        <f>'Library Volume 1'!H$6</f>
        <v>4.9000000000000004</v>
      </c>
      <c r="BV292" s="1598">
        <f>'Library Volume 1'!I$6</f>
        <v>6.5</v>
      </c>
      <c r="BW292" s="1599">
        <f>'Library Volume 1'!J$6</f>
        <v>7.5</v>
      </c>
      <c r="BX292" s="1527"/>
      <c r="BY292" s="1572">
        <f t="shared" si="819"/>
        <v>0</v>
      </c>
      <c r="BZ292" s="1574">
        <f t="shared" si="820"/>
        <v>0</v>
      </c>
      <c r="CA292" s="1574">
        <f t="shared" si="821"/>
        <v>0</v>
      </c>
      <c r="CB292" s="1574">
        <f t="shared" si="822"/>
        <v>0</v>
      </c>
      <c r="CC292" s="1573">
        <f t="shared" si="823"/>
        <v>0</v>
      </c>
      <c r="CD292" s="1574"/>
      <c r="CE292" s="1539"/>
      <c r="CF292" s="1539"/>
      <c r="CG292" s="1539"/>
      <c r="CH292" s="1539"/>
      <c r="CI292" s="1539"/>
      <c r="CJ292" s="1539"/>
      <c r="CK292" s="1539"/>
    </row>
    <row r="293" spans="2:89" ht="16.350000000000001" hidden="1" customHeight="1" outlineLevel="1">
      <c r="B293" s="1557"/>
      <c r="C293" s="1527"/>
      <c r="D293" s="1527" t="s">
        <v>296</v>
      </c>
      <c r="E293" s="1527"/>
      <c r="F293" s="1586">
        <v>0</v>
      </c>
      <c r="G293" s="1586">
        <v>0</v>
      </c>
      <c r="H293" s="1586">
        <v>0</v>
      </c>
      <c r="I293" s="1587">
        <f t="shared" si="831"/>
        <v>0</v>
      </c>
      <c r="J293" s="1588">
        <f t="shared" ref="J293:J294" si="833">IF(F293&gt;0,F293/G293,0)</f>
        <v>0</v>
      </c>
      <c r="K293" s="1558"/>
      <c r="L293" s="1589">
        <f t="shared" si="804"/>
        <v>0</v>
      </c>
      <c r="M293" s="1590">
        <v>0</v>
      </c>
      <c r="N293" s="1590">
        <v>0</v>
      </c>
      <c r="O293" s="1590">
        <v>0</v>
      </c>
      <c r="P293" s="1590">
        <v>0</v>
      </c>
      <c r="Q293" s="1635">
        <v>0</v>
      </c>
      <c r="R293" s="1558"/>
      <c r="S293" s="1570">
        <f t="shared" si="805"/>
        <v>0</v>
      </c>
      <c r="T293" s="1572">
        <f t="shared" si="806"/>
        <v>0</v>
      </c>
      <c r="U293" s="1572">
        <f t="shared" si="807"/>
        <v>0</v>
      </c>
      <c r="V293" s="1572">
        <f t="shared" si="808"/>
        <v>0</v>
      </c>
      <c r="W293" s="1572">
        <f t="shared" si="809"/>
        <v>0</v>
      </c>
      <c r="X293" s="1572">
        <f t="shared" si="810"/>
        <v>0</v>
      </c>
      <c r="Y293" s="1574">
        <f t="shared" si="811"/>
        <v>0</v>
      </c>
      <c r="Z293" s="993"/>
      <c r="AA293" s="1592"/>
      <c r="AB293" s="1570"/>
      <c r="AC293" s="18"/>
      <c r="AW293" s="1527"/>
      <c r="AX293" s="1550"/>
      <c r="AY293" s="1572">
        <f t="shared" si="812"/>
        <v>0</v>
      </c>
      <c r="AZ293" s="1574">
        <f t="shared" si="812"/>
        <v>0</v>
      </c>
      <c r="BA293" s="1574">
        <f t="shared" si="812"/>
        <v>0</v>
      </c>
      <c r="BB293" s="1574">
        <f t="shared" si="812"/>
        <v>0</v>
      </c>
      <c r="BC293" s="1573">
        <f t="shared" si="812"/>
        <v>0</v>
      </c>
      <c r="BD293" s="480">
        <f t="shared" si="812"/>
        <v>0</v>
      </c>
      <c r="BE293" s="1572">
        <f t="shared" si="813"/>
        <v>0</v>
      </c>
      <c r="BF293" s="1539"/>
      <c r="BG293" s="1594">
        <f>'Library Volume 1'!E$9</f>
        <v>0.48</v>
      </c>
      <c r="BH293" s="1595">
        <f>'Library Volume 1'!G$9</f>
        <v>0.48</v>
      </c>
      <c r="BI293" s="1595">
        <f>'Library Volume 1'!H$9</f>
        <v>0.44</v>
      </c>
      <c r="BJ293" s="1595">
        <f>'Library Volume 1'!I$9</f>
        <v>0.4</v>
      </c>
      <c r="BK293" s="1596">
        <f>'Library Volume 1'!J$9</f>
        <v>0.36</v>
      </c>
      <c r="BL293" s="1527"/>
      <c r="BM293" s="1572">
        <f t="shared" si="814"/>
        <v>0</v>
      </c>
      <c r="BN293" s="1574">
        <f t="shared" si="815"/>
        <v>0</v>
      </c>
      <c r="BO293" s="1574">
        <f t="shared" si="816"/>
        <v>0</v>
      </c>
      <c r="BP293" s="1574">
        <f t="shared" si="817"/>
        <v>0</v>
      </c>
      <c r="BQ293" s="1573">
        <f t="shared" si="818"/>
        <v>0</v>
      </c>
      <c r="BR293" s="1527"/>
      <c r="BS293" s="1597">
        <f>('Library Volume 1'!E$6)</f>
        <v>2.2000000000000002</v>
      </c>
      <c r="BT293" s="1598">
        <f>'Library Volume 1'!G$6</f>
        <v>3.2</v>
      </c>
      <c r="BU293" s="1598">
        <f>'Library Volume 1'!H$6</f>
        <v>4.9000000000000004</v>
      </c>
      <c r="BV293" s="1598">
        <f>'Library Volume 1'!I$6</f>
        <v>6.5</v>
      </c>
      <c r="BW293" s="1599">
        <f>'Library Volume 1'!J$6</f>
        <v>7.5</v>
      </c>
      <c r="BX293" s="1527"/>
      <c r="BY293" s="1572">
        <f t="shared" si="819"/>
        <v>0</v>
      </c>
      <c r="BZ293" s="1574">
        <f t="shared" si="820"/>
        <v>0</v>
      </c>
      <c r="CA293" s="1574">
        <f t="shared" si="821"/>
        <v>0</v>
      </c>
      <c r="CB293" s="1574">
        <f t="shared" si="822"/>
        <v>0</v>
      </c>
      <c r="CC293" s="1573">
        <f t="shared" si="823"/>
        <v>0</v>
      </c>
      <c r="CD293" s="1574"/>
      <c r="CE293" s="1539"/>
      <c r="CF293" s="1539"/>
      <c r="CG293" s="1539"/>
      <c r="CH293" s="1539"/>
      <c r="CI293" s="1539"/>
      <c r="CJ293" s="1539"/>
      <c r="CK293" s="1539"/>
    </row>
    <row r="294" spans="2:89" ht="16.350000000000001" hidden="1" customHeight="1" outlineLevel="1">
      <c r="B294" s="1557"/>
      <c r="C294" s="1527"/>
      <c r="D294" s="1565" t="s">
        <v>298</v>
      </c>
      <c r="E294" s="1527"/>
      <c r="F294" s="1586">
        <v>0</v>
      </c>
      <c r="G294" s="1586">
        <v>0</v>
      </c>
      <c r="H294" s="1586">
        <v>0</v>
      </c>
      <c r="I294" s="1636">
        <f t="shared" si="831"/>
        <v>0</v>
      </c>
      <c r="J294" s="1637">
        <f t="shared" si="833"/>
        <v>0</v>
      </c>
      <c r="K294" s="1558"/>
      <c r="L294" s="1589">
        <f t="shared" si="804"/>
        <v>0</v>
      </c>
      <c r="M294" s="1590">
        <v>0</v>
      </c>
      <c r="N294" s="1590">
        <v>0</v>
      </c>
      <c r="O294" s="1590">
        <v>0</v>
      </c>
      <c r="P294" s="1590">
        <v>0</v>
      </c>
      <c r="Q294" s="1635">
        <v>0</v>
      </c>
      <c r="R294" s="1558"/>
      <c r="S294" s="1570">
        <f t="shared" si="805"/>
        <v>0</v>
      </c>
      <c r="T294" s="1572">
        <f t="shared" si="806"/>
        <v>0</v>
      </c>
      <c r="U294" s="1572">
        <f t="shared" si="807"/>
        <v>0</v>
      </c>
      <c r="V294" s="1572">
        <f t="shared" si="808"/>
        <v>0</v>
      </c>
      <c r="W294" s="1572">
        <f t="shared" si="809"/>
        <v>0</v>
      </c>
      <c r="X294" s="1572">
        <f t="shared" si="810"/>
        <v>0</v>
      </c>
      <c r="Y294" s="1574">
        <f t="shared" si="811"/>
        <v>0</v>
      </c>
      <c r="Z294" s="993"/>
      <c r="AA294" s="1592"/>
      <c r="AB294" s="1570"/>
      <c r="AC294" s="18"/>
      <c r="AW294" s="1527"/>
      <c r="AX294" s="1550"/>
      <c r="AY294" s="1572">
        <f t="shared" si="812"/>
        <v>0</v>
      </c>
      <c r="AZ294" s="1574">
        <f t="shared" si="812"/>
        <v>0</v>
      </c>
      <c r="BA294" s="1574">
        <f t="shared" si="812"/>
        <v>0</v>
      </c>
      <c r="BB294" s="1574">
        <f t="shared" si="812"/>
        <v>0</v>
      </c>
      <c r="BC294" s="1573">
        <f t="shared" si="812"/>
        <v>0</v>
      </c>
      <c r="BD294" s="480">
        <f t="shared" si="812"/>
        <v>0</v>
      </c>
      <c r="BE294" s="1572">
        <f t="shared" si="813"/>
        <v>0</v>
      </c>
      <c r="BF294" s="1539"/>
      <c r="BG294" s="1594">
        <f>'Library Volume 1'!E$9</f>
        <v>0.48</v>
      </c>
      <c r="BH294" s="1595">
        <f>'Library Volume 1'!G$9</f>
        <v>0.48</v>
      </c>
      <c r="BI294" s="1595">
        <f>'Library Volume 1'!H$9</f>
        <v>0.44</v>
      </c>
      <c r="BJ294" s="1595">
        <f>'Library Volume 1'!I$9</f>
        <v>0.4</v>
      </c>
      <c r="BK294" s="1596">
        <f>'Library Volume 1'!J$9</f>
        <v>0.36</v>
      </c>
      <c r="BL294" s="1527"/>
      <c r="BM294" s="1572">
        <f t="shared" si="814"/>
        <v>0</v>
      </c>
      <c r="BN294" s="1574">
        <f t="shared" si="815"/>
        <v>0</v>
      </c>
      <c r="BO294" s="1574">
        <f t="shared" si="816"/>
        <v>0</v>
      </c>
      <c r="BP294" s="1574">
        <f t="shared" si="817"/>
        <v>0</v>
      </c>
      <c r="BQ294" s="1573">
        <f t="shared" si="818"/>
        <v>0</v>
      </c>
      <c r="BR294" s="1527"/>
      <c r="BS294" s="1597">
        <f>('Library Volume 1'!E$6)</f>
        <v>2.2000000000000002</v>
      </c>
      <c r="BT294" s="1598">
        <f>'Library Volume 1'!G$6</f>
        <v>3.2</v>
      </c>
      <c r="BU294" s="1598">
        <f>'Library Volume 1'!H$6</f>
        <v>4.9000000000000004</v>
      </c>
      <c r="BV294" s="1598">
        <f>'Library Volume 1'!I$6</f>
        <v>6.5</v>
      </c>
      <c r="BW294" s="1599">
        <f>'Library Volume 1'!J$6</f>
        <v>7.5</v>
      </c>
      <c r="BX294" s="1527"/>
      <c r="BY294" s="1572">
        <f t="shared" si="819"/>
        <v>0</v>
      </c>
      <c r="BZ294" s="1574">
        <f t="shared" si="820"/>
        <v>0</v>
      </c>
      <c r="CA294" s="1574">
        <f t="shared" si="821"/>
        <v>0</v>
      </c>
      <c r="CB294" s="1574">
        <f t="shared" si="822"/>
        <v>0</v>
      </c>
      <c r="CC294" s="1573">
        <f t="shared" si="823"/>
        <v>0</v>
      </c>
      <c r="CD294" s="1574"/>
      <c r="CE294" s="1539"/>
      <c r="CF294" s="1539"/>
      <c r="CG294" s="1539"/>
      <c r="CH294" s="1539"/>
      <c r="CI294" s="1539"/>
      <c r="CJ294" s="1539"/>
      <c r="CK294" s="1539"/>
    </row>
    <row r="295" spans="2:89" ht="17.100000000000001" hidden="1" customHeight="1" outlineLevel="1">
      <c r="B295" s="1557"/>
      <c r="C295" s="1582" t="str">
        <f>'Library Volume 1'!C77</f>
        <v>Law and Legal Services</v>
      </c>
      <c r="D295" s="1655"/>
      <c r="E295" s="1568"/>
      <c r="F295" s="1569"/>
      <c r="G295" s="1569"/>
      <c r="H295" s="1569"/>
      <c r="I295" s="1602"/>
      <c r="J295" s="1603"/>
      <c r="K295" s="1558"/>
      <c r="L295" s="1568"/>
      <c r="M295" s="1569"/>
      <c r="N295" s="1569"/>
      <c r="O295" s="1569"/>
      <c r="P295" s="1569"/>
      <c r="Q295" s="1568"/>
      <c r="R295" s="1558"/>
      <c r="S295" s="1568"/>
      <c r="T295" s="1569"/>
      <c r="U295" s="1569"/>
      <c r="V295" s="1569"/>
      <c r="W295" s="1569"/>
      <c r="X295" s="1569"/>
      <c r="Y295" s="1568"/>
      <c r="Z295" s="993"/>
      <c r="AA295" s="649"/>
      <c r="AB295" s="1570"/>
      <c r="AC295" s="18"/>
      <c r="AW295" s="1527"/>
      <c r="AX295" s="508" t="str">
        <f>C295</f>
        <v>Law and Legal Services</v>
      </c>
      <c r="AY295" s="1575"/>
      <c r="AZ295" s="1576"/>
      <c r="BA295" s="1576"/>
      <c r="BB295" s="1576"/>
      <c r="BC295" s="1577"/>
      <c r="BD295" s="604"/>
      <c r="BE295" s="1575"/>
      <c r="BF295" s="1578"/>
      <c r="BG295" s="1579"/>
      <c r="BH295" s="1580"/>
      <c r="BI295" s="1580"/>
      <c r="BJ295" s="1580"/>
      <c r="BK295" s="1581"/>
      <c r="BL295" s="1582"/>
      <c r="BM295" s="1575"/>
      <c r="BN295" s="1576"/>
      <c r="BO295" s="1576"/>
      <c r="BP295" s="1576"/>
      <c r="BQ295" s="1577"/>
      <c r="BR295" s="1582"/>
      <c r="BS295" s="1583"/>
      <c r="BT295" s="1584"/>
      <c r="BU295" s="1584"/>
      <c r="BV295" s="1584"/>
      <c r="BW295" s="1585"/>
      <c r="BX295" s="1582"/>
      <c r="BY295" s="1575"/>
      <c r="BZ295" s="1576"/>
      <c r="CA295" s="1576"/>
      <c r="CB295" s="1576"/>
      <c r="CC295" s="1577"/>
      <c r="CD295" s="1574"/>
      <c r="CE295" s="1539"/>
      <c r="CF295" s="1539"/>
      <c r="CG295" s="1539"/>
      <c r="CH295" s="1539"/>
      <c r="CI295" s="1539"/>
      <c r="CJ295" s="1539"/>
      <c r="CK295" s="1539"/>
    </row>
    <row r="296" spans="2:89" ht="16.350000000000001" hidden="1" customHeight="1" outlineLevel="1">
      <c r="B296" s="1557"/>
      <c r="D296" s="1527" t="s">
        <v>292</v>
      </c>
      <c r="E296" s="1527"/>
      <c r="F296" s="1586">
        <v>0</v>
      </c>
      <c r="G296" s="1586">
        <v>0</v>
      </c>
      <c r="H296" s="1586">
        <v>0</v>
      </c>
      <c r="I296" s="1587">
        <f t="shared" ref="I296:I299" si="834">IF(F296&gt;0,G296/H296,0)</f>
        <v>0</v>
      </c>
      <c r="J296" s="1588">
        <f t="shared" ref="J296:J298" si="835">IF(F296&gt;0,F296/G296,0)</f>
        <v>0</v>
      </c>
      <c r="K296" s="1558"/>
      <c r="L296" s="1589">
        <f t="shared" ref="L296" si="836">J296-M296-N296-O296-P296-Q296</f>
        <v>0</v>
      </c>
      <c r="M296" s="1590">
        <v>0</v>
      </c>
      <c r="N296" s="1590">
        <v>0</v>
      </c>
      <c r="O296" s="1590">
        <v>0</v>
      </c>
      <c r="P296" s="1590">
        <v>0</v>
      </c>
      <c r="Q296" s="1635">
        <v>0</v>
      </c>
      <c r="R296" s="1558"/>
      <c r="S296" s="1570">
        <f t="shared" ref="S296:U298" si="837">$I296*L296*$H296</f>
        <v>0</v>
      </c>
      <c r="T296" s="1572">
        <f t="shared" si="837"/>
        <v>0</v>
      </c>
      <c r="U296" s="1572">
        <f t="shared" si="837"/>
        <v>0</v>
      </c>
      <c r="V296" s="1572">
        <f t="shared" ref="V296:X298" si="838">$I296*O296*$H296</f>
        <v>0</v>
      </c>
      <c r="W296" s="1572">
        <f t="shared" si="838"/>
        <v>0</v>
      </c>
      <c r="X296" s="1572">
        <f t="shared" si="838"/>
        <v>0</v>
      </c>
      <c r="Y296" s="1574">
        <f t="shared" ref="Y296:Y299" si="839">SUM(S296:X296)</f>
        <v>0</v>
      </c>
      <c r="Z296" s="993"/>
      <c r="AA296" s="1592"/>
      <c r="AB296" s="1570"/>
      <c r="AC296" s="18"/>
      <c r="AW296" s="1527"/>
      <c r="AX296" s="1550"/>
      <c r="AY296" s="1572">
        <f t="shared" ref="AY296:BD298" si="840">$H296*L296</f>
        <v>0</v>
      </c>
      <c r="AZ296" s="1574">
        <f t="shared" si="840"/>
        <v>0</v>
      </c>
      <c r="BA296" s="1574">
        <f t="shared" si="840"/>
        <v>0</v>
      </c>
      <c r="BB296" s="1574">
        <f t="shared" si="840"/>
        <v>0</v>
      </c>
      <c r="BC296" s="1573">
        <f t="shared" si="840"/>
        <v>0</v>
      </c>
      <c r="BD296" s="480">
        <f t="shared" si="840"/>
        <v>0</v>
      </c>
      <c r="BE296" s="1572">
        <f t="shared" ref="BE296:BE299" si="841">SUM(AY296:BD296)</f>
        <v>0</v>
      </c>
      <c r="BF296" s="1539"/>
      <c r="BG296" s="1594">
        <f>'Library Volume 1'!E$9</f>
        <v>0.48</v>
      </c>
      <c r="BH296" s="1595">
        <f>'Library Volume 1'!G$9</f>
        <v>0.48</v>
      </c>
      <c r="BI296" s="1595">
        <f>'Library Volume 1'!H$9</f>
        <v>0.44</v>
      </c>
      <c r="BJ296" s="1595">
        <f>'Library Volume 1'!I$9</f>
        <v>0.4</v>
      </c>
      <c r="BK296" s="1596">
        <f>'Library Volume 1'!J$9</f>
        <v>0.36</v>
      </c>
      <c r="BL296" s="1527"/>
      <c r="BM296" s="1572">
        <f t="shared" ref="BM296:BQ299" si="842">(S296)/(BG296*40)</f>
        <v>0</v>
      </c>
      <c r="BN296" s="1574">
        <f t="shared" si="842"/>
        <v>0</v>
      </c>
      <c r="BO296" s="1574">
        <f t="shared" si="842"/>
        <v>0</v>
      </c>
      <c r="BP296" s="1574">
        <f t="shared" si="842"/>
        <v>0</v>
      </c>
      <c r="BQ296" s="1573">
        <f t="shared" si="842"/>
        <v>0</v>
      </c>
      <c r="BR296" s="1527"/>
      <c r="BS296" s="1597">
        <f>('Library Volume 1'!E$6)</f>
        <v>2.2000000000000002</v>
      </c>
      <c r="BT296" s="1598">
        <f>'Library Volume 1'!G$6</f>
        <v>3.2</v>
      </c>
      <c r="BU296" s="1598">
        <f>'Library Volume 1'!H$6</f>
        <v>4.9000000000000004</v>
      </c>
      <c r="BV296" s="1598">
        <f>'Library Volume 1'!I$6</f>
        <v>6.5</v>
      </c>
      <c r="BW296" s="1599">
        <f>'Library Volume 1'!J$6</f>
        <v>7.5</v>
      </c>
      <c r="BX296" s="1527"/>
      <c r="BY296" s="1572">
        <f t="shared" ref="BY296:BY299" si="843">BM296*BS296</f>
        <v>0</v>
      </c>
      <c r="BZ296" s="1574">
        <f t="shared" ref="BZ296:BZ298" si="844">BN296*BT296</f>
        <v>0</v>
      </c>
      <c r="CA296" s="1574">
        <f t="shared" ref="CA296:CA299" si="845">BO296*BU296</f>
        <v>0</v>
      </c>
      <c r="CB296" s="1574">
        <f t="shared" ref="CB296:CB299" si="846">BP296*BV296</f>
        <v>0</v>
      </c>
      <c r="CC296" s="1573">
        <f t="shared" ref="CC296:CC299" si="847">BQ296*BW296</f>
        <v>0</v>
      </c>
      <c r="CD296" s="1574"/>
      <c r="CE296" s="1539"/>
      <c r="CF296" s="1539"/>
      <c r="CG296" s="1539"/>
      <c r="CH296" s="1539"/>
      <c r="CI296" s="1539"/>
      <c r="CJ296" s="1539"/>
      <c r="CK296" s="1539"/>
    </row>
    <row r="297" spans="2:89" ht="16.350000000000001" hidden="1" customHeight="1" outlineLevel="1">
      <c r="B297" s="1557"/>
      <c r="D297" s="1527" t="s">
        <v>294</v>
      </c>
      <c r="E297" s="1527"/>
      <c r="F297" s="1586">
        <v>0</v>
      </c>
      <c r="G297" s="1586">
        <v>0</v>
      </c>
      <c r="H297" s="1586">
        <v>0</v>
      </c>
      <c r="I297" s="1587">
        <f t="shared" si="834"/>
        <v>0</v>
      </c>
      <c r="J297" s="1588">
        <f t="shared" si="835"/>
        <v>0</v>
      </c>
      <c r="K297" s="1558"/>
      <c r="L297" s="1589">
        <f t="shared" ref="L297:L298" si="848">J297-M297-N297-O297-P297-Q297</f>
        <v>0</v>
      </c>
      <c r="M297" s="1590">
        <v>0</v>
      </c>
      <c r="N297" s="1590">
        <v>0</v>
      </c>
      <c r="O297" s="1590">
        <v>0</v>
      </c>
      <c r="P297" s="1590">
        <v>0</v>
      </c>
      <c r="Q297" s="1635">
        <v>0</v>
      </c>
      <c r="R297" s="1558"/>
      <c r="S297" s="1570">
        <f t="shared" si="837"/>
        <v>0</v>
      </c>
      <c r="T297" s="1572">
        <f t="shared" si="837"/>
        <v>0</v>
      </c>
      <c r="U297" s="1572">
        <f t="shared" si="837"/>
        <v>0</v>
      </c>
      <c r="V297" s="1572">
        <f t="shared" si="838"/>
        <v>0</v>
      </c>
      <c r="W297" s="1572">
        <f t="shared" si="838"/>
        <v>0</v>
      </c>
      <c r="X297" s="1572">
        <f t="shared" si="838"/>
        <v>0</v>
      </c>
      <c r="Y297" s="1574">
        <f t="shared" si="839"/>
        <v>0</v>
      </c>
      <c r="Z297" s="993"/>
      <c r="AA297" s="1592"/>
      <c r="AB297" s="1570"/>
      <c r="AC297" s="18"/>
      <c r="AW297" s="1527"/>
      <c r="AX297" s="1550"/>
      <c r="AY297" s="1572">
        <f t="shared" si="840"/>
        <v>0</v>
      </c>
      <c r="AZ297" s="1574">
        <f t="shared" si="840"/>
        <v>0</v>
      </c>
      <c r="BA297" s="1574">
        <f t="shared" si="840"/>
        <v>0</v>
      </c>
      <c r="BB297" s="1574">
        <f t="shared" si="840"/>
        <v>0</v>
      </c>
      <c r="BC297" s="1573">
        <f t="shared" si="840"/>
        <v>0</v>
      </c>
      <c r="BD297" s="480">
        <f t="shared" si="840"/>
        <v>0</v>
      </c>
      <c r="BE297" s="1572">
        <f t="shared" si="841"/>
        <v>0</v>
      </c>
      <c r="BF297" s="1539"/>
      <c r="BG297" s="1594">
        <f>'Library Volume 1'!E$9</f>
        <v>0.48</v>
      </c>
      <c r="BH297" s="1595">
        <f>'Library Volume 1'!G$9</f>
        <v>0.48</v>
      </c>
      <c r="BI297" s="1595">
        <f>'Library Volume 1'!H$9</f>
        <v>0.44</v>
      </c>
      <c r="BJ297" s="1595">
        <f>'Library Volume 1'!I$9</f>
        <v>0.4</v>
      </c>
      <c r="BK297" s="1596">
        <f>'Library Volume 1'!J$9</f>
        <v>0.36</v>
      </c>
      <c r="BL297" s="1527"/>
      <c r="BM297" s="1572">
        <f t="shared" si="842"/>
        <v>0</v>
      </c>
      <c r="BN297" s="1574">
        <f t="shared" si="842"/>
        <v>0</v>
      </c>
      <c r="BO297" s="1574">
        <f t="shared" si="842"/>
        <v>0</v>
      </c>
      <c r="BP297" s="1574">
        <f t="shared" si="842"/>
        <v>0</v>
      </c>
      <c r="BQ297" s="1573">
        <f t="shared" si="842"/>
        <v>0</v>
      </c>
      <c r="BR297" s="1527"/>
      <c r="BS297" s="1597">
        <f>('Library Volume 1'!E$6)</f>
        <v>2.2000000000000002</v>
      </c>
      <c r="BT297" s="1598">
        <f>'Library Volume 1'!G$6</f>
        <v>3.2</v>
      </c>
      <c r="BU297" s="1598">
        <f>'Library Volume 1'!H$6</f>
        <v>4.9000000000000004</v>
      </c>
      <c r="BV297" s="1598">
        <f>'Library Volume 1'!I$6</f>
        <v>6.5</v>
      </c>
      <c r="BW297" s="1599">
        <f>'Library Volume 1'!J$6</f>
        <v>7.5</v>
      </c>
      <c r="BX297" s="1527"/>
      <c r="BY297" s="1572">
        <f t="shared" si="843"/>
        <v>0</v>
      </c>
      <c r="BZ297" s="1574">
        <f t="shared" si="844"/>
        <v>0</v>
      </c>
      <c r="CA297" s="1574">
        <f t="shared" si="845"/>
        <v>0</v>
      </c>
      <c r="CB297" s="1574">
        <f t="shared" si="846"/>
        <v>0</v>
      </c>
      <c r="CC297" s="1573">
        <f t="shared" si="847"/>
        <v>0</v>
      </c>
      <c r="CD297" s="1574"/>
      <c r="CE297" s="1539"/>
      <c r="CF297" s="1539"/>
      <c r="CG297" s="1539"/>
      <c r="CH297" s="1539"/>
      <c r="CI297" s="1539"/>
      <c r="CJ297" s="1539"/>
      <c r="CK297" s="1539"/>
    </row>
    <row r="298" spans="2:89" ht="16.350000000000001" hidden="1" customHeight="1" outlineLevel="1">
      <c r="B298" s="1557"/>
      <c r="D298" s="1527" t="s">
        <v>296</v>
      </c>
      <c r="E298" s="1527"/>
      <c r="F298" s="1586">
        <v>0</v>
      </c>
      <c r="G298" s="1586">
        <v>0</v>
      </c>
      <c r="H298" s="1586">
        <v>0</v>
      </c>
      <c r="I298" s="1587">
        <f t="shared" si="834"/>
        <v>0</v>
      </c>
      <c r="J298" s="1588">
        <f t="shared" si="835"/>
        <v>0</v>
      </c>
      <c r="K298" s="1558"/>
      <c r="L298" s="1589">
        <f t="shared" si="848"/>
        <v>0</v>
      </c>
      <c r="M298" s="1590">
        <v>0</v>
      </c>
      <c r="N298" s="1590">
        <v>0</v>
      </c>
      <c r="O298" s="1590">
        <v>0</v>
      </c>
      <c r="P298" s="1590">
        <v>0</v>
      </c>
      <c r="Q298" s="1635">
        <v>0</v>
      </c>
      <c r="R298" s="1558"/>
      <c r="S298" s="1570">
        <f t="shared" si="837"/>
        <v>0</v>
      </c>
      <c r="T298" s="1572">
        <f t="shared" si="837"/>
        <v>0</v>
      </c>
      <c r="U298" s="1572">
        <f t="shared" si="837"/>
        <v>0</v>
      </c>
      <c r="V298" s="1572">
        <f t="shared" si="838"/>
        <v>0</v>
      </c>
      <c r="W298" s="1572">
        <f t="shared" si="838"/>
        <v>0</v>
      </c>
      <c r="X298" s="1572">
        <f t="shared" si="838"/>
        <v>0</v>
      </c>
      <c r="Y298" s="1574">
        <f t="shared" si="839"/>
        <v>0</v>
      </c>
      <c r="Z298" s="993"/>
      <c r="AA298" s="1592"/>
      <c r="AB298" s="1570"/>
      <c r="AC298" s="18"/>
      <c r="AU298" s="1481"/>
      <c r="AW298" s="1527"/>
      <c r="AX298" s="1550"/>
      <c r="AY298" s="1572">
        <f t="shared" si="840"/>
        <v>0</v>
      </c>
      <c r="AZ298" s="1574">
        <f t="shared" si="840"/>
        <v>0</v>
      </c>
      <c r="BA298" s="1574">
        <f t="shared" si="840"/>
        <v>0</v>
      </c>
      <c r="BB298" s="1574">
        <f t="shared" si="840"/>
        <v>0</v>
      </c>
      <c r="BC298" s="1573">
        <f t="shared" si="840"/>
        <v>0</v>
      </c>
      <c r="BD298" s="480">
        <f t="shared" si="840"/>
        <v>0</v>
      </c>
      <c r="BE298" s="1572">
        <f t="shared" si="841"/>
        <v>0</v>
      </c>
      <c r="BF298" s="1539"/>
      <c r="BG298" s="1594">
        <f>'Library Volume 1'!E$9</f>
        <v>0.48</v>
      </c>
      <c r="BH298" s="1595">
        <f>'Library Volume 1'!G$9</f>
        <v>0.48</v>
      </c>
      <c r="BI298" s="1595">
        <f>'Library Volume 1'!H$9</f>
        <v>0.44</v>
      </c>
      <c r="BJ298" s="1595">
        <f>'Library Volume 1'!I$9</f>
        <v>0.4</v>
      </c>
      <c r="BK298" s="1596">
        <f>'Library Volume 1'!J$9</f>
        <v>0.36</v>
      </c>
      <c r="BL298" s="1527"/>
      <c r="BM298" s="1572">
        <f t="shared" si="842"/>
        <v>0</v>
      </c>
      <c r="BN298" s="1574">
        <f t="shared" si="842"/>
        <v>0</v>
      </c>
      <c r="BO298" s="1574">
        <f t="shared" si="842"/>
        <v>0</v>
      </c>
      <c r="BP298" s="1574">
        <f t="shared" si="842"/>
        <v>0</v>
      </c>
      <c r="BQ298" s="1573">
        <f t="shared" si="842"/>
        <v>0</v>
      </c>
      <c r="BR298" s="1527"/>
      <c r="BS298" s="1597">
        <f>('Library Volume 1'!E$6)</f>
        <v>2.2000000000000002</v>
      </c>
      <c r="BT298" s="1598">
        <f>'Library Volume 1'!G$6</f>
        <v>3.2</v>
      </c>
      <c r="BU298" s="1598">
        <f>'Library Volume 1'!H$6</f>
        <v>4.9000000000000004</v>
      </c>
      <c r="BV298" s="1598">
        <f>'Library Volume 1'!I$6</f>
        <v>6.5</v>
      </c>
      <c r="BW298" s="1599">
        <f>'Library Volume 1'!J$6</f>
        <v>7.5</v>
      </c>
      <c r="BX298" s="1527"/>
      <c r="BY298" s="1572">
        <f t="shared" si="843"/>
        <v>0</v>
      </c>
      <c r="BZ298" s="1574">
        <f t="shared" si="844"/>
        <v>0</v>
      </c>
      <c r="CA298" s="1574">
        <f t="shared" si="845"/>
        <v>0</v>
      </c>
      <c r="CB298" s="1574">
        <f t="shared" si="846"/>
        <v>0</v>
      </c>
      <c r="CC298" s="1573">
        <f t="shared" si="847"/>
        <v>0</v>
      </c>
      <c r="CD298" s="1574"/>
      <c r="CE298" s="1539"/>
      <c r="CF298" s="1539"/>
      <c r="CG298" s="1539"/>
      <c r="CH298" s="1539"/>
      <c r="CI298" s="1539"/>
      <c r="CJ298" s="1539"/>
      <c r="CK298" s="1539"/>
    </row>
    <row r="299" spans="2:89" ht="16.350000000000001" hidden="1" customHeight="1" outlineLevel="1">
      <c r="B299" s="1557"/>
      <c r="D299" s="1565" t="s">
        <v>298</v>
      </c>
      <c r="E299" s="1656"/>
      <c r="F299" s="1586">
        <v>0</v>
      </c>
      <c r="G299" s="1586">
        <v>0</v>
      </c>
      <c r="H299" s="1586">
        <v>0</v>
      </c>
      <c r="I299" s="1636">
        <f t="shared" si="834"/>
        <v>0</v>
      </c>
      <c r="J299" s="1657">
        <f t="shared" ref="J299" si="849">IF(F299&gt;0,F299/G299,0)</f>
        <v>0</v>
      </c>
      <c r="K299" s="1558"/>
      <c r="L299" s="1589">
        <f>J299-M299-N299-O299-P299-Q299</f>
        <v>0</v>
      </c>
      <c r="M299" s="1590">
        <v>0</v>
      </c>
      <c r="N299" s="1590">
        <v>0</v>
      </c>
      <c r="O299" s="1590">
        <v>0</v>
      </c>
      <c r="P299" s="1590">
        <v>0</v>
      </c>
      <c r="Q299" s="1635">
        <v>0</v>
      </c>
      <c r="R299" s="1558"/>
      <c r="S299" s="1570">
        <f t="shared" ref="S299" si="850">$I299*L299*$H299</f>
        <v>0</v>
      </c>
      <c r="T299" s="1561">
        <f t="shared" ref="T299" si="851">$I299*M299*$H299</f>
        <v>0</v>
      </c>
      <c r="U299" s="1561">
        <f t="shared" ref="U299" si="852">$I299*N299*$H299</f>
        <v>0</v>
      </c>
      <c r="V299" s="1561">
        <f t="shared" ref="V299" si="853">$I299*O299*$H299</f>
        <v>0</v>
      </c>
      <c r="W299" s="1561">
        <f t="shared" ref="W299" si="854">$I299*P299*$H299</f>
        <v>0</v>
      </c>
      <c r="X299" s="1561">
        <f t="shared" ref="X299" si="855">$I299*Q299*$H299</f>
        <v>0</v>
      </c>
      <c r="Y299" s="1574">
        <f t="shared" si="839"/>
        <v>0</v>
      </c>
      <c r="Z299" s="993"/>
      <c r="AA299" s="1592"/>
      <c r="AB299" s="1570"/>
      <c r="AC299" s="18"/>
      <c r="AW299" s="1565"/>
      <c r="AX299" s="1610"/>
      <c r="AY299" s="1561">
        <f t="shared" si="812"/>
        <v>0</v>
      </c>
      <c r="AZ299" s="1564">
        <f t="shared" si="812"/>
        <v>0</v>
      </c>
      <c r="BA299" s="1564">
        <f t="shared" si="812"/>
        <v>0</v>
      </c>
      <c r="BB299" s="1564">
        <f t="shared" si="812"/>
        <v>0</v>
      </c>
      <c r="BC299" s="1611">
        <f t="shared" si="812"/>
        <v>0</v>
      </c>
      <c r="BD299" s="482">
        <f t="shared" si="812"/>
        <v>0</v>
      </c>
      <c r="BE299" s="1561">
        <f t="shared" si="841"/>
        <v>0</v>
      </c>
      <c r="BF299" s="1630"/>
      <c r="BG299" s="1613">
        <f>'Library Volume 1'!E$9</f>
        <v>0.48</v>
      </c>
      <c r="BH299" s="1614">
        <f>'Library Volume 1'!G$9</f>
        <v>0.48</v>
      </c>
      <c r="BI299" s="1614">
        <f>'Library Volume 1'!H$9</f>
        <v>0.44</v>
      </c>
      <c r="BJ299" s="1614">
        <f>'Library Volume 1'!I$9</f>
        <v>0.4</v>
      </c>
      <c r="BK299" s="1615">
        <f>'Library Volume 1'!J$9</f>
        <v>0.36</v>
      </c>
      <c r="BL299" s="1565"/>
      <c r="BM299" s="1561">
        <f t="shared" si="842"/>
        <v>0</v>
      </c>
      <c r="BN299" s="1564">
        <f t="shared" si="842"/>
        <v>0</v>
      </c>
      <c r="BO299" s="1564">
        <f t="shared" si="842"/>
        <v>0</v>
      </c>
      <c r="BP299" s="1564">
        <f t="shared" si="842"/>
        <v>0</v>
      </c>
      <c r="BQ299" s="1611">
        <f t="shared" si="842"/>
        <v>0</v>
      </c>
      <c r="BR299" s="1565"/>
      <c r="BS299" s="1616">
        <f>('Library Volume 1'!E$6)</f>
        <v>2.2000000000000002</v>
      </c>
      <c r="BT299" s="1617">
        <f>'Library Volume 1'!G$6</f>
        <v>3.2</v>
      </c>
      <c r="BU299" s="1617">
        <f>'Library Volume 1'!H$6</f>
        <v>4.9000000000000004</v>
      </c>
      <c r="BV299" s="1617">
        <f>'Library Volume 1'!I$6</f>
        <v>6.5</v>
      </c>
      <c r="BW299" s="1618">
        <f>'Library Volume 1'!J$6</f>
        <v>7.5</v>
      </c>
      <c r="BX299" s="1565"/>
      <c r="BY299" s="1561">
        <f t="shared" si="843"/>
        <v>0</v>
      </c>
      <c r="BZ299" s="1564">
        <f>BN299*BT299</f>
        <v>0</v>
      </c>
      <c r="CA299" s="1564">
        <f t="shared" si="845"/>
        <v>0</v>
      </c>
      <c r="CB299" s="1564">
        <f t="shared" si="846"/>
        <v>0</v>
      </c>
      <c r="CC299" s="1611">
        <f t="shared" si="847"/>
        <v>0</v>
      </c>
      <c r="CD299" s="1564"/>
      <c r="CE299" s="1539"/>
      <c r="CF299" s="1539"/>
      <c r="CG299" s="1539"/>
      <c r="CH299" s="1539"/>
      <c r="CI299" s="1539"/>
      <c r="CJ299" s="1539"/>
      <c r="CK299" s="1539"/>
    </row>
    <row r="300" spans="2:89" s="24" customFormat="1" ht="21" hidden="1" outlineLevel="1" thickBot="1">
      <c r="B300" s="523"/>
      <c r="C300" s="524"/>
      <c r="D300" s="524"/>
      <c r="E300" s="525"/>
      <c r="F300" s="720">
        <f>SUM(F275:F299)</f>
        <v>0</v>
      </c>
      <c r="G300" s="720">
        <f>SUM(G275:G299)</f>
        <v>0</v>
      </c>
      <c r="H300" s="720">
        <f>SUM(H275:H299)</f>
        <v>0</v>
      </c>
      <c r="I300" s="528" t="e">
        <f>AN151</f>
        <v>#DIV/0!</v>
      </c>
      <c r="J300" s="526">
        <f t="shared" ref="J300" si="856">IF(F300&gt;0,F300/G300,0)</f>
        <v>0</v>
      </c>
      <c r="K300" s="1558"/>
      <c r="L300" s="527"/>
      <c r="M300" s="528"/>
      <c r="N300" s="528"/>
      <c r="O300" s="528"/>
      <c r="P300" s="528"/>
      <c r="Q300" s="735"/>
      <c r="R300" s="1558"/>
      <c r="S300" s="1482">
        <f t="shared" ref="S300" si="857">SUM(S275:S299)</f>
        <v>0</v>
      </c>
      <c r="T300" s="720">
        <f>SUM(T275:T299)</f>
        <v>0</v>
      </c>
      <c r="U300" s="720">
        <f>SUM(U275:U299)</f>
        <v>0</v>
      </c>
      <c r="V300" s="720">
        <f>SUM(V275:V299)</f>
        <v>0</v>
      </c>
      <c r="W300" s="720">
        <f>SUM(W275:W299)</f>
        <v>0</v>
      </c>
      <c r="X300" s="1483">
        <f>SUM(X275:X299)</f>
        <v>0</v>
      </c>
      <c r="Y300" s="1483">
        <f t="shared" ref="Y300" si="858">SUM(Y275:Y299)</f>
        <v>0</v>
      </c>
      <c r="Z300" s="993"/>
      <c r="AA300" s="650" t="str">
        <f>IF(AN155&gt;0,"NB: no space allocated due to insufficient demand","")</f>
        <v/>
      </c>
      <c r="AB300" s="643"/>
      <c r="AC300" s="18"/>
      <c r="AX300" s="529"/>
      <c r="AY300" s="25">
        <f>SUM(AY275:AY299)</f>
        <v>0</v>
      </c>
      <c r="AZ300" s="516">
        <f t="shared" ref="AZ300:BE300" si="859">SUM(AZ275:AZ299)</f>
        <v>0</v>
      </c>
      <c r="BA300" s="516">
        <f t="shared" si="859"/>
        <v>0</v>
      </c>
      <c r="BB300" s="516">
        <f t="shared" si="859"/>
        <v>0</v>
      </c>
      <c r="BC300" s="516">
        <f t="shared" si="859"/>
        <v>0</v>
      </c>
      <c r="BD300" s="530">
        <f>SUM(BD275:BD299)</f>
        <v>0</v>
      </c>
      <c r="BE300" s="531">
        <f t="shared" si="859"/>
        <v>0</v>
      </c>
      <c r="BG300" s="1658">
        <f>'Library Volume 1'!E$9</f>
        <v>0.48</v>
      </c>
      <c r="BH300" s="1659" t="e">
        <f>(T300+U300+V300+W300)/((BN300+BO300+BP300+BQ300)*40)</f>
        <v>#DIV/0!</v>
      </c>
      <c r="BI300" s="1660"/>
      <c r="BJ300" s="1660"/>
      <c r="BK300" s="1661"/>
      <c r="BM300" s="531">
        <f>SUM(BM275:BM299)</f>
        <v>0</v>
      </c>
      <c r="BN300" s="532">
        <f>SUM(BN275:BN299)</f>
        <v>0</v>
      </c>
      <c r="BO300" s="532">
        <f>SUM(BO275:BO299)</f>
        <v>0</v>
      </c>
      <c r="BP300" s="532">
        <f>SUM(BP275:BP299)</f>
        <v>0</v>
      </c>
      <c r="BQ300" s="533">
        <f>SUM(BQ275:BQ299)</f>
        <v>0</v>
      </c>
      <c r="BS300" s="1662">
        <f>('Library Volume 1'!E$6)</f>
        <v>2.2000000000000002</v>
      </c>
      <c r="BT300" s="1458" t="e">
        <f>(CC300+CB300+CA300+BZ300)/(BN300+BO300+BP300+BQ300)</f>
        <v>#DIV/0!</v>
      </c>
      <c r="BU300" s="1459"/>
      <c r="BV300" s="1459"/>
      <c r="BW300" s="1460"/>
      <c r="BY300" s="531">
        <f>SUM(BY275:BY299)</f>
        <v>0</v>
      </c>
      <c r="BZ300" s="532">
        <f>SUM(BZ275:BZ299)</f>
        <v>0</v>
      </c>
      <c r="CA300" s="532">
        <f>SUM(CA275:CA299)</f>
        <v>0</v>
      </c>
      <c r="CB300" s="532">
        <f>SUM(CB275:CB299)</f>
        <v>0</v>
      </c>
      <c r="CC300" s="533">
        <f>SUM(CC275:CC299)</f>
        <v>0</v>
      </c>
      <c r="CD300" s="516"/>
      <c r="CE300" s="28"/>
      <c r="CF300" s="28"/>
      <c r="CG300" s="28"/>
      <c r="CH300" s="28"/>
      <c r="CI300" s="28"/>
      <c r="CJ300" s="28"/>
      <c r="CK300" s="28"/>
    </row>
    <row r="301" spans="2:89" s="24" customFormat="1" ht="16.350000000000001" customHeight="1" collapsed="1" thickBot="1">
      <c r="F301" s="516"/>
      <c r="G301" s="516"/>
      <c r="H301" s="516"/>
      <c r="I301" s="1598"/>
      <c r="J301" s="535"/>
      <c r="K301" s="534"/>
      <c r="L301" s="535"/>
      <c r="M301" s="535"/>
      <c r="N301" s="535"/>
      <c r="O301" s="535"/>
      <c r="P301" s="535"/>
      <c r="Q301" s="535"/>
      <c r="R301" s="535"/>
      <c r="S301" s="535"/>
      <c r="T301" s="535"/>
      <c r="U301" s="535"/>
      <c r="V301" s="535"/>
      <c r="W301" s="535"/>
      <c r="X301" s="535"/>
      <c r="Y301" s="535"/>
      <c r="Z301" s="536"/>
      <c r="AA301" s="648"/>
      <c r="AB301" s="535"/>
      <c r="AC301" s="18"/>
      <c r="AX301" s="529"/>
      <c r="AY301" s="25"/>
      <c r="AZ301" s="516"/>
      <c r="BA301" s="516"/>
      <c r="BB301" s="516"/>
      <c r="BC301" s="516"/>
      <c r="BD301" s="537"/>
      <c r="BE301" s="25"/>
      <c r="BG301" s="1594"/>
      <c r="BH301" s="538"/>
      <c r="BI301" s="539"/>
      <c r="BJ301" s="539"/>
      <c r="BK301" s="540"/>
      <c r="BM301" s="25"/>
      <c r="BN301" s="516"/>
      <c r="BO301" s="516"/>
      <c r="BP301" s="516"/>
      <c r="BQ301" s="40"/>
      <c r="BS301" s="541"/>
      <c r="BT301" s="384"/>
      <c r="BU301" s="535"/>
      <c r="BV301" s="535"/>
      <c r="BW301" s="542"/>
      <c r="BY301" s="25"/>
      <c r="BZ301" s="516"/>
      <c r="CA301" s="516"/>
      <c r="CB301" s="516"/>
      <c r="CC301" s="40"/>
      <c r="CD301" s="516"/>
      <c r="CE301" s="28"/>
      <c r="CF301" s="28"/>
      <c r="CG301" s="28"/>
      <c r="CH301" s="28"/>
      <c r="CI301" s="28"/>
      <c r="CJ301" s="28"/>
      <c r="CK301" s="28"/>
    </row>
    <row r="302" spans="2:89" ht="21" customHeight="1" thickBot="1">
      <c r="B302" s="612"/>
      <c r="C302" s="613" t="s">
        <v>324</v>
      </c>
      <c r="D302" s="613"/>
      <c r="E302" s="613"/>
      <c r="F302" s="614">
        <f>F33+F46+F69+F87+F105+F118+F141+F154+F177+F200+F228+F246+F259+F272+F300</f>
        <v>0</v>
      </c>
      <c r="G302" s="614">
        <f>G33+G46+G69+G87+G105+G118+G141+G154+G177+G200+G228+G246+G259+G272+G300</f>
        <v>0</v>
      </c>
      <c r="H302" s="614">
        <f>H33+H46+H69+H87+H105+H118+H141+H154+H177+H200+H228+H246+H259+H272+H300</f>
        <v>0</v>
      </c>
      <c r="I302" s="615">
        <f>IFERROR(Y304/BE303,0)</f>
        <v>0</v>
      </c>
      <c r="J302" s="616">
        <f>IF(F302&gt;0,F302/G302,0)</f>
        <v>0</v>
      </c>
      <c r="K302" s="543"/>
      <c r="L302" s="833"/>
      <c r="M302" s="1426" t="s">
        <v>325</v>
      </c>
      <c r="N302" s="834"/>
      <c r="O302" s="834"/>
      <c r="P302" s="834"/>
      <c r="Q302" s="835"/>
      <c r="R302" s="836"/>
      <c r="S302" s="1427" t="s">
        <v>282</v>
      </c>
      <c r="T302" s="1427" t="s">
        <v>276</v>
      </c>
      <c r="U302" s="1427" t="s">
        <v>277</v>
      </c>
      <c r="V302" s="1427" t="s">
        <v>278</v>
      </c>
      <c r="W302" s="1427" t="s">
        <v>279</v>
      </c>
      <c r="X302" s="1428" t="s">
        <v>288</v>
      </c>
      <c r="Y302" s="1429" t="s">
        <v>275</v>
      </c>
      <c r="Z302" s="544"/>
      <c r="AA302" s="651"/>
      <c r="AB302" s="516"/>
      <c r="AC302" s="18"/>
      <c r="AW302" s="1656"/>
      <c r="AX302" s="1610"/>
      <c r="AY302" s="1612"/>
      <c r="AZ302" s="1630"/>
      <c r="BA302" s="1630"/>
      <c r="BB302" s="1630"/>
      <c r="BC302" s="1630"/>
      <c r="BD302" s="64"/>
      <c r="BE302" s="1612"/>
      <c r="BF302" s="1630"/>
      <c r="BG302" s="1626"/>
      <c r="BH302" s="1610"/>
      <c r="BI302" s="1565"/>
      <c r="BJ302" s="1565"/>
      <c r="BK302" s="1656"/>
      <c r="BL302" s="1565"/>
      <c r="BM302" s="1626"/>
      <c r="BN302" s="1565"/>
      <c r="BO302" s="1565"/>
      <c r="BP302" s="1565"/>
      <c r="BQ302" s="1656"/>
      <c r="BR302" s="1565"/>
      <c r="BS302" s="1626"/>
      <c r="BT302" s="1610"/>
      <c r="BU302" s="1565"/>
      <c r="BV302" s="1565"/>
      <c r="BW302" s="1656"/>
      <c r="BX302" s="1565"/>
      <c r="BY302" s="1626"/>
      <c r="BZ302" s="1565"/>
      <c r="CA302" s="1565"/>
      <c r="CB302" s="1565"/>
      <c r="CC302" s="1656"/>
      <c r="CD302" s="1565"/>
      <c r="CE302" s="1539"/>
      <c r="CF302" s="1539"/>
      <c r="CG302" s="1539"/>
      <c r="CH302" s="1539"/>
      <c r="CI302" s="1539"/>
      <c r="CJ302" s="1539"/>
      <c r="CK302" s="1539"/>
    </row>
    <row r="303" spans="2:89" s="31" customFormat="1" ht="18">
      <c r="B303" s="1527"/>
      <c r="C303" s="24"/>
      <c r="D303" s="1527"/>
      <c r="E303" s="1527"/>
      <c r="F303" s="1539"/>
      <c r="G303" s="1539"/>
      <c r="H303" s="1539"/>
      <c r="I303" s="1539"/>
      <c r="J303" s="1539"/>
      <c r="K303" s="1539"/>
      <c r="L303" s="1663"/>
      <c r="M303" s="545"/>
      <c r="N303" s="28"/>
      <c r="O303" s="28"/>
      <c r="P303" s="28"/>
      <c r="Q303" s="546"/>
      <c r="R303" s="1539"/>
      <c r="S303" s="1551"/>
      <c r="T303" s="1554"/>
      <c r="U303" s="1554"/>
      <c r="V303" s="1554"/>
      <c r="W303" s="1554"/>
      <c r="X303" s="1539"/>
      <c r="Y303" s="1552"/>
      <c r="Z303" s="1663"/>
      <c r="AA303" s="652"/>
      <c r="AB303" s="547"/>
      <c r="AC303" s="18"/>
      <c r="AW303" s="41"/>
      <c r="AX303" s="548" t="s">
        <v>326</v>
      </c>
      <c r="AY303" s="25">
        <f>(AY33+AY46+AY69+AY87+AY105+AY118+AY141+AY154+AY177+AY200+AY228+AY246+AY259+AY272+AY300)+0.00000001</f>
        <v>1E-8</v>
      </c>
      <c r="AZ303" s="25">
        <f>(AZ33+AZ46+AZ69+AZ87+AZ105+AZ118+AZ141+AZ154+AZ177+AZ200+AZ228+AZ246+AZ259+AZ272+AZ300)+0.00001</f>
        <v>1.0000000000000001E-5</v>
      </c>
      <c r="BA303" s="25">
        <f>(BA33+BA46+BA69+BA87+BA105+BA118+BA141+BA154+BA177+BA200+BA228+BA246+BA259+BA272+BA300)+0.00001</f>
        <v>1.0000000000000001E-5</v>
      </c>
      <c r="BB303" s="25">
        <f>(BB33+BB46+BB69+BB87+BB105+BB118+BB141+BB154+BB177+BB200+BB228+BB246+BB259+BB272+BB300)+0.00001</f>
        <v>1.0000000000000001E-5</v>
      </c>
      <c r="BC303" s="25">
        <f>(BC33+BC46+BC69+BC87+BC105+BC118+BC141+BC154+BC177+BC200+BC228+BC246+BC259+BC272+BC300)+0.00001</f>
        <v>1.0000000000000001E-5</v>
      </c>
      <c r="BD303" s="549">
        <f>(BD33+BD46+BD69+BD87+BD105+BD118+BD141+BD154+BD177+BD200+BD228+BD246+BD259+BD272+BD300)+0.00001</f>
        <v>1.0000000000000001E-5</v>
      </c>
      <c r="BE303" s="487">
        <f>BE33+BE46+BE69+BE87+BE105+BE118+BE141+BE154+BE177+BE200+BE228+BE246+BE259+BE272+BE300</f>
        <v>0</v>
      </c>
      <c r="BF303" s="500"/>
      <c r="BG303" s="550"/>
      <c r="BH303" s="476"/>
      <c r="BI303" s="503"/>
      <c r="BJ303" s="503"/>
      <c r="BK303" s="551"/>
      <c r="BL303" s="503"/>
      <c r="BM303" s="25">
        <f>BM33+BM46+BM69+BM87+BM105+BM118+BM141+BM154+BM177+BM200+BM228+BM246+BM259+BM272+BM300</f>
        <v>0</v>
      </c>
      <c r="BN303" s="25">
        <f>BN33+BN46+BN69+BN87+BN105+BN118+BN141+BN154+BN177+BN200+BN228+BN246+BN259+BN272+BN300</f>
        <v>0</v>
      </c>
      <c r="BO303" s="25">
        <f>BO33+BO46+BO69+BO87+BO105+BO118+BO141+BO154+BO177+BO200+BO228+BO246+BO259+BO272+BO300</f>
        <v>0</v>
      </c>
      <c r="BP303" s="25">
        <f>BP33+BP46+BP69+BP87+BP105+BP118+BP141+BP154+BP177+BP200+BP228+BP246+BP259+BP272+BP300</f>
        <v>0</v>
      </c>
      <c r="BQ303" s="25">
        <f>BQ33+BQ46+BQ69+BQ87+BQ105+BQ118+BQ141+BQ154+BQ177+BQ200+BQ228+BQ246+BQ259+BQ272+BQ300</f>
        <v>0</v>
      </c>
      <c r="BR303" s="503"/>
      <c r="BS303" s="550"/>
      <c r="BT303" s="476"/>
      <c r="BU303" s="503"/>
      <c r="BV303" s="503"/>
      <c r="BW303" s="551"/>
      <c r="BX303" s="503"/>
      <c r="BY303" s="25">
        <f>BY33+BY46+BY69+BY87+BY105+BY118+BY141+BY154+BY177+BY200+BY228+BY246+BY259+BY272+BY300</f>
        <v>0</v>
      </c>
      <c r="BZ303" s="25">
        <f>BZ33+BZ46+BZ69+BZ87+BZ105+BZ118+BZ141+BZ154+BZ177+BZ200+BZ228+BZ246+BZ259+BZ272+BZ300</f>
        <v>0</v>
      </c>
      <c r="CA303" s="25">
        <f>CA33+CA46+CA69+CA87+CA105+CA118+CA141+CA154+CA177+CA200+CA228+CA246+CA259+CA272+CA300</f>
        <v>0</v>
      </c>
      <c r="CB303" s="25">
        <f>CB33+CB46+CB69+CB87+CB105+CB118+CB141+CB154+CB177+CB200+CB228+CB246+CB259+CB272+CB300</f>
        <v>0</v>
      </c>
      <c r="CC303" s="25">
        <f>CC33+CC46+CC69+CC87+CC105+CC118+CC141+CC154+CC177+CC200+CC228+CC246+CC259+CC272+CC300</f>
        <v>0</v>
      </c>
      <c r="CD303" s="488"/>
      <c r="CE303" s="39"/>
      <c r="CF303" s="39"/>
      <c r="CG303" s="39"/>
      <c r="CH303" s="39"/>
      <c r="CI303" s="39"/>
      <c r="CJ303" s="39"/>
      <c r="CK303" s="39"/>
    </row>
    <row r="304" spans="2:89" ht="18">
      <c r="B304" s="1527"/>
      <c r="D304" s="1527"/>
      <c r="E304" s="1527"/>
      <c r="F304" s="1539"/>
      <c r="G304" s="1539"/>
      <c r="H304" s="1539"/>
      <c r="I304" s="1539"/>
      <c r="J304" s="1539"/>
      <c r="K304" s="1539"/>
      <c r="L304" s="1663"/>
      <c r="M304" s="552" t="s">
        <v>327</v>
      </c>
      <c r="N304" s="506"/>
      <c r="O304" s="506"/>
      <c r="P304" s="506"/>
      <c r="Q304" s="519"/>
      <c r="R304" s="39"/>
      <c r="S304" s="43">
        <f t="shared" ref="S304:X304" si="860">S33+S46+S69+S87+S105+S118+S141+S154+S177+S200+S228+S246+S259+S272+S300</f>
        <v>0</v>
      </c>
      <c r="T304" s="43">
        <f t="shared" si="860"/>
        <v>0</v>
      </c>
      <c r="U304" s="43">
        <f t="shared" si="860"/>
        <v>0</v>
      </c>
      <c r="V304" s="43">
        <f t="shared" si="860"/>
        <v>0</v>
      </c>
      <c r="W304" s="43">
        <f t="shared" si="860"/>
        <v>0</v>
      </c>
      <c r="X304" s="491">
        <f t="shared" si="860"/>
        <v>0</v>
      </c>
      <c r="Y304" s="553">
        <f>Y33+Y46+Y69+Y87+Y105+Y118+Y141+Y154+Y177+Y200+Y228+Y246+Y259+Y272+Y300</f>
        <v>0</v>
      </c>
      <c r="Z304" s="554"/>
      <c r="AA304" s="651"/>
      <c r="AB304" s="516"/>
      <c r="AC304" s="18"/>
      <c r="AW304" s="1582"/>
      <c r="AX304" s="1664"/>
      <c r="AY304" s="1478">
        <f>SUM(AY8:BC32,AY36:BC45,AY49:BC68,AY72:BC86,AY90:BC104,AY108:BC117,AY121:BC140,AY144:BC153,AY157:BC176,AY180:BC199,AY203:BC227,AY231:BC245,AY249:BC258,AY262:BC271,AY275:BC299)</f>
        <v>0</v>
      </c>
      <c r="AZ304" s="557"/>
      <c r="BA304" s="557"/>
      <c r="BB304" s="557"/>
      <c r="BC304" s="1479"/>
      <c r="BD304" s="1480"/>
      <c r="BE304" s="555"/>
      <c r="BF304" s="556"/>
      <c r="BG304" s="1837" t="e">
        <f>Y304/(BM304*40)</f>
        <v>#DIV/0!</v>
      </c>
      <c r="BH304" s="1837"/>
      <c r="BI304" s="1837"/>
      <c r="BJ304" s="1837"/>
      <c r="BK304" s="1837"/>
      <c r="BL304" s="481"/>
      <c r="BM304" s="1478">
        <f>SUM(BM8:BQ32,BM36:BQ45,BM49:BQ68,BM72:BQ86,BM90:BQ104,BM108:BQ117,BM121:BQ140,BM144:BQ153,BM157:BQ176,BM180:BQ199,BM203:BQ227,BM231:BQ245,BM249:BQ258,BM262:BQ271,BM275:BQ299)</f>
        <v>0</v>
      </c>
      <c r="BN304" s="557"/>
      <c r="BO304" s="557"/>
      <c r="BP304" s="557"/>
      <c r="BQ304" s="1479"/>
      <c r="BR304" s="481"/>
      <c r="BS304" s="1836" t="e">
        <f>BY304/BM304</f>
        <v>#DIV/0!</v>
      </c>
      <c r="BT304" s="1836"/>
      <c r="BU304" s="1836"/>
      <c r="BV304" s="1836"/>
      <c r="BW304" s="1836"/>
      <c r="BX304" s="481"/>
      <c r="BY304" s="1478">
        <f>SUM(BY8:CC32,BY36:CC45,BY49:CC68,BY72:CC86,BY90:CC104,BY108:CC117,BY121:CC140,BY144:CC153,BY157:CC176,BY180:CC199,BY203:CC227,BY231:CC245,BY249:CC258,BY262:CC271,BY275:CC299)</f>
        <v>0</v>
      </c>
      <c r="BZ304" s="557"/>
      <c r="CA304" s="557"/>
      <c r="CB304" s="557"/>
      <c r="CC304" s="1479"/>
      <c r="CD304" s="557"/>
      <c r="CE304" s="1539"/>
      <c r="CF304" s="1539"/>
      <c r="CG304" s="1539"/>
      <c r="CH304" s="1539"/>
      <c r="CI304" s="1539"/>
      <c r="CJ304" s="1539"/>
      <c r="CK304" s="1539"/>
    </row>
    <row r="305" spans="6:82" ht="18">
      <c r="F305" s="1539"/>
      <c r="G305" s="1539"/>
      <c r="H305" s="1539"/>
      <c r="I305" s="1539"/>
      <c r="J305" s="1539"/>
      <c r="K305" s="1539"/>
      <c r="L305" s="1557"/>
      <c r="M305" s="552" t="s">
        <v>328</v>
      </c>
      <c r="N305" s="506"/>
      <c r="O305" s="506"/>
      <c r="P305" s="506"/>
      <c r="Q305" s="519"/>
      <c r="R305" s="39"/>
      <c r="S305" s="558" t="str">
        <f>IFERROR(S304/$Y304,"-")</f>
        <v>-</v>
      </c>
      <c r="T305" s="558" t="str">
        <f t="shared" ref="T305:Y305" si="861">IFERROR(T304/$Y304,"-")</f>
        <v>-</v>
      </c>
      <c r="U305" s="558" t="str">
        <f t="shared" si="861"/>
        <v>-</v>
      </c>
      <c r="V305" s="558" t="str">
        <f t="shared" si="861"/>
        <v>-</v>
      </c>
      <c r="W305" s="558" t="str">
        <f t="shared" si="861"/>
        <v>-</v>
      </c>
      <c r="X305" s="558" t="str">
        <f t="shared" si="861"/>
        <v>-</v>
      </c>
      <c r="Y305" s="558" t="str">
        <f t="shared" si="861"/>
        <v>-</v>
      </c>
      <c r="Z305" s="559"/>
      <c r="AA305" s="651"/>
      <c r="AB305" s="516"/>
      <c r="AC305" s="18"/>
      <c r="AW305" s="1527"/>
      <c r="AX305" s="1527"/>
      <c r="AY305" s="1539"/>
      <c r="AZ305" s="1539"/>
      <c r="BA305" s="1539"/>
      <c r="BB305" s="1539"/>
      <c r="BC305" s="1539"/>
      <c r="BE305" s="1539"/>
      <c r="BF305" s="1539"/>
      <c r="BG305" s="1527"/>
      <c r="BH305" s="1527"/>
      <c r="BI305" s="1527"/>
      <c r="BJ305" s="1527"/>
      <c r="BK305" s="1527"/>
      <c r="BL305" s="1527"/>
      <c r="BM305" s="1527"/>
      <c r="BN305" s="1527"/>
      <c r="BO305" s="1527"/>
      <c r="BP305" s="1527"/>
      <c r="BQ305" s="1527"/>
      <c r="BR305" s="1527"/>
      <c r="BS305" s="1527"/>
      <c r="BT305" s="1527"/>
      <c r="BU305" s="1527"/>
      <c r="BV305" s="1527"/>
      <c r="BW305" s="1527"/>
      <c r="BX305" s="1527"/>
      <c r="BY305" s="1527"/>
      <c r="BZ305" s="1527"/>
      <c r="CA305" s="1527"/>
      <c r="CB305" s="1527"/>
      <c r="CC305" s="1527"/>
      <c r="CD305" s="1527"/>
    </row>
    <row r="306" spans="6:82" ht="18">
      <c r="F306" s="1527"/>
      <c r="G306" s="1527"/>
      <c r="H306" s="1527"/>
      <c r="I306" s="1527"/>
      <c r="J306" s="1527"/>
      <c r="K306" s="1527"/>
      <c r="L306" s="1557"/>
      <c r="M306" s="552" t="s">
        <v>329</v>
      </c>
      <c r="N306" s="506"/>
      <c r="O306" s="506"/>
      <c r="P306" s="506"/>
      <c r="Q306" s="519"/>
      <c r="R306" s="39"/>
      <c r="S306" s="43">
        <f>S304/40</f>
        <v>0</v>
      </c>
      <c r="T306" s="43">
        <f t="shared" ref="T306:W306" si="862">T304/40</f>
        <v>0</v>
      </c>
      <c r="U306" s="43">
        <f t="shared" si="862"/>
        <v>0</v>
      </c>
      <c r="V306" s="43">
        <f t="shared" si="862"/>
        <v>0</v>
      </c>
      <c r="W306" s="43">
        <f t="shared" si="862"/>
        <v>0</v>
      </c>
      <c r="X306" s="491">
        <f>X304/40</f>
        <v>0</v>
      </c>
      <c r="Y306" s="553">
        <f>Y304/40</f>
        <v>0</v>
      </c>
      <c r="Z306" s="554"/>
      <c r="AA306" s="651"/>
      <c r="AB306" s="516"/>
      <c r="AC306" s="18"/>
      <c r="AW306" s="1527"/>
      <c r="AX306" s="1527"/>
      <c r="AY306" s="1539"/>
      <c r="AZ306" s="1539"/>
      <c r="BA306" s="1539"/>
      <c r="BB306" s="1539"/>
      <c r="BC306" s="1539"/>
      <c r="BE306" s="1539"/>
      <c r="BF306" s="1539"/>
      <c r="BG306" s="1527"/>
      <c r="BH306" s="1527"/>
      <c r="BI306" s="1527"/>
      <c r="BJ306" s="1527"/>
      <c r="BK306" s="1527"/>
      <c r="BL306" s="1527"/>
      <c r="BM306" s="1527"/>
      <c r="BN306" s="1527"/>
      <c r="BO306" s="1527"/>
      <c r="BP306" s="1527"/>
      <c r="BQ306" s="1527"/>
      <c r="BR306" s="1527"/>
      <c r="BS306" s="1527"/>
      <c r="BT306" s="1527"/>
      <c r="BU306" s="1527"/>
      <c r="BV306" s="1527"/>
      <c r="BW306" s="1527"/>
      <c r="BX306" s="1527"/>
      <c r="BY306" s="1527"/>
      <c r="BZ306" s="1527"/>
      <c r="CA306" s="1527"/>
      <c r="CB306" s="1527"/>
      <c r="CC306" s="1527"/>
      <c r="CD306" s="1527"/>
    </row>
    <row r="307" spans="6:82" ht="18">
      <c r="F307" s="1527"/>
      <c r="G307" s="1527"/>
      <c r="H307" s="1527"/>
      <c r="I307" s="1527"/>
      <c r="J307" s="1527"/>
      <c r="K307" s="1527"/>
      <c r="L307" s="1557"/>
      <c r="M307" s="552" t="s">
        <v>297</v>
      </c>
      <c r="N307" s="506"/>
      <c r="O307" s="506"/>
      <c r="P307" s="506"/>
      <c r="Q307" s="519"/>
      <c r="R307" s="39"/>
      <c r="S307" s="560">
        <f>AG163</f>
        <v>0</v>
      </c>
      <c r="T307" s="560">
        <f t="shared" ref="T307:Y307" si="863">AI163</f>
        <v>0</v>
      </c>
      <c r="U307" s="560">
        <f t="shared" si="863"/>
        <v>0</v>
      </c>
      <c r="V307" s="560">
        <f t="shared" si="863"/>
        <v>0</v>
      </c>
      <c r="W307" s="560">
        <f t="shared" si="863"/>
        <v>0</v>
      </c>
      <c r="X307" s="561">
        <f t="shared" si="863"/>
        <v>0</v>
      </c>
      <c r="Y307" s="562" t="e">
        <f t="shared" si="863"/>
        <v>#DIV/0!</v>
      </c>
      <c r="Z307" s="563"/>
      <c r="AA307" s="651"/>
      <c r="AB307" s="516"/>
      <c r="AC307" s="18"/>
      <c r="AW307" s="1527"/>
      <c r="AX307" s="1527"/>
      <c r="AY307" s="1539"/>
      <c r="AZ307" s="1539"/>
      <c r="BA307" s="1539"/>
      <c r="BB307" s="1539"/>
      <c r="BC307" s="1539"/>
      <c r="BE307" s="1539"/>
      <c r="BF307" s="1539"/>
      <c r="BG307" s="1527"/>
      <c r="BH307" s="1527"/>
      <c r="BI307" s="1527"/>
      <c r="BJ307" s="1527"/>
      <c r="BK307" s="1527"/>
      <c r="BL307" s="1527"/>
      <c r="BM307" s="1527"/>
      <c r="BN307" s="1527"/>
      <c r="BO307" s="1527"/>
      <c r="BP307" s="1527"/>
      <c r="BQ307" s="1527"/>
      <c r="BR307" s="1527"/>
      <c r="BS307" s="1527"/>
      <c r="BT307" s="1527"/>
      <c r="BU307" s="1527"/>
      <c r="BV307" s="1527"/>
      <c r="BW307" s="1527"/>
      <c r="BX307" s="1527"/>
      <c r="BY307" s="1527"/>
      <c r="BZ307" s="1527"/>
      <c r="CA307" s="1527"/>
      <c r="CB307" s="1527"/>
      <c r="CC307" s="1527"/>
      <c r="CD307" s="1527"/>
    </row>
    <row r="308" spans="6:82" ht="18.75" thickBot="1">
      <c r="F308" s="1527"/>
      <c r="G308" s="1527"/>
      <c r="H308" s="1527"/>
      <c r="I308" s="1527"/>
      <c r="J308" s="1527"/>
      <c r="K308" s="1527"/>
      <c r="L308" s="1665"/>
      <c r="M308" s="1666"/>
      <c r="N308" s="1667"/>
      <c r="O308" s="1667"/>
      <c r="P308" s="1667"/>
      <c r="Q308" s="1668"/>
      <c r="R308" s="1667"/>
      <c r="S308" s="1669"/>
      <c r="T308" s="1669"/>
      <c r="U308" s="1669"/>
      <c r="V308" s="1669"/>
      <c r="W308" s="1669"/>
      <c r="X308" s="1667"/>
      <c r="Y308" s="1666"/>
      <c r="Z308" s="1663"/>
      <c r="AA308" s="651"/>
      <c r="AB308" s="516"/>
      <c r="AC308" s="18"/>
      <c r="AW308" s="1527"/>
      <c r="AX308" s="1527"/>
      <c r="AY308" s="1539"/>
      <c r="AZ308" s="1539"/>
      <c r="BA308" s="1539"/>
      <c r="BB308" s="1539"/>
      <c r="BC308" s="1539"/>
      <c r="BE308" s="1539"/>
      <c r="BF308" s="1539"/>
      <c r="BG308" s="1527"/>
      <c r="BH308" s="1527"/>
      <c r="BI308" s="1527"/>
      <c r="BJ308" s="1527"/>
      <c r="BK308" s="1527"/>
      <c r="BL308" s="1527"/>
      <c r="BM308" s="1527"/>
      <c r="BN308" s="1527"/>
      <c r="BO308" s="1527"/>
      <c r="BP308" s="1527"/>
      <c r="BQ308" s="1527"/>
      <c r="BR308" s="1527"/>
      <c r="BS308" s="1527"/>
      <c r="BT308" s="1527"/>
      <c r="BU308" s="1527"/>
      <c r="BV308" s="1527"/>
      <c r="BW308" s="1527"/>
      <c r="BX308" s="1527"/>
      <c r="BY308" s="1527"/>
      <c r="BZ308" s="1527"/>
      <c r="CA308" s="1527"/>
      <c r="CB308" s="1527"/>
      <c r="CC308" s="1527"/>
      <c r="CD308" s="1527"/>
    </row>
    <row r="309" spans="6:82" ht="18">
      <c r="F309" s="1539"/>
      <c r="G309" s="1539"/>
      <c r="H309" s="1539"/>
      <c r="I309" s="1539"/>
      <c r="J309" s="1539"/>
      <c r="K309" s="1539"/>
      <c r="L309" s="1539"/>
      <c r="M309" s="1539"/>
      <c r="N309" s="1539"/>
      <c r="O309" s="1539"/>
      <c r="P309" s="1539"/>
      <c r="Q309" s="1539"/>
      <c r="R309" s="1539"/>
      <c r="S309" s="1539"/>
      <c r="T309" s="1539"/>
      <c r="U309" s="1539"/>
      <c r="V309" s="1539"/>
      <c r="W309" s="1539"/>
      <c r="X309" s="1539"/>
      <c r="Y309" s="1539"/>
      <c r="Z309" s="1539"/>
      <c r="AA309" s="651"/>
      <c r="AB309" s="516"/>
      <c r="AC309" s="18"/>
      <c r="AW309" s="1527"/>
      <c r="AX309" s="1527"/>
      <c r="AY309" s="1539"/>
      <c r="AZ309" s="1539"/>
      <c r="BA309" s="1539"/>
      <c r="BB309" s="1539"/>
      <c r="BC309" s="1539"/>
      <c r="BE309" s="1539"/>
      <c r="BF309" s="1539"/>
      <c r="BG309" s="1527"/>
      <c r="BH309" s="1527"/>
      <c r="BI309" s="1527"/>
      <c r="BJ309" s="1527"/>
      <c r="BK309" s="1527"/>
      <c r="BL309" s="1527"/>
      <c r="BM309" s="1527"/>
      <c r="BN309" s="1527"/>
      <c r="BO309" s="1527"/>
      <c r="BP309" s="1527"/>
      <c r="BQ309" s="1527"/>
      <c r="BR309" s="1527"/>
      <c r="BS309" s="1527"/>
      <c r="BT309" s="1527"/>
      <c r="BU309" s="1527"/>
      <c r="BV309" s="1527"/>
      <c r="BW309" s="1527"/>
      <c r="BX309" s="1527"/>
      <c r="BY309" s="1527"/>
      <c r="BZ309" s="1527"/>
      <c r="CA309" s="1527"/>
      <c r="CB309" s="1527"/>
      <c r="CC309" s="1527"/>
      <c r="CD309" s="1527"/>
    </row>
    <row r="310" spans="6:82" ht="18">
      <c r="F310" s="1527"/>
      <c r="G310" s="1527"/>
      <c r="H310" s="1527"/>
      <c r="I310" s="1527"/>
      <c r="J310" s="1527"/>
      <c r="K310" s="1527"/>
      <c r="L310" s="1539"/>
      <c r="M310" s="1539"/>
      <c r="N310" s="1539"/>
      <c r="O310" s="1539"/>
      <c r="P310" s="1539"/>
      <c r="Q310" s="1539"/>
      <c r="R310" s="1539"/>
      <c r="S310" s="1539"/>
      <c r="T310" s="1539"/>
      <c r="U310" s="1539"/>
      <c r="V310" s="1539"/>
      <c r="W310" s="1539"/>
      <c r="X310" s="1539"/>
      <c r="Y310" s="1539"/>
      <c r="Z310" s="1539"/>
      <c r="AB310" s="1539"/>
      <c r="AC310" s="18"/>
      <c r="AW310" s="1527"/>
      <c r="AX310" s="1527"/>
      <c r="AY310" s="1539"/>
      <c r="AZ310" s="1539"/>
      <c r="BA310" s="1539"/>
      <c r="BB310" s="1539"/>
      <c r="BC310" s="1539"/>
      <c r="BE310" s="1539"/>
      <c r="BF310" s="1539"/>
      <c r="BG310" s="1527"/>
      <c r="BH310" s="1527"/>
      <c r="BI310" s="1527"/>
      <c r="BJ310" s="1527"/>
      <c r="BK310" s="1527"/>
      <c r="BL310" s="1527"/>
      <c r="BM310" s="1527"/>
      <c r="BN310" s="1527"/>
      <c r="BO310" s="1527"/>
      <c r="BP310" s="1527"/>
      <c r="BQ310" s="1527"/>
      <c r="BR310" s="1527"/>
      <c r="BS310" s="1527"/>
      <c r="BT310" s="1527"/>
      <c r="BU310" s="1527"/>
      <c r="BV310" s="1527"/>
      <c r="BW310" s="1527"/>
      <c r="BX310" s="1527"/>
      <c r="BY310" s="1527"/>
      <c r="BZ310" s="1527"/>
      <c r="CA310" s="1527"/>
      <c r="CB310" s="1527"/>
      <c r="CC310" s="1527"/>
      <c r="CD310" s="1527"/>
    </row>
    <row r="311" spans="6:82" ht="18">
      <c r="F311" s="1527"/>
      <c r="G311" s="1527"/>
      <c r="H311" s="1527"/>
      <c r="I311" s="1527"/>
      <c r="J311" s="1527"/>
      <c r="K311" s="1527"/>
      <c r="L311" s="1527"/>
      <c r="M311" s="1527"/>
      <c r="N311" s="1527"/>
      <c r="O311" s="1527"/>
      <c r="P311" s="1527"/>
      <c r="Q311" s="1527"/>
      <c r="R311" s="1527"/>
      <c r="S311" s="1539"/>
      <c r="T311" s="1539"/>
      <c r="U311" s="1539"/>
      <c r="V311" s="1539"/>
      <c r="W311" s="1539"/>
      <c r="X311" s="1539"/>
      <c r="Y311" s="1539"/>
      <c r="Z311" s="1539"/>
      <c r="AA311" s="651"/>
      <c r="AB311" s="516"/>
      <c r="AC311" s="18"/>
      <c r="AW311" s="1527"/>
      <c r="AX311" s="1527"/>
      <c r="AY311" s="1539"/>
      <c r="AZ311" s="1539"/>
      <c r="BA311" s="1539"/>
      <c r="BB311" s="1539"/>
      <c r="BC311" s="1539"/>
      <c r="BE311" s="1539"/>
      <c r="BF311" s="1539"/>
      <c r="BG311" s="1527"/>
      <c r="BH311" s="1527"/>
      <c r="BI311" s="1527"/>
      <c r="BJ311" s="1527"/>
      <c r="BK311" s="1527"/>
      <c r="BL311" s="1527"/>
      <c r="BM311" s="1527"/>
      <c r="BN311" s="1527"/>
      <c r="BO311" s="1527"/>
      <c r="BP311" s="1527"/>
      <c r="BQ311" s="1527"/>
      <c r="BR311" s="1527"/>
      <c r="BS311" s="1527"/>
      <c r="BT311" s="1527"/>
      <c r="BU311" s="1527"/>
      <c r="BV311" s="1527"/>
      <c r="BW311" s="1527"/>
      <c r="BX311" s="1527"/>
      <c r="BY311" s="1527"/>
      <c r="BZ311" s="1527"/>
      <c r="CA311" s="1527"/>
      <c r="CB311" s="1527"/>
      <c r="CC311" s="1527"/>
      <c r="CD311" s="1527"/>
    </row>
    <row r="312" spans="6:82" ht="18">
      <c r="F312" s="1527"/>
      <c r="G312" s="1527"/>
      <c r="H312" s="1527"/>
      <c r="I312" s="1527"/>
      <c r="J312" s="1527"/>
      <c r="K312" s="1527"/>
      <c r="L312" s="1527"/>
      <c r="M312" s="1527"/>
      <c r="N312" s="1527"/>
      <c r="O312" s="1527"/>
      <c r="P312" s="1527"/>
      <c r="Q312" s="1527"/>
      <c r="R312" s="1527"/>
      <c r="S312" s="1527"/>
      <c r="T312" s="1527"/>
      <c r="U312" s="1527"/>
      <c r="V312" s="1527"/>
      <c r="W312" s="1527"/>
      <c r="X312" s="1527"/>
      <c r="Y312" s="1539"/>
      <c r="Z312" s="1539"/>
      <c r="AA312" s="651"/>
      <c r="AB312" s="516"/>
      <c r="AC312" s="18"/>
      <c r="AW312" s="1527"/>
      <c r="AX312" s="1527"/>
      <c r="AY312" s="1539"/>
      <c r="AZ312" s="1539"/>
      <c r="BA312" s="1539"/>
      <c r="BB312" s="1539"/>
      <c r="BC312" s="1539"/>
      <c r="BE312" s="1539"/>
      <c r="BF312" s="1539"/>
      <c r="BG312" s="1527"/>
      <c r="BH312" s="1527"/>
      <c r="BI312" s="1527"/>
      <c r="BJ312" s="1527"/>
      <c r="BK312" s="1527"/>
      <c r="BL312" s="1527"/>
      <c r="BM312" s="1527"/>
      <c r="BN312" s="1527"/>
      <c r="BO312" s="1527"/>
      <c r="BP312" s="1527"/>
      <c r="BQ312" s="1527"/>
      <c r="BR312" s="1527"/>
      <c r="BS312" s="1527"/>
      <c r="BT312" s="1527"/>
      <c r="BU312" s="1527"/>
      <c r="BV312" s="1527"/>
      <c r="BW312" s="1527"/>
      <c r="BX312" s="1527"/>
      <c r="BY312" s="1527"/>
      <c r="BZ312" s="1527"/>
      <c r="CA312" s="1527"/>
      <c r="CB312" s="1527"/>
      <c r="CC312" s="1527"/>
      <c r="CD312" s="1527"/>
    </row>
    <row r="313" spans="6:82">
      <c r="F313" s="1527"/>
      <c r="G313" s="1527"/>
      <c r="H313" s="1527"/>
      <c r="I313" s="1527"/>
      <c r="J313" s="1527"/>
      <c r="K313" s="1527"/>
      <c r="L313" s="1527"/>
      <c r="M313" s="1527"/>
      <c r="N313" s="1527"/>
      <c r="O313" s="1527"/>
      <c r="P313" s="1527"/>
      <c r="Q313" s="1527"/>
      <c r="R313" s="1527"/>
      <c r="S313" s="1527"/>
      <c r="T313" s="1527"/>
      <c r="U313" s="1527"/>
      <c r="V313" s="1527"/>
      <c r="W313" s="1527"/>
      <c r="X313" s="1527"/>
      <c r="Y313" s="1539"/>
      <c r="Z313" s="1539"/>
      <c r="AA313" s="651"/>
      <c r="AB313" s="516"/>
      <c r="AC313" s="516"/>
      <c r="AW313" s="1527"/>
      <c r="AX313" s="1527"/>
      <c r="AY313" s="1539"/>
      <c r="AZ313" s="1539"/>
      <c r="BA313" s="1539"/>
      <c r="BB313" s="1539"/>
      <c r="BC313" s="1539"/>
      <c r="BE313" s="1539"/>
      <c r="BF313" s="1539"/>
      <c r="BG313" s="1527"/>
      <c r="BH313" s="1527"/>
      <c r="BI313" s="1527"/>
      <c r="BJ313" s="1527"/>
      <c r="BK313" s="1527"/>
      <c r="BL313" s="1527"/>
      <c r="BM313" s="1527"/>
      <c r="BN313" s="1527"/>
      <c r="BO313" s="1527"/>
      <c r="BP313" s="1527"/>
      <c r="BQ313" s="1527"/>
      <c r="BR313" s="1527"/>
      <c r="BS313" s="1527"/>
      <c r="BT313" s="1527"/>
      <c r="BU313" s="1527"/>
      <c r="BV313" s="1527"/>
      <c r="BW313" s="1527"/>
      <c r="BX313" s="1527"/>
      <c r="BY313" s="1527"/>
      <c r="BZ313" s="1527"/>
      <c r="CA313" s="1527"/>
      <c r="CB313" s="1527"/>
      <c r="CC313" s="1527"/>
      <c r="CD313" s="1527"/>
    </row>
    <row r="314" spans="6:82">
      <c r="F314" s="1539"/>
      <c r="G314" s="1539"/>
      <c r="H314" s="1539"/>
      <c r="I314" s="1539"/>
      <c r="J314" s="1539"/>
      <c r="K314" s="1539"/>
      <c r="L314" s="1539"/>
      <c r="M314" s="1539"/>
      <c r="N314" s="1539"/>
      <c r="O314" s="1539"/>
      <c r="P314" s="1539"/>
      <c r="Q314" s="1539"/>
      <c r="R314" s="1539"/>
      <c r="S314" s="1539"/>
      <c r="T314" s="1539"/>
      <c r="U314" s="1539"/>
      <c r="V314" s="1539"/>
      <c r="W314" s="1539"/>
      <c r="X314" s="1539"/>
      <c r="Y314" s="1539"/>
      <c r="Z314" s="1539"/>
      <c r="AB314" s="1539"/>
      <c r="AC314" s="1539"/>
      <c r="AW314" s="1539"/>
      <c r="AX314" s="1539"/>
      <c r="AY314" s="1539"/>
      <c r="AZ314" s="1539"/>
      <c r="BA314" s="1539"/>
      <c r="BB314" s="1539"/>
      <c r="BC314" s="1539"/>
      <c r="BE314" s="1539"/>
      <c r="BF314" s="1539"/>
      <c r="BG314" s="1539"/>
      <c r="BH314" s="1539"/>
      <c r="BI314" s="1539"/>
      <c r="BJ314" s="1539"/>
      <c r="BK314" s="1539"/>
      <c r="BL314" s="1539"/>
      <c r="BM314" s="1539"/>
      <c r="BN314" s="1539"/>
      <c r="BO314" s="1539"/>
      <c r="BP314" s="1539"/>
      <c r="BQ314" s="1539"/>
      <c r="BR314" s="1539"/>
      <c r="BS314" s="1539"/>
      <c r="BT314" s="1539"/>
      <c r="BU314" s="1539"/>
      <c r="BV314" s="1539"/>
      <c r="BW314" s="1539"/>
      <c r="BX314" s="1539"/>
      <c r="BY314" s="1539"/>
      <c r="BZ314" s="1539"/>
      <c r="CA314" s="1539"/>
      <c r="CB314" s="1539"/>
      <c r="CC314" s="1539"/>
      <c r="CD314" s="1539"/>
    </row>
    <row r="315" spans="6:82">
      <c r="F315" s="1539"/>
      <c r="G315" s="1539"/>
      <c r="H315" s="1539"/>
      <c r="I315" s="1539"/>
      <c r="J315" s="1539"/>
      <c r="K315" s="1539"/>
      <c r="L315" s="1539"/>
      <c r="M315" s="1539"/>
      <c r="N315" s="1539"/>
      <c r="O315" s="1539"/>
      <c r="P315" s="1539"/>
      <c r="Q315" s="1539"/>
      <c r="R315" s="1539"/>
      <c r="S315" s="1539"/>
      <c r="T315" s="1539"/>
      <c r="U315" s="1539"/>
      <c r="V315" s="1539"/>
      <c r="W315" s="1539"/>
      <c r="X315" s="1539"/>
      <c r="Y315" s="1539"/>
      <c r="Z315" s="1539"/>
      <c r="AB315" s="1539"/>
      <c r="AC315" s="1539"/>
      <c r="AW315" s="1539"/>
      <c r="AX315" s="1539"/>
      <c r="AY315" s="1539"/>
      <c r="AZ315" s="1539"/>
      <c r="BA315" s="1539"/>
      <c r="BB315" s="1539"/>
      <c r="BC315" s="1539"/>
      <c r="BE315" s="1539"/>
      <c r="BF315" s="1539"/>
      <c r="BG315" s="1539"/>
      <c r="BH315" s="1539"/>
      <c r="BI315" s="1539"/>
      <c r="BJ315" s="1539"/>
      <c r="BK315" s="1539"/>
      <c r="BL315" s="1539"/>
      <c r="BM315" s="1539"/>
      <c r="BN315" s="1539"/>
      <c r="BO315" s="1539"/>
      <c r="BP315" s="1539"/>
      <c r="BQ315" s="1539"/>
      <c r="BR315" s="1539"/>
      <c r="BS315" s="1539"/>
      <c r="BT315" s="1539"/>
      <c r="BU315" s="1539"/>
      <c r="BV315" s="1539"/>
      <c r="BW315" s="1539"/>
      <c r="BX315" s="1539"/>
      <c r="BY315" s="1539"/>
      <c r="BZ315" s="1539"/>
      <c r="CA315" s="1539"/>
      <c r="CB315" s="1539"/>
      <c r="CC315" s="1539"/>
      <c r="CD315" s="1539"/>
    </row>
    <row r="316" spans="6:82">
      <c r="F316" s="1539"/>
      <c r="G316" s="1539"/>
      <c r="H316" s="1539"/>
      <c r="I316" s="1539"/>
      <c r="J316" s="1539"/>
      <c r="K316" s="1539"/>
      <c r="L316" s="1539"/>
      <c r="M316" s="1539"/>
      <c r="N316" s="1539"/>
      <c r="O316" s="1539"/>
      <c r="P316" s="1539"/>
      <c r="Q316" s="1539"/>
      <c r="R316" s="1539"/>
      <c r="S316" s="1539"/>
      <c r="T316" s="1539"/>
      <c r="U316" s="1539"/>
      <c r="V316" s="1539"/>
      <c r="W316" s="1539"/>
      <c r="X316" s="1539"/>
      <c r="Y316" s="1539"/>
      <c r="Z316" s="1539"/>
      <c r="AA316" s="651"/>
      <c r="AB316" s="564"/>
      <c r="AC316" s="564"/>
      <c r="AW316" s="1527"/>
      <c r="AX316" s="1527"/>
      <c r="AY316" s="1539"/>
      <c r="AZ316" s="1539"/>
      <c r="BA316" s="1539"/>
      <c r="BB316" s="1539"/>
      <c r="BC316" s="1539"/>
      <c r="BE316" s="1539"/>
      <c r="BF316" s="1539"/>
      <c r="BG316" s="1527"/>
      <c r="BH316" s="1527"/>
      <c r="BI316" s="1527"/>
      <c r="BJ316" s="1527"/>
      <c r="BK316" s="1527"/>
      <c r="BL316" s="1527"/>
      <c r="BM316" s="1527"/>
      <c r="BN316" s="1527"/>
      <c r="BO316" s="1527"/>
      <c r="BP316" s="1527"/>
      <c r="BQ316" s="1527"/>
      <c r="BR316" s="1527"/>
      <c r="BS316" s="1527"/>
      <c r="BT316" s="1527"/>
      <c r="BU316" s="1527"/>
      <c r="BV316" s="1527"/>
      <c r="BW316" s="1527"/>
      <c r="BX316" s="1527"/>
      <c r="BY316" s="1527"/>
      <c r="BZ316" s="1527"/>
      <c r="CA316" s="1527"/>
      <c r="CB316" s="1527"/>
      <c r="CC316" s="1527"/>
      <c r="CD316" s="1527"/>
    </row>
    <row r="317" spans="6:82">
      <c r="F317" s="1539"/>
      <c r="G317" s="1539"/>
      <c r="H317" s="1539"/>
      <c r="I317" s="1539"/>
      <c r="J317" s="1539"/>
      <c r="K317" s="1539"/>
      <c r="L317" s="1539"/>
      <c r="M317" s="1539"/>
      <c r="N317" s="1539"/>
      <c r="O317" s="1539"/>
      <c r="P317" s="1539"/>
      <c r="Q317" s="1539"/>
      <c r="R317" s="1539"/>
      <c r="S317" s="1539"/>
      <c r="T317" s="1539"/>
      <c r="U317" s="1539"/>
      <c r="V317" s="1539"/>
      <c r="W317" s="1539"/>
      <c r="X317" s="1539"/>
      <c r="Y317" s="1539"/>
      <c r="Z317" s="1539"/>
      <c r="AA317" s="651"/>
      <c r="AB317" s="564"/>
      <c r="AC317" s="564"/>
      <c r="AW317" s="1527"/>
      <c r="AX317" s="1527"/>
      <c r="AY317" s="1539"/>
      <c r="AZ317" s="1539"/>
      <c r="BA317" s="1539"/>
      <c r="BB317" s="1539"/>
      <c r="BC317" s="1539"/>
      <c r="BE317" s="1539"/>
      <c r="BF317" s="1539"/>
      <c r="BG317" s="1527"/>
      <c r="BH317" s="1527"/>
      <c r="BI317" s="1527"/>
      <c r="BJ317" s="1527"/>
      <c r="BK317" s="1527"/>
      <c r="BL317" s="1527"/>
      <c r="BM317" s="1527"/>
      <c r="BN317" s="1527"/>
      <c r="BO317" s="1527"/>
      <c r="BP317" s="1527"/>
      <c r="BQ317" s="1527"/>
      <c r="BR317" s="1527"/>
      <c r="BS317" s="1527"/>
      <c r="BT317" s="1527"/>
      <c r="BU317" s="1527"/>
      <c r="BV317" s="1527"/>
      <c r="BW317" s="1527"/>
      <c r="BX317" s="1527"/>
      <c r="BY317" s="1527"/>
      <c r="BZ317" s="1527"/>
      <c r="CA317" s="1527"/>
      <c r="CB317" s="1527"/>
      <c r="CC317" s="1527"/>
      <c r="CD317" s="1527"/>
    </row>
    <row r="318" spans="6:82">
      <c r="F318" s="1539"/>
      <c r="G318" s="1539"/>
      <c r="H318" s="1539"/>
      <c r="I318" s="1539"/>
      <c r="J318" s="1539"/>
      <c r="K318" s="1539"/>
      <c r="L318" s="1539"/>
      <c r="M318" s="1539"/>
      <c r="N318" s="1539"/>
      <c r="O318" s="1539"/>
      <c r="P318" s="1539"/>
      <c r="Q318" s="1539"/>
      <c r="R318" s="1539"/>
      <c r="S318" s="1539"/>
      <c r="T318" s="1539"/>
      <c r="U318" s="1539"/>
      <c r="V318" s="1539"/>
      <c r="W318" s="1539"/>
      <c r="X318" s="1539"/>
      <c r="Y318" s="1539"/>
      <c r="Z318" s="1539"/>
      <c r="AA318" s="651"/>
      <c r="AB318" s="564"/>
      <c r="AC318" s="564"/>
      <c r="AW318" s="1527"/>
      <c r="AX318" s="1527"/>
      <c r="AY318" s="1539"/>
      <c r="AZ318" s="1539"/>
      <c r="BA318" s="1539"/>
      <c r="BB318" s="1539"/>
      <c r="BC318" s="1539"/>
      <c r="BE318" s="1539"/>
      <c r="BF318" s="1539"/>
      <c r="BG318" s="1527"/>
      <c r="BH318" s="1527"/>
      <c r="BI318" s="1527"/>
      <c r="BJ318" s="1527"/>
      <c r="BK318" s="1527"/>
      <c r="BL318" s="1527"/>
      <c r="BM318" s="1527"/>
      <c r="BN318" s="1527"/>
      <c r="BO318" s="1527"/>
      <c r="BP318" s="1527"/>
      <c r="BQ318" s="1527"/>
      <c r="BR318" s="1527"/>
      <c r="BS318" s="1527"/>
      <c r="BT318" s="1527"/>
      <c r="BU318" s="1527"/>
      <c r="BV318" s="1527"/>
      <c r="BW318" s="1527"/>
      <c r="BX318" s="1527"/>
      <c r="BY318" s="1527"/>
      <c r="BZ318" s="1527"/>
      <c r="CA318" s="1527"/>
      <c r="CB318" s="1527"/>
      <c r="CC318" s="1527"/>
      <c r="CD318" s="1527"/>
    </row>
    <row r="319" spans="6:82">
      <c r="F319" s="1539"/>
      <c r="G319" s="1539"/>
      <c r="H319" s="1539"/>
      <c r="I319" s="1539"/>
      <c r="J319" s="1539"/>
      <c r="K319" s="1539"/>
      <c r="L319" s="1539"/>
      <c r="M319" s="1539"/>
      <c r="N319" s="1539"/>
      <c r="O319" s="1539"/>
      <c r="P319" s="1539"/>
      <c r="Q319" s="1539"/>
      <c r="R319" s="1539"/>
      <c r="S319" s="1539"/>
      <c r="T319" s="1539"/>
      <c r="U319" s="1539"/>
      <c r="V319" s="1539"/>
      <c r="W319" s="1539"/>
      <c r="X319" s="1539"/>
      <c r="Y319" s="1539"/>
      <c r="Z319" s="1539"/>
      <c r="AA319" s="651"/>
      <c r="AB319" s="564"/>
      <c r="AC319" s="564"/>
      <c r="AW319" s="1527"/>
      <c r="AX319" s="1527"/>
      <c r="AY319" s="1539"/>
      <c r="AZ319" s="1539"/>
      <c r="BA319" s="1539"/>
      <c r="BB319" s="1539"/>
      <c r="BC319" s="1539"/>
      <c r="BE319" s="1539"/>
      <c r="BF319" s="1539"/>
      <c r="BG319" s="1527"/>
      <c r="BH319" s="1527"/>
      <c r="BI319" s="1527"/>
      <c r="BJ319" s="1527"/>
      <c r="BK319" s="1527"/>
      <c r="BL319" s="1527"/>
      <c r="BM319" s="1527"/>
      <c r="BN319" s="1527"/>
      <c r="BO319" s="1527"/>
      <c r="BP319" s="1527"/>
      <c r="BQ319" s="1527"/>
      <c r="BR319" s="1527"/>
      <c r="BS319" s="1527"/>
      <c r="BT319" s="1527"/>
      <c r="BU319" s="1527"/>
      <c r="BV319" s="1527"/>
      <c r="BW319" s="1527"/>
      <c r="BX319" s="1527"/>
      <c r="BY319" s="1527"/>
      <c r="BZ319" s="1527"/>
      <c r="CA319" s="1527"/>
      <c r="CB319" s="1527"/>
      <c r="CC319" s="1527"/>
      <c r="CD319" s="1527"/>
    </row>
    <row r="320" spans="6:82">
      <c r="F320" s="1539"/>
      <c r="G320" s="1539"/>
      <c r="H320" s="1539"/>
      <c r="I320" s="1539"/>
      <c r="J320" s="1539"/>
      <c r="K320" s="1539"/>
      <c r="L320" s="1539"/>
      <c r="M320" s="1539"/>
      <c r="N320" s="1539"/>
      <c r="O320" s="1539"/>
      <c r="P320" s="1539"/>
      <c r="Q320" s="1539"/>
      <c r="R320" s="1539"/>
      <c r="S320" s="1539"/>
      <c r="T320" s="1539"/>
      <c r="U320" s="1539"/>
      <c r="V320" s="1539"/>
      <c r="W320" s="1539"/>
      <c r="X320" s="1539"/>
      <c r="Y320" s="1539"/>
      <c r="Z320" s="1539"/>
      <c r="AA320" s="651"/>
      <c r="AB320" s="564"/>
      <c r="AC320" s="564"/>
      <c r="AW320" s="1527"/>
      <c r="AX320" s="1527"/>
      <c r="AY320" s="1539"/>
      <c r="AZ320" s="1539"/>
      <c r="BA320" s="1539"/>
      <c r="BB320" s="1539"/>
      <c r="BC320" s="1539"/>
      <c r="BE320" s="1539"/>
      <c r="BF320" s="1539"/>
      <c r="BG320" s="1527"/>
      <c r="BH320" s="1527"/>
      <c r="BI320" s="1527"/>
      <c r="BJ320" s="1527"/>
      <c r="BK320" s="1527"/>
      <c r="BL320" s="1527"/>
      <c r="BM320" s="1527"/>
      <c r="BN320" s="1527"/>
      <c r="BO320" s="1527"/>
      <c r="BP320" s="1527"/>
      <c r="BQ320" s="1527"/>
      <c r="BR320" s="1527"/>
      <c r="BS320" s="1527"/>
      <c r="BT320" s="1527"/>
      <c r="BU320" s="1527"/>
      <c r="BV320" s="1527"/>
      <c r="BW320" s="1527"/>
      <c r="BX320" s="1527"/>
      <c r="BY320" s="1527"/>
      <c r="BZ320" s="1527"/>
      <c r="CA320" s="1527"/>
      <c r="CB320" s="1527"/>
      <c r="CC320" s="1527"/>
      <c r="CD320" s="1527"/>
    </row>
    <row r="321" spans="27:29">
      <c r="AA321" s="651"/>
      <c r="AB321" s="564"/>
      <c r="AC321" s="564"/>
    </row>
    <row r="322" spans="27:29">
      <c r="AA322" s="651"/>
      <c r="AB322" s="564"/>
      <c r="AC322" s="564"/>
    </row>
    <row r="323" spans="27:29">
      <c r="AA323" s="651"/>
      <c r="AB323" s="564"/>
      <c r="AC323" s="564"/>
    </row>
    <row r="324" spans="27:29">
      <c r="AA324" s="651"/>
      <c r="AB324" s="564"/>
      <c r="AC324" s="564"/>
    </row>
    <row r="325" spans="27:29">
      <c r="AA325" s="651"/>
      <c r="AB325" s="564"/>
      <c r="AC325" s="564"/>
    </row>
    <row r="326" spans="27:29">
      <c r="AA326" s="651"/>
      <c r="AB326" s="564"/>
      <c r="AC326" s="564"/>
    </row>
    <row r="327" spans="27:29">
      <c r="AA327" s="651"/>
      <c r="AB327" s="564"/>
      <c r="AC327" s="564"/>
    </row>
  </sheetData>
  <sheetProtection autoFilter="0"/>
  <mergeCells count="15">
    <mergeCell ref="BY4:CC4"/>
    <mergeCell ref="BS4:BW4"/>
    <mergeCell ref="BG4:BK4"/>
    <mergeCell ref="BS304:BW304"/>
    <mergeCell ref="AY4:BE4"/>
    <mergeCell ref="BG304:BK304"/>
    <mergeCell ref="BM4:BQ4"/>
    <mergeCell ref="AA4:AA5"/>
    <mergeCell ref="AE4:AH4"/>
    <mergeCell ref="AQ4:AU4"/>
    <mergeCell ref="B4:E4"/>
    <mergeCell ref="S4:Y4"/>
    <mergeCell ref="L4:Q4"/>
    <mergeCell ref="M5:P5"/>
    <mergeCell ref="T5:W5"/>
  </mergeCells>
  <phoneticPr fontId="31" type="noConversion"/>
  <conditionalFormatting sqref="AF31:AL31 AF41:AL41 AF51:AL51 AF61:AG61 AN71:AO71 AI81:AL81 AN91:AO91 AI101:AL101 AN111:AO111 AN121:AO121 AI131:AL131 AN141:AO141 AI151:AL151 AI61:AL61 AF21:AL21 AF11:AU11 AN21:AO21 AN31:AO31 AN41:AO41 AN51:AO51 AN61:AO61 AN81:AO81 AN101:AO101 AN131:AO131 AN151:AO151 AI163:AO163 AG163">
    <cfRule type="containsErrors" dxfId="559" priority="1211">
      <formula>ISERROR(AF11)</formula>
    </cfRule>
  </conditionalFormatting>
  <conditionalFormatting sqref="AF71:AG71 AI71:AL71">
    <cfRule type="containsErrors" dxfId="558" priority="1168">
      <formula>ISERROR(AF71)</formula>
    </cfRule>
  </conditionalFormatting>
  <conditionalFormatting sqref="AI91:AL91">
    <cfRule type="containsErrors" dxfId="557" priority="1162">
      <formula>ISERROR(AI91)</formula>
    </cfRule>
  </conditionalFormatting>
  <conditionalFormatting sqref="AI111:AL111">
    <cfRule type="containsErrors" dxfId="556" priority="1151">
      <formula>ISERROR(AI111)</formula>
    </cfRule>
  </conditionalFormatting>
  <conditionalFormatting sqref="AI121:AL121">
    <cfRule type="containsErrors" dxfId="555" priority="1150">
      <formula>ISERROR(AI121)</formula>
    </cfRule>
  </conditionalFormatting>
  <conditionalFormatting sqref="AI141:AL141">
    <cfRule type="containsErrors" dxfId="554" priority="1139">
      <formula>ISERROR(AI141)</formula>
    </cfRule>
  </conditionalFormatting>
  <conditionalFormatting sqref="I300">
    <cfRule type="containsErrors" dxfId="553" priority="731">
      <formula>ISERROR(I300)</formula>
    </cfRule>
  </conditionalFormatting>
  <conditionalFormatting sqref="S307:Z307">
    <cfRule type="containsErrors" dxfId="552" priority="694">
      <formula>ISERROR(S307)</formula>
    </cfRule>
  </conditionalFormatting>
  <conditionalFormatting sqref="AF51:AH51">
    <cfRule type="containsErrors" dxfId="551" priority="693">
      <formula>ISERROR(AF51)</formula>
    </cfRule>
  </conditionalFormatting>
  <conditionalFormatting sqref="AF61:AG61">
    <cfRule type="containsErrors" dxfId="550" priority="692">
      <formula>ISERROR(AF61)</formula>
    </cfRule>
  </conditionalFormatting>
  <conditionalFormatting sqref="AF81:AH81">
    <cfRule type="containsErrors" dxfId="549" priority="691">
      <formula>ISERROR(AF81)</formula>
    </cfRule>
  </conditionalFormatting>
  <conditionalFormatting sqref="AF91:AG91">
    <cfRule type="containsErrors" dxfId="548" priority="690">
      <formula>ISERROR(AF91)</formula>
    </cfRule>
  </conditionalFormatting>
  <conditionalFormatting sqref="AF81:AH81">
    <cfRule type="containsErrors" dxfId="547" priority="689">
      <formula>ISERROR(AF81)</formula>
    </cfRule>
  </conditionalFormatting>
  <conditionalFormatting sqref="AF101:AG101">
    <cfRule type="containsErrors" dxfId="546" priority="688">
      <formula>ISERROR(AF101)</formula>
    </cfRule>
  </conditionalFormatting>
  <conditionalFormatting sqref="AF111:AG111">
    <cfRule type="containsErrors" dxfId="545" priority="687">
      <formula>ISERROR(AF111)</formula>
    </cfRule>
  </conditionalFormatting>
  <conditionalFormatting sqref="AF101:AG101">
    <cfRule type="containsErrors" dxfId="544" priority="686">
      <formula>ISERROR(AF101)</formula>
    </cfRule>
  </conditionalFormatting>
  <conditionalFormatting sqref="AF121:AG121">
    <cfRule type="containsErrors" dxfId="543" priority="685">
      <formula>ISERROR(AF121)</formula>
    </cfRule>
  </conditionalFormatting>
  <conditionalFormatting sqref="AF131:AG131">
    <cfRule type="containsErrors" dxfId="542" priority="684">
      <formula>ISERROR(AF131)</formula>
    </cfRule>
  </conditionalFormatting>
  <conditionalFormatting sqref="AF121:AG121">
    <cfRule type="containsErrors" dxfId="541" priority="683">
      <formula>ISERROR(AF121)</formula>
    </cfRule>
  </conditionalFormatting>
  <conditionalFormatting sqref="AF141:AG141">
    <cfRule type="containsErrors" dxfId="540" priority="682">
      <formula>ISERROR(AF141)</formula>
    </cfRule>
  </conditionalFormatting>
  <conditionalFormatting sqref="AF151:AG151">
    <cfRule type="containsErrors" dxfId="539" priority="681">
      <formula>ISERROR(AF151)</formula>
    </cfRule>
  </conditionalFormatting>
  <conditionalFormatting sqref="AF141:AG141">
    <cfRule type="containsErrors" dxfId="538" priority="680">
      <formula>ISERROR(AF141)</formula>
    </cfRule>
  </conditionalFormatting>
  <conditionalFormatting sqref="AI15:AL15">
    <cfRule type="expression" dxfId="537" priority="1212">
      <formula>BB33=1</formula>
    </cfRule>
  </conditionalFormatting>
  <conditionalFormatting sqref="AI25:AL25">
    <cfRule type="expression" dxfId="536" priority="602">
      <formula>BB46=1</formula>
    </cfRule>
  </conditionalFormatting>
  <conditionalFormatting sqref="AI45:AL45">
    <cfRule type="expression" dxfId="535" priority="601">
      <formula>BB87=1</formula>
    </cfRule>
  </conditionalFormatting>
  <conditionalFormatting sqref="AI55:AL55">
    <cfRule type="expression" dxfId="534" priority="600">
      <formula>BB105=1</formula>
    </cfRule>
  </conditionalFormatting>
  <conditionalFormatting sqref="AI65:AL65">
    <cfRule type="expression" dxfId="533" priority="599">
      <formula>BB118=1</formula>
    </cfRule>
  </conditionalFormatting>
  <conditionalFormatting sqref="AI75:AL75">
    <cfRule type="expression" dxfId="532" priority="598">
      <formula>BB141=1</formula>
    </cfRule>
  </conditionalFormatting>
  <conditionalFormatting sqref="AI85:AL85">
    <cfRule type="expression" dxfId="531" priority="597">
      <formula>BB154=1</formula>
    </cfRule>
  </conditionalFormatting>
  <conditionalFormatting sqref="AI95:AL95">
    <cfRule type="expression" dxfId="530" priority="596">
      <formula>BB177=1</formula>
    </cfRule>
  </conditionalFormatting>
  <conditionalFormatting sqref="AI105:AL105">
    <cfRule type="expression" dxfId="529" priority="595">
      <formula>BB200=1</formula>
    </cfRule>
  </conditionalFormatting>
  <conditionalFormatting sqref="AI115:AL115">
    <cfRule type="expression" dxfId="528" priority="594">
      <formula>BB228=1</formula>
    </cfRule>
  </conditionalFormatting>
  <conditionalFormatting sqref="AI125:AL125">
    <cfRule type="expression" dxfId="527" priority="593">
      <formula>BB246=1</formula>
    </cfRule>
  </conditionalFormatting>
  <conditionalFormatting sqref="AI135:AL135">
    <cfRule type="expression" dxfId="526" priority="592">
      <formula>BB259=1</formula>
    </cfRule>
  </conditionalFormatting>
  <conditionalFormatting sqref="AI145:AL145">
    <cfRule type="expression" dxfId="525" priority="591">
      <formula>BB272=1</formula>
    </cfRule>
  </conditionalFormatting>
  <conditionalFormatting sqref="AI155:AL155">
    <cfRule type="expression" dxfId="524" priority="590">
      <formula>BB300=1</formula>
    </cfRule>
  </conditionalFormatting>
  <conditionalFormatting sqref="AI35:AL35">
    <cfRule type="expression" dxfId="523" priority="559">
      <formula>BB69=1</formula>
    </cfRule>
  </conditionalFormatting>
  <conditionalFormatting sqref="AH61 AH71">
    <cfRule type="containsErrors" dxfId="522" priority="506">
      <formula>ISERROR(AH61)</formula>
    </cfRule>
  </conditionalFormatting>
  <conditionalFormatting sqref="AH91 AH101">
    <cfRule type="containsErrors" dxfId="521" priority="505">
      <formula>ISERROR(AH91)</formula>
    </cfRule>
  </conditionalFormatting>
  <conditionalFormatting sqref="AH111 AH121">
    <cfRule type="containsErrors" dxfId="520" priority="504">
      <formula>ISERROR(AH111)</formula>
    </cfRule>
  </conditionalFormatting>
  <conditionalFormatting sqref="AH131">
    <cfRule type="containsErrors" dxfId="519" priority="503">
      <formula>ISERROR(AH131)</formula>
    </cfRule>
  </conditionalFormatting>
  <conditionalFormatting sqref="AH141 AH151">
    <cfRule type="containsErrors" dxfId="518" priority="502">
      <formula>ISERROR(AH141)</formula>
    </cfRule>
  </conditionalFormatting>
  <conditionalFormatting sqref="AP21:AU21">
    <cfRule type="containsErrors" dxfId="517" priority="501">
      <formula>ISERROR(AP21)</formula>
    </cfRule>
  </conditionalFormatting>
  <conditionalFormatting sqref="AP31:AU31">
    <cfRule type="containsErrors" dxfId="516" priority="500">
      <formula>ISERROR(AP31)</formula>
    </cfRule>
  </conditionalFormatting>
  <conditionalFormatting sqref="AP41:AU41">
    <cfRule type="containsErrors" dxfId="515" priority="499">
      <formula>ISERROR(AP41)</formula>
    </cfRule>
  </conditionalFormatting>
  <conditionalFormatting sqref="AP51:AU51">
    <cfRule type="containsErrors" dxfId="514" priority="498">
      <formula>ISERROR(AP51)</formula>
    </cfRule>
  </conditionalFormatting>
  <conditionalFormatting sqref="AP61:AU61">
    <cfRule type="containsErrors" dxfId="513" priority="497">
      <formula>ISERROR(AP61)</formula>
    </cfRule>
  </conditionalFormatting>
  <conditionalFormatting sqref="AP71:AU71">
    <cfRule type="containsErrors" dxfId="512" priority="496">
      <formula>ISERROR(AP71)</formula>
    </cfRule>
  </conditionalFormatting>
  <conditionalFormatting sqref="AP81:AU81">
    <cfRule type="containsErrors" dxfId="511" priority="495">
      <formula>ISERROR(AP81)</formula>
    </cfRule>
  </conditionalFormatting>
  <conditionalFormatting sqref="AP91:AU91">
    <cfRule type="containsErrors" dxfId="510" priority="494">
      <formula>ISERROR(AP91)</formula>
    </cfRule>
  </conditionalFormatting>
  <conditionalFormatting sqref="AP101:AU101">
    <cfRule type="containsErrors" dxfId="509" priority="493">
      <formula>ISERROR(AP101)</formula>
    </cfRule>
  </conditionalFormatting>
  <conditionalFormatting sqref="AP111:AU111">
    <cfRule type="containsErrors" dxfId="508" priority="492">
      <formula>ISERROR(AP111)</formula>
    </cfRule>
  </conditionalFormatting>
  <conditionalFormatting sqref="AP121:AU121">
    <cfRule type="containsErrors" dxfId="507" priority="491">
      <formula>ISERROR(AP121)</formula>
    </cfRule>
  </conditionalFormatting>
  <conditionalFormatting sqref="AP131:AU131">
    <cfRule type="containsErrors" dxfId="506" priority="490">
      <formula>ISERROR(AP131)</formula>
    </cfRule>
  </conditionalFormatting>
  <conditionalFormatting sqref="AP141:AU141">
    <cfRule type="containsErrors" dxfId="505" priority="489">
      <formula>ISERROR(AP141)</formula>
    </cfRule>
  </conditionalFormatting>
  <conditionalFormatting sqref="AP151:AU151">
    <cfRule type="containsErrors" dxfId="504" priority="488">
      <formula>ISERROR(AP151)</formula>
    </cfRule>
  </conditionalFormatting>
  <conditionalFormatting sqref="AM21">
    <cfRule type="containsErrors" dxfId="503" priority="486">
      <formula>ISERROR(AM21)</formula>
    </cfRule>
  </conditionalFormatting>
  <conditionalFormatting sqref="AM31">
    <cfRule type="containsErrors" dxfId="502" priority="485">
      <formula>ISERROR(AM31)</formula>
    </cfRule>
  </conditionalFormatting>
  <conditionalFormatting sqref="AM41">
    <cfRule type="containsErrors" dxfId="501" priority="484">
      <formula>ISERROR(AM41)</formula>
    </cfRule>
  </conditionalFormatting>
  <conditionalFormatting sqref="AM51">
    <cfRule type="containsErrors" dxfId="500" priority="483">
      <formula>ISERROR(AM51)</formula>
    </cfRule>
  </conditionalFormatting>
  <conditionalFormatting sqref="AM61">
    <cfRule type="containsErrors" dxfId="499" priority="482">
      <formula>ISERROR(AM61)</formula>
    </cfRule>
  </conditionalFormatting>
  <conditionalFormatting sqref="AM71">
    <cfRule type="containsErrors" dxfId="498" priority="481">
      <formula>ISERROR(AM71)</formula>
    </cfRule>
  </conditionalFormatting>
  <conditionalFormatting sqref="AM81">
    <cfRule type="containsErrors" dxfId="497" priority="480">
      <formula>ISERROR(AM81)</formula>
    </cfRule>
  </conditionalFormatting>
  <conditionalFormatting sqref="AM91">
    <cfRule type="containsErrors" dxfId="496" priority="479">
      <formula>ISERROR(AM91)</formula>
    </cfRule>
  </conditionalFormatting>
  <conditionalFormatting sqref="AM101">
    <cfRule type="containsErrors" dxfId="495" priority="478">
      <formula>ISERROR(AM101)</formula>
    </cfRule>
  </conditionalFormatting>
  <conditionalFormatting sqref="AM111">
    <cfRule type="containsErrors" dxfId="494" priority="477">
      <formula>ISERROR(AM111)</formula>
    </cfRule>
  </conditionalFormatting>
  <conditionalFormatting sqref="AM121">
    <cfRule type="containsErrors" dxfId="493" priority="476">
      <formula>ISERROR(AM121)</formula>
    </cfRule>
  </conditionalFormatting>
  <conditionalFormatting sqref="AM131">
    <cfRule type="containsErrors" dxfId="492" priority="475">
      <formula>ISERROR(AM131)</formula>
    </cfRule>
  </conditionalFormatting>
  <conditionalFormatting sqref="AM141">
    <cfRule type="containsErrors" dxfId="491" priority="474">
      <formula>ISERROR(AM141)</formula>
    </cfRule>
  </conditionalFormatting>
  <conditionalFormatting sqref="AM151">
    <cfRule type="containsErrors" dxfId="490" priority="473">
      <formula>ISERROR(AM151)</formula>
    </cfRule>
  </conditionalFormatting>
  <conditionalFormatting sqref="AQ12:AU13">
    <cfRule type="cellIs" dxfId="489" priority="472" operator="greaterThan">
      <formula>0.7</formula>
    </cfRule>
  </conditionalFormatting>
  <conditionalFormatting sqref="AQ22:AU23">
    <cfRule type="cellIs" dxfId="488" priority="471" operator="greaterThan">
      <formula>0.7</formula>
    </cfRule>
  </conditionalFormatting>
  <conditionalFormatting sqref="AQ32:AU33">
    <cfRule type="cellIs" dxfId="487" priority="470" operator="greaterThan">
      <formula>0.7</formula>
    </cfRule>
  </conditionalFormatting>
  <conditionalFormatting sqref="AQ42:AU43">
    <cfRule type="cellIs" dxfId="486" priority="469" operator="greaterThan">
      <formula>0.7</formula>
    </cfRule>
  </conditionalFormatting>
  <conditionalFormatting sqref="AQ52:AU53">
    <cfRule type="cellIs" dxfId="485" priority="468" operator="greaterThan">
      <formula>0.7</formula>
    </cfRule>
  </conditionalFormatting>
  <conditionalFormatting sqref="AQ62:AU63">
    <cfRule type="cellIs" dxfId="484" priority="467" operator="greaterThan">
      <formula>0.7</formula>
    </cfRule>
  </conditionalFormatting>
  <conditionalFormatting sqref="AQ72:AU73">
    <cfRule type="cellIs" dxfId="483" priority="466" operator="greaterThan">
      <formula>0.7</formula>
    </cfRule>
  </conditionalFormatting>
  <conditionalFormatting sqref="AQ82:AU83">
    <cfRule type="cellIs" dxfId="482" priority="465" operator="greaterThan">
      <formula>0.7</formula>
    </cfRule>
  </conditionalFormatting>
  <conditionalFormatting sqref="AQ92:AU93">
    <cfRule type="cellIs" dxfId="481" priority="464" operator="greaterThan">
      <formula>0.7</formula>
    </cfRule>
  </conditionalFormatting>
  <conditionalFormatting sqref="AQ102:AU103">
    <cfRule type="cellIs" dxfId="480" priority="463" operator="greaterThan">
      <formula>0.7</formula>
    </cfRule>
  </conditionalFormatting>
  <conditionalFormatting sqref="AQ112:AU113">
    <cfRule type="cellIs" dxfId="479" priority="462" operator="greaterThan">
      <formula>0.7</formula>
    </cfRule>
  </conditionalFormatting>
  <conditionalFormatting sqref="AQ122:AU123">
    <cfRule type="cellIs" dxfId="478" priority="461" operator="greaterThan">
      <formula>0.7</formula>
    </cfRule>
  </conditionalFormatting>
  <conditionalFormatting sqref="AQ132:AU133">
    <cfRule type="cellIs" dxfId="477" priority="460" operator="greaterThan">
      <formula>0.7</formula>
    </cfRule>
  </conditionalFormatting>
  <conditionalFormatting sqref="AQ142:AU143">
    <cfRule type="cellIs" dxfId="476" priority="459" operator="greaterThan">
      <formula>0.7</formula>
    </cfRule>
  </conditionalFormatting>
  <conditionalFormatting sqref="AQ152:AU153">
    <cfRule type="cellIs" dxfId="475" priority="458" operator="greaterThan">
      <formula>0.7</formula>
    </cfRule>
  </conditionalFormatting>
  <conditionalFormatting sqref="AQ161:AU162">
    <cfRule type="cellIs" dxfId="474" priority="457" operator="greaterThan">
      <formula>0.7</formula>
    </cfRule>
  </conditionalFormatting>
  <conditionalFormatting sqref="AA87">
    <cfRule type="containsErrors" dxfId="473" priority="423">
      <formula>ISERROR(AA87)</formula>
    </cfRule>
    <cfRule type="notContainsBlanks" dxfId="472" priority="452">
      <formula>LEN(TRIM(AA87))&gt;0</formula>
    </cfRule>
  </conditionalFormatting>
  <conditionalFormatting sqref="AA33">
    <cfRule type="containsErrors" dxfId="471" priority="407">
      <formula>ISERROR(AA33)</formula>
    </cfRule>
    <cfRule type="notContainsBlanks" dxfId="470" priority="408">
      <formula>LEN(TRIM(AA33))&gt;0</formula>
    </cfRule>
  </conditionalFormatting>
  <conditionalFormatting sqref="AA300">
    <cfRule type="containsErrors" dxfId="469" priority="377">
      <formula>ISERROR(AA300)</formula>
    </cfRule>
    <cfRule type="notContainsBlanks" dxfId="468" priority="378">
      <formula>LEN(TRIM(AA300))&gt;0</formula>
    </cfRule>
  </conditionalFormatting>
  <conditionalFormatting sqref="AA46">
    <cfRule type="containsErrors" dxfId="467" priority="403">
      <formula>ISERROR(AA46)</formula>
    </cfRule>
    <cfRule type="notContainsBlanks" dxfId="466" priority="404">
      <formula>LEN(TRIM(AA46))&gt;0</formula>
    </cfRule>
  </conditionalFormatting>
  <conditionalFormatting sqref="AA69">
    <cfRule type="containsErrors" dxfId="465" priority="399">
      <formula>ISERROR(AA69)</formula>
    </cfRule>
    <cfRule type="notContainsBlanks" dxfId="464" priority="400">
      <formula>LEN(TRIM(AA69))&gt;0</formula>
    </cfRule>
  </conditionalFormatting>
  <conditionalFormatting sqref="AA105">
    <cfRule type="containsErrors" dxfId="463" priority="397">
      <formula>ISERROR(AA105)</formula>
    </cfRule>
    <cfRule type="notContainsBlanks" dxfId="462" priority="398">
      <formula>LEN(TRIM(AA105))&gt;0</formula>
    </cfRule>
  </conditionalFormatting>
  <conditionalFormatting sqref="AA118">
    <cfRule type="containsErrors" dxfId="461" priority="395">
      <formula>ISERROR(AA118)</formula>
    </cfRule>
    <cfRule type="notContainsBlanks" dxfId="460" priority="396">
      <formula>LEN(TRIM(AA118))&gt;0</formula>
    </cfRule>
  </conditionalFormatting>
  <conditionalFormatting sqref="AA141">
    <cfRule type="containsErrors" dxfId="459" priority="393">
      <formula>ISERROR(AA141)</formula>
    </cfRule>
    <cfRule type="notContainsBlanks" dxfId="458" priority="394">
      <formula>LEN(TRIM(AA141))&gt;0</formula>
    </cfRule>
  </conditionalFormatting>
  <conditionalFormatting sqref="AA154">
    <cfRule type="containsErrors" dxfId="457" priority="391">
      <formula>ISERROR(AA154)</formula>
    </cfRule>
    <cfRule type="notContainsBlanks" dxfId="456" priority="392">
      <formula>LEN(TRIM(AA154))&gt;0</formula>
    </cfRule>
  </conditionalFormatting>
  <conditionalFormatting sqref="AA177">
    <cfRule type="containsErrors" dxfId="455" priority="389">
      <formula>ISERROR(AA177)</formula>
    </cfRule>
    <cfRule type="notContainsBlanks" dxfId="454" priority="390">
      <formula>LEN(TRIM(AA177))&gt;0</formula>
    </cfRule>
  </conditionalFormatting>
  <conditionalFormatting sqref="AA200">
    <cfRule type="containsErrors" dxfId="453" priority="387">
      <formula>ISERROR(AA200)</formula>
    </cfRule>
    <cfRule type="notContainsBlanks" dxfId="452" priority="388">
      <formula>LEN(TRIM(AA200))&gt;0</formula>
    </cfRule>
  </conditionalFormatting>
  <conditionalFormatting sqref="AA228">
    <cfRule type="containsErrors" dxfId="451" priority="385">
      <formula>ISERROR(AA228)</formula>
    </cfRule>
    <cfRule type="notContainsBlanks" dxfId="450" priority="386">
      <formula>LEN(TRIM(AA228))&gt;0</formula>
    </cfRule>
  </conditionalFormatting>
  <conditionalFormatting sqref="AA246">
    <cfRule type="containsErrors" dxfId="449" priority="383">
      <formula>ISERROR(AA246)</formula>
    </cfRule>
    <cfRule type="notContainsBlanks" dxfId="448" priority="384">
      <formula>LEN(TRIM(AA246))&gt;0</formula>
    </cfRule>
  </conditionalFormatting>
  <conditionalFormatting sqref="AA259">
    <cfRule type="containsErrors" dxfId="447" priority="381">
      <formula>ISERROR(AA259)</formula>
    </cfRule>
    <cfRule type="notContainsBlanks" dxfId="446" priority="382">
      <formula>LEN(TRIM(AA259))&gt;0</formula>
    </cfRule>
  </conditionalFormatting>
  <conditionalFormatting sqref="AA272">
    <cfRule type="containsErrors" dxfId="445" priority="379">
      <formula>ISERROR(AA272)</formula>
    </cfRule>
    <cfRule type="notContainsBlanks" dxfId="444" priority="380">
      <formula>LEN(TRIM(AA272))&gt;0</formula>
    </cfRule>
  </conditionalFormatting>
  <conditionalFormatting sqref="S9:Y12 S19:Y22 S24:Y27 S29:Y32 S14:Y17 S73:Y76 S109:Y112 S232:Y235 S78:Y81 S83:Y86 S114:Y117 S237:Y240 S242:Y245">
    <cfRule type="containsErrors" dxfId="443" priority="368">
      <formula>ISERROR(S9)</formula>
    </cfRule>
    <cfRule type="cellIs" dxfId="442" priority="369" operator="greaterThan">
      <formula>0</formula>
    </cfRule>
  </conditionalFormatting>
  <conditionalFormatting sqref="S122:X125 S127:X130 S132:X135 S137:X140">
    <cfRule type="containsErrors" dxfId="441" priority="360">
      <formula>ISERROR(S122)</formula>
    </cfRule>
    <cfRule type="cellIs" dxfId="440" priority="361" operator="greaterThan">
      <formula>0</formula>
    </cfRule>
  </conditionalFormatting>
  <conditionalFormatting sqref="S145:X148 S150:X153">
    <cfRule type="containsErrors" dxfId="439" priority="358">
      <formula>ISERROR(S145)</formula>
    </cfRule>
    <cfRule type="cellIs" dxfId="438" priority="359" operator="greaterThan">
      <formula>0</formula>
    </cfRule>
  </conditionalFormatting>
  <conditionalFormatting sqref="S158:X161 S163:X166 S168:X171 S173:X176">
    <cfRule type="containsErrors" dxfId="437" priority="356">
      <formula>ISERROR(S158)</formula>
    </cfRule>
    <cfRule type="cellIs" dxfId="436" priority="357" operator="greaterThan">
      <formula>0</formula>
    </cfRule>
  </conditionalFormatting>
  <conditionalFormatting sqref="S181:X184 S186:X189 S191:X194 S196:X199">
    <cfRule type="containsErrors" dxfId="435" priority="354">
      <formula>ISERROR(S181)</formula>
    </cfRule>
    <cfRule type="cellIs" dxfId="434" priority="355" operator="greaterThan">
      <formula>0</formula>
    </cfRule>
  </conditionalFormatting>
  <conditionalFormatting sqref="S204:X207 S209:X212 S219:X222 S224:X227 S214:X217">
    <cfRule type="containsErrors" dxfId="433" priority="352">
      <formula>ISERROR(S204)</formula>
    </cfRule>
    <cfRule type="cellIs" dxfId="432" priority="353" operator="greaterThan">
      <formula>0</formula>
    </cfRule>
  </conditionalFormatting>
  <conditionalFormatting sqref="S250:X253 S255:X258">
    <cfRule type="containsErrors" dxfId="431" priority="348">
      <formula>ISERROR(S250)</formula>
    </cfRule>
    <cfRule type="cellIs" dxfId="430" priority="349" operator="greaterThan">
      <formula>0</formula>
    </cfRule>
  </conditionalFormatting>
  <conditionalFormatting sqref="S263:X266 S268:X271">
    <cfRule type="containsErrors" dxfId="429" priority="346">
      <formula>ISERROR(S263)</formula>
    </cfRule>
    <cfRule type="cellIs" dxfId="428" priority="347" operator="greaterThan">
      <formula>0</formula>
    </cfRule>
  </conditionalFormatting>
  <conditionalFormatting sqref="S276:Y279 S281:Y284 S286:Y289 S291:Y294 S296:Y299">
    <cfRule type="containsErrors" dxfId="427" priority="342">
      <formula>ISERROR(S276)</formula>
    </cfRule>
    <cfRule type="cellIs" dxfId="426" priority="343" operator="greaterThan">
      <formula>0</formula>
    </cfRule>
  </conditionalFormatting>
  <conditionalFormatting sqref="Y122:Y125 Y127:Y130 Y132:Y135 Y137:Y140">
    <cfRule type="containsErrors" dxfId="425" priority="330">
      <formula>ISERROR(Y122)</formula>
    </cfRule>
    <cfRule type="cellIs" dxfId="424" priority="331" operator="greaterThan">
      <formula>0</formula>
    </cfRule>
  </conditionalFormatting>
  <conditionalFormatting sqref="Y145:Y148 Y150:Y153">
    <cfRule type="containsErrors" dxfId="423" priority="328">
      <formula>ISERROR(Y145)</formula>
    </cfRule>
    <cfRule type="cellIs" dxfId="422" priority="329" operator="greaterThan">
      <formula>0</formula>
    </cfRule>
  </conditionalFormatting>
  <conditionalFormatting sqref="Y158:Y161 Y163:Y166 Y168:Y171 Y173:Y176">
    <cfRule type="containsErrors" dxfId="421" priority="326">
      <formula>ISERROR(Y158)</formula>
    </cfRule>
    <cfRule type="cellIs" dxfId="420" priority="327" operator="greaterThan">
      <formula>0</formula>
    </cfRule>
  </conditionalFormatting>
  <conditionalFormatting sqref="Y181:Y184 Y186:Y189 Y191:Y194 Y196:Y199">
    <cfRule type="containsErrors" dxfId="419" priority="324">
      <formula>ISERROR(Y181)</formula>
    </cfRule>
    <cfRule type="cellIs" dxfId="418" priority="325" operator="greaterThan">
      <formula>0</formula>
    </cfRule>
  </conditionalFormatting>
  <conditionalFormatting sqref="Y204:Y207 Y209:Y212 Y214:Y217 Y219:Y222 Y224:Y227">
    <cfRule type="containsErrors" dxfId="417" priority="322">
      <formula>ISERROR(Y204)</formula>
    </cfRule>
    <cfRule type="cellIs" dxfId="416" priority="323" operator="greaterThan">
      <formula>0</formula>
    </cfRule>
  </conditionalFormatting>
  <conditionalFormatting sqref="Y250:Y253 Y255:Y258">
    <cfRule type="containsErrors" dxfId="415" priority="318">
      <formula>ISERROR(Y250)</formula>
    </cfRule>
    <cfRule type="cellIs" dxfId="414" priority="319" operator="greaterThan">
      <formula>0</formula>
    </cfRule>
  </conditionalFormatting>
  <conditionalFormatting sqref="Y263:Y266 Y268:Y271">
    <cfRule type="containsErrors" dxfId="413" priority="316">
      <formula>ISERROR(Y263)</formula>
    </cfRule>
    <cfRule type="cellIs" dxfId="412" priority="317" operator="greaterThan">
      <formula>0</formula>
    </cfRule>
  </conditionalFormatting>
  <conditionalFormatting sqref="I29:J32 I24:J27 L14:L17 I14:J17 I19:J22 I86:J86 L116:L117 L19:L22 L24:L27 L9:L12 L29:L32 L73:L76 L78:L81 L83:L86 I9:J12">
    <cfRule type="containsErrors" dxfId="411" priority="315">
      <formula>ISERROR(I9)</formula>
    </cfRule>
  </conditionalFormatting>
  <conditionalFormatting sqref="S37:Y40 S42:Y45">
    <cfRule type="containsErrors" dxfId="410" priority="285">
      <formula>ISERROR(S37)</formula>
    </cfRule>
    <cfRule type="cellIs" dxfId="409" priority="286" operator="greaterThan">
      <formula>0</formula>
    </cfRule>
  </conditionalFormatting>
  <conditionalFormatting sqref="S50:Y53 S55:Y58 S60:Y63 S65:Y68">
    <cfRule type="containsErrors" dxfId="408" priority="283">
      <formula>ISERROR(S50)</formula>
    </cfRule>
    <cfRule type="cellIs" dxfId="407" priority="284" operator="greaterThan">
      <formula>0</formula>
    </cfRule>
  </conditionalFormatting>
  <conditionalFormatting sqref="S91:Y94 S96:Y99 S101:Y104">
    <cfRule type="containsErrors" dxfId="406" priority="279">
      <formula>ISERROR(S91)</formula>
    </cfRule>
    <cfRule type="cellIs" dxfId="405" priority="280" operator="greaterThan">
      <formula>0</formula>
    </cfRule>
  </conditionalFormatting>
  <conditionalFormatting sqref="L29">
    <cfRule type="containsErrors" dxfId="404" priority="276">
      <formula>ISERROR(L29)</formula>
    </cfRule>
  </conditionalFormatting>
  <conditionalFormatting sqref="L9:L12 L19:L22 L24:L27 L29:L32 L14:L17 L73:L76 L109:L112 L232:L235 L78:L81 L83:L86 L114:L117 L237:L240 L242:L245">
    <cfRule type="cellIs" dxfId="403" priority="261" operator="lessThan">
      <formula>0</formula>
    </cfRule>
  </conditionalFormatting>
  <conditionalFormatting sqref="L37:L38 L42:L45">
    <cfRule type="containsErrors" dxfId="402" priority="260">
      <formula>ISERROR(L37)</formula>
    </cfRule>
  </conditionalFormatting>
  <conditionalFormatting sqref="L39:L40">
    <cfRule type="containsErrors" dxfId="401" priority="259">
      <formula>ISERROR(L39)</formula>
    </cfRule>
  </conditionalFormatting>
  <conditionalFormatting sqref="L37:L40 L42:L45">
    <cfRule type="cellIs" dxfId="400" priority="258" operator="lessThan">
      <formula>0</formula>
    </cfRule>
  </conditionalFormatting>
  <conditionalFormatting sqref="L66:L68 L50:L53 L55:L58 L60:L63">
    <cfRule type="containsErrors" dxfId="399" priority="257">
      <formula>ISERROR(L50)</formula>
    </cfRule>
  </conditionalFormatting>
  <conditionalFormatting sqref="L65">
    <cfRule type="containsErrors" dxfId="398" priority="256">
      <formula>ISERROR(L65)</formula>
    </cfRule>
  </conditionalFormatting>
  <conditionalFormatting sqref="L50:L53 L55:L58 L60:L63 L65:L68">
    <cfRule type="cellIs" dxfId="397" priority="255" operator="lessThan">
      <formula>0</formula>
    </cfRule>
  </conditionalFormatting>
  <conditionalFormatting sqref="L102:L104 L91:L94 L96:L99">
    <cfRule type="containsErrors" dxfId="396" priority="251">
      <formula>ISERROR(L91)</formula>
    </cfRule>
  </conditionalFormatting>
  <conditionalFormatting sqref="L101">
    <cfRule type="containsErrors" dxfId="395" priority="250">
      <formula>ISERROR(L101)</formula>
    </cfRule>
  </conditionalFormatting>
  <conditionalFormatting sqref="L91:L94 L96:L99 L101:L104">
    <cfRule type="cellIs" dxfId="394" priority="249" operator="lessThan">
      <formula>0</formula>
    </cfRule>
  </conditionalFormatting>
  <conditionalFormatting sqref="L109:L112 L114:L115">
    <cfRule type="containsErrors" dxfId="393" priority="248">
      <formula>ISERROR(L109)</formula>
    </cfRule>
  </conditionalFormatting>
  <conditionalFormatting sqref="L122:L125 L127:L130 L132:L135 L137:L140">
    <cfRule type="containsErrors" dxfId="392" priority="245">
      <formula>ISERROR(L122)</formula>
    </cfRule>
  </conditionalFormatting>
  <conditionalFormatting sqref="L137">
    <cfRule type="containsErrors" dxfId="391" priority="244">
      <formula>ISERROR(L137)</formula>
    </cfRule>
  </conditionalFormatting>
  <conditionalFormatting sqref="L122:L125 L127:L130 L132:L135 L137:L140">
    <cfRule type="cellIs" dxfId="390" priority="243" operator="lessThan">
      <formula>0</formula>
    </cfRule>
  </conditionalFormatting>
  <conditionalFormatting sqref="L151:L153 L145:L148">
    <cfRule type="containsErrors" dxfId="389" priority="242">
      <formula>ISERROR(L145)</formula>
    </cfRule>
  </conditionalFormatting>
  <conditionalFormatting sqref="L150">
    <cfRule type="containsErrors" dxfId="388" priority="241">
      <formula>ISERROR(L150)</formula>
    </cfRule>
  </conditionalFormatting>
  <conditionalFormatting sqref="L145:L148 L150:L153">
    <cfRule type="cellIs" dxfId="387" priority="240" operator="lessThan">
      <formula>0</formula>
    </cfRule>
  </conditionalFormatting>
  <conditionalFormatting sqref="L174:L176 L158:L161 L163:L166 L168:L171">
    <cfRule type="containsErrors" dxfId="386" priority="239">
      <formula>ISERROR(L158)</formula>
    </cfRule>
  </conditionalFormatting>
  <conditionalFormatting sqref="L173">
    <cfRule type="containsErrors" dxfId="385" priority="238">
      <formula>ISERROR(L173)</formula>
    </cfRule>
  </conditionalFormatting>
  <conditionalFormatting sqref="L158:L161 L163:L166 L168:L171 L173:L176">
    <cfRule type="cellIs" dxfId="384" priority="237" operator="lessThan">
      <formula>0</formula>
    </cfRule>
  </conditionalFormatting>
  <conditionalFormatting sqref="L197:L199 L181:L184 L186:L189 L191:L194">
    <cfRule type="containsErrors" dxfId="383" priority="236">
      <formula>ISERROR(L181)</formula>
    </cfRule>
  </conditionalFormatting>
  <conditionalFormatting sqref="L196">
    <cfRule type="containsErrors" dxfId="382" priority="235">
      <formula>ISERROR(L196)</formula>
    </cfRule>
  </conditionalFormatting>
  <conditionalFormatting sqref="L181:L184 L186:L189 L191:L194 L196:L199">
    <cfRule type="cellIs" dxfId="381" priority="234" operator="lessThan">
      <formula>0</formula>
    </cfRule>
  </conditionalFormatting>
  <conditionalFormatting sqref="L225:L227 L204:L207 L209:L212 L214:L217 L219:L222">
    <cfRule type="containsErrors" dxfId="380" priority="233">
      <formula>ISERROR(L204)</formula>
    </cfRule>
  </conditionalFormatting>
  <conditionalFormatting sqref="L224">
    <cfRule type="containsErrors" dxfId="379" priority="232">
      <formula>ISERROR(L224)</formula>
    </cfRule>
  </conditionalFormatting>
  <conditionalFormatting sqref="L204:L207 L209:L212 L214:L217 L219:L222 L224:L227">
    <cfRule type="cellIs" dxfId="378" priority="231" operator="lessThan">
      <formula>0</formula>
    </cfRule>
  </conditionalFormatting>
  <conditionalFormatting sqref="L233:L235 L237:L240 L242:L245">
    <cfRule type="containsErrors" dxfId="377" priority="230">
      <formula>ISERROR(L233)</formula>
    </cfRule>
  </conditionalFormatting>
  <conditionalFormatting sqref="L232">
    <cfRule type="containsErrors" dxfId="376" priority="229">
      <formula>ISERROR(L232)</formula>
    </cfRule>
  </conditionalFormatting>
  <conditionalFormatting sqref="L256:L258 L250:L253">
    <cfRule type="containsErrors" dxfId="375" priority="227">
      <formula>ISERROR(L250)</formula>
    </cfRule>
  </conditionalFormatting>
  <conditionalFormatting sqref="L255">
    <cfRule type="containsErrors" dxfId="374" priority="226">
      <formula>ISERROR(L255)</formula>
    </cfRule>
  </conditionalFormatting>
  <conditionalFormatting sqref="L250:L253 L255:L258">
    <cfRule type="cellIs" dxfId="373" priority="225" operator="lessThan">
      <formula>0</formula>
    </cfRule>
  </conditionalFormatting>
  <conditionalFormatting sqref="L269:L271 L263:L266">
    <cfRule type="containsErrors" dxfId="372" priority="224">
      <formula>ISERROR(L263)</formula>
    </cfRule>
  </conditionalFormatting>
  <conditionalFormatting sqref="L268">
    <cfRule type="containsErrors" dxfId="371" priority="223">
      <formula>ISERROR(L268)</formula>
    </cfRule>
  </conditionalFormatting>
  <conditionalFormatting sqref="L263:L266 L268:L271">
    <cfRule type="cellIs" dxfId="370" priority="222" operator="lessThan">
      <formula>0</formula>
    </cfRule>
  </conditionalFormatting>
  <conditionalFormatting sqref="L297:L299 L276:L279 L281:L284 L286:L289 L291:L294">
    <cfRule type="containsErrors" dxfId="369" priority="221">
      <formula>ISERROR(L276)</formula>
    </cfRule>
  </conditionalFormatting>
  <conditionalFormatting sqref="L296">
    <cfRule type="containsErrors" dxfId="368" priority="220">
      <formula>ISERROR(L296)</formula>
    </cfRule>
  </conditionalFormatting>
  <conditionalFormatting sqref="L276:L279 L281:L284 L286:L289 L291:L294 L296:L299">
    <cfRule type="cellIs" dxfId="367" priority="219" operator="lessThan">
      <formula>0</formula>
    </cfRule>
  </conditionalFormatting>
  <conditionalFormatting sqref="I78:J81">
    <cfRule type="containsErrors" dxfId="366" priority="177">
      <formula>ISERROR(I78)</formula>
    </cfRule>
  </conditionalFormatting>
  <conditionalFormatting sqref="I73:J76">
    <cfRule type="containsErrors" dxfId="365" priority="178">
      <formula>ISERROR(I73)</formula>
    </cfRule>
  </conditionalFormatting>
  <conditionalFormatting sqref="I83:J85">
    <cfRule type="containsErrors" dxfId="364" priority="176">
      <formula>ISERROR(I83)</formula>
    </cfRule>
  </conditionalFormatting>
  <conditionalFormatting sqref="I91:J94">
    <cfRule type="containsErrors" dxfId="363" priority="175">
      <formula>ISERROR(I91)</formula>
    </cfRule>
  </conditionalFormatting>
  <conditionalFormatting sqref="I96:J99">
    <cfRule type="containsErrors" dxfId="362" priority="174">
      <formula>ISERROR(I96)</formula>
    </cfRule>
  </conditionalFormatting>
  <conditionalFormatting sqref="I50:J53">
    <cfRule type="containsErrors" dxfId="361" priority="170">
      <formula>ISERROR(I50)</formula>
    </cfRule>
  </conditionalFormatting>
  <conditionalFormatting sqref="I37:J40">
    <cfRule type="containsErrors" dxfId="360" priority="172">
      <formula>ISERROR(I37)</formula>
    </cfRule>
  </conditionalFormatting>
  <conditionalFormatting sqref="I42:J45">
    <cfRule type="containsErrors" dxfId="359" priority="171">
      <formula>ISERROR(I42)</formula>
    </cfRule>
  </conditionalFormatting>
  <conditionalFormatting sqref="I55:J58">
    <cfRule type="containsErrors" dxfId="358" priority="169">
      <formula>ISERROR(I55)</formula>
    </cfRule>
  </conditionalFormatting>
  <conditionalFormatting sqref="I60:J63">
    <cfRule type="containsErrors" dxfId="357" priority="168">
      <formula>ISERROR(I60)</formula>
    </cfRule>
  </conditionalFormatting>
  <conditionalFormatting sqref="I101:J102">
    <cfRule type="containsErrors" dxfId="356" priority="164">
      <formula>ISERROR(I101)</formula>
    </cfRule>
  </conditionalFormatting>
  <conditionalFormatting sqref="I103:J104">
    <cfRule type="containsErrors" dxfId="355" priority="165">
      <formula>ISERROR(I103)</formula>
    </cfRule>
  </conditionalFormatting>
  <conditionalFormatting sqref="I124:J125">
    <cfRule type="containsErrors" dxfId="354" priority="162">
      <formula>ISERROR(I124)</formula>
    </cfRule>
  </conditionalFormatting>
  <conditionalFormatting sqref="I122:J123">
    <cfRule type="containsErrors" dxfId="353" priority="161">
      <formula>ISERROR(I122)</formula>
    </cfRule>
  </conditionalFormatting>
  <conditionalFormatting sqref="I129:J130">
    <cfRule type="containsErrors" dxfId="352" priority="160">
      <formula>ISERROR(I129)</formula>
    </cfRule>
  </conditionalFormatting>
  <conditionalFormatting sqref="I127:J128">
    <cfRule type="containsErrors" dxfId="351" priority="159">
      <formula>ISERROR(I127)</formula>
    </cfRule>
  </conditionalFormatting>
  <conditionalFormatting sqref="I134:J135">
    <cfRule type="containsErrors" dxfId="350" priority="158">
      <formula>ISERROR(I134)</formula>
    </cfRule>
  </conditionalFormatting>
  <conditionalFormatting sqref="I132:J133">
    <cfRule type="containsErrors" dxfId="349" priority="157">
      <formula>ISERROR(I132)</formula>
    </cfRule>
  </conditionalFormatting>
  <conditionalFormatting sqref="I139:J140">
    <cfRule type="containsErrors" dxfId="348" priority="156">
      <formula>ISERROR(I139)</formula>
    </cfRule>
  </conditionalFormatting>
  <conditionalFormatting sqref="I137:J138">
    <cfRule type="containsErrors" dxfId="347" priority="155">
      <formula>ISERROR(I137)</formula>
    </cfRule>
  </conditionalFormatting>
  <conditionalFormatting sqref="I65:J68">
    <cfRule type="containsErrors" dxfId="346" priority="154">
      <formula>ISERROR(I65)</formula>
    </cfRule>
  </conditionalFormatting>
  <conditionalFormatting sqref="I147:J148">
    <cfRule type="containsErrors" dxfId="345" priority="153">
      <formula>ISERROR(I147)</formula>
    </cfRule>
  </conditionalFormatting>
  <conditionalFormatting sqref="I145:J146">
    <cfRule type="containsErrors" dxfId="344" priority="152">
      <formula>ISERROR(I145)</formula>
    </cfRule>
  </conditionalFormatting>
  <conditionalFormatting sqref="I152:J153">
    <cfRule type="containsErrors" dxfId="343" priority="151">
      <formula>ISERROR(I152)</formula>
    </cfRule>
  </conditionalFormatting>
  <conditionalFormatting sqref="I150:J151">
    <cfRule type="containsErrors" dxfId="342" priority="150">
      <formula>ISERROR(I150)</formula>
    </cfRule>
  </conditionalFormatting>
  <conditionalFormatting sqref="I160:J161">
    <cfRule type="containsErrors" dxfId="341" priority="149">
      <formula>ISERROR(I160)</formula>
    </cfRule>
  </conditionalFormatting>
  <conditionalFormatting sqref="I158:J159">
    <cfRule type="containsErrors" dxfId="340" priority="148">
      <formula>ISERROR(I158)</formula>
    </cfRule>
  </conditionalFormatting>
  <conditionalFormatting sqref="I165:J166">
    <cfRule type="containsErrors" dxfId="339" priority="147">
      <formula>ISERROR(I165)</formula>
    </cfRule>
  </conditionalFormatting>
  <conditionalFormatting sqref="I163:J164">
    <cfRule type="containsErrors" dxfId="338" priority="146">
      <formula>ISERROR(I163)</formula>
    </cfRule>
  </conditionalFormatting>
  <conditionalFormatting sqref="I170:J171">
    <cfRule type="containsErrors" dxfId="337" priority="145">
      <formula>ISERROR(I170)</formula>
    </cfRule>
  </conditionalFormatting>
  <conditionalFormatting sqref="I168:J169">
    <cfRule type="containsErrors" dxfId="336" priority="144">
      <formula>ISERROR(I168)</formula>
    </cfRule>
  </conditionalFormatting>
  <conditionalFormatting sqref="I181:J182">
    <cfRule type="containsErrors" dxfId="335" priority="140">
      <formula>ISERROR(I181)</formula>
    </cfRule>
  </conditionalFormatting>
  <conditionalFormatting sqref="I188:J189">
    <cfRule type="containsErrors" dxfId="334" priority="139">
      <formula>ISERROR(I188)</formula>
    </cfRule>
  </conditionalFormatting>
  <conditionalFormatting sqref="I183:J184">
    <cfRule type="containsErrors" dxfId="333" priority="141">
      <formula>ISERROR(I183)</formula>
    </cfRule>
  </conditionalFormatting>
  <conditionalFormatting sqref="I191:J192">
    <cfRule type="containsErrors" dxfId="332" priority="136">
      <formula>ISERROR(I191)</formula>
    </cfRule>
  </conditionalFormatting>
  <conditionalFormatting sqref="I198:J199">
    <cfRule type="containsErrors" dxfId="331" priority="135">
      <formula>ISERROR(I198)</formula>
    </cfRule>
  </conditionalFormatting>
  <conditionalFormatting sqref="I186:J187">
    <cfRule type="containsErrors" dxfId="330" priority="138">
      <formula>ISERROR(I186)</formula>
    </cfRule>
  </conditionalFormatting>
  <conditionalFormatting sqref="I193:J194">
    <cfRule type="containsErrors" dxfId="329" priority="137">
      <formula>ISERROR(I193)</formula>
    </cfRule>
  </conditionalFormatting>
  <conditionalFormatting sqref="I196:J197">
    <cfRule type="containsErrors" dxfId="328" priority="134">
      <formula>ISERROR(I196)</formula>
    </cfRule>
  </conditionalFormatting>
  <conditionalFormatting sqref="I206:J207">
    <cfRule type="containsErrors" dxfId="327" priority="133">
      <formula>ISERROR(I206)</formula>
    </cfRule>
  </conditionalFormatting>
  <conditionalFormatting sqref="I204:J205">
    <cfRule type="containsErrors" dxfId="326" priority="132">
      <formula>ISERROR(I204)</formula>
    </cfRule>
  </conditionalFormatting>
  <conditionalFormatting sqref="I211:J212">
    <cfRule type="containsErrors" dxfId="325" priority="131">
      <formula>ISERROR(I211)</formula>
    </cfRule>
  </conditionalFormatting>
  <conditionalFormatting sqref="I209:J210">
    <cfRule type="containsErrors" dxfId="324" priority="130">
      <formula>ISERROR(I209)</formula>
    </cfRule>
  </conditionalFormatting>
  <conditionalFormatting sqref="I216:J217">
    <cfRule type="containsErrors" dxfId="323" priority="129">
      <formula>ISERROR(I216)</formula>
    </cfRule>
  </conditionalFormatting>
  <conditionalFormatting sqref="I214:J215">
    <cfRule type="containsErrors" dxfId="322" priority="128">
      <formula>ISERROR(I214)</formula>
    </cfRule>
  </conditionalFormatting>
  <conditionalFormatting sqref="I221:J222">
    <cfRule type="containsErrors" dxfId="321" priority="127">
      <formula>ISERROR(I221)</formula>
    </cfRule>
  </conditionalFormatting>
  <conditionalFormatting sqref="I219:J220">
    <cfRule type="containsErrors" dxfId="320" priority="126">
      <formula>ISERROR(I219)</formula>
    </cfRule>
  </conditionalFormatting>
  <conditionalFormatting sqref="I226:J227">
    <cfRule type="containsErrors" dxfId="319" priority="125">
      <formula>ISERROR(I226)</formula>
    </cfRule>
  </conditionalFormatting>
  <conditionalFormatting sqref="I224:J225">
    <cfRule type="containsErrors" dxfId="318" priority="124">
      <formula>ISERROR(I224)</formula>
    </cfRule>
  </conditionalFormatting>
  <conditionalFormatting sqref="I252:J253">
    <cfRule type="containsErrors" dxfId="317" priority="121">
      <formula>ISERROR(I252)</formula>
    </cfRule>
  </conditionalFormatting>
  <conditionalFormatting sqref="I250:J251">
    <cfRule type="containsErrors" dxfId="316" priority="120">
      <formula>ISERROR(I250)</formula>
    </cfRule>
  </conditionalFormatting>
  <conditionalFormatting sqref="I257:J258">
    <cfRule type="containsErrors" dxfId="315" priority="119">
      <formula>ISERROR(I257)</formula>
    </cfRule>
  </conditionalFormatting>
  <conditionalFormatting sqref="I255:J256">
    <cfRule type="containsErrors" dxfId="314" priority="118">
      <formula>ISERROR(I255)</formula>
    </cfRule>
  </conditionalFormatting>
  <conditionalFormatting sqref="I265:J266">
    <cfRule type="containsErrors" dxfId="313" priority="117">
      <formula>ISERROR(I265)</formula>
    </cfRule>
  </conditionalFormatting>
  <conditionalFormatting sqref="I263:J264">
    <cfRule type="containsErrors" dxfId="312" priority="116">
      <formula>ISERROR(I263)</formula>
    </cfRule>
  </conditionalFormatting>
  <conditionalFormatting sqref="I270:J271">
    <cfRule type="containsErrors" dxfId="311" priority="115">
      <formula>ISERROR(I270)</formula>
    </cfRule>
  </conditionalFormatting>
  <conditionalFormatting sqref="I268:J269">
    <cfRule type="containsErrors" dxfId="310" priority="114">
      <formula>ISERROR(I268)</formula>
    </cfRule>
  </conditionalFormatting>
  <conditionalFormatting sqref="I278:J279">
    <cfRule type="containsErrors" dxfId="309" priority="113">
      <formula>ISERROR(I278)</formula>
    </cfRule>
  </conditionalFormatting>
  <conditionalFormatting sqref="I276:J277">
    <cfRule type="containsErrors" dxfId="308" priority="112">
      <formula>ISERROR(I276)</formula>
    </cfRule>
  </conditionalFormatting>
  <conditionalFormatting sqref="I283:J284">
    <cfRule type="containsErrors" dxfId="307" priority="111">
      <formula>ISERROR(I283)</formula>
    </cfRule>
  </conditionalFormatting>
  <conditionalFormatting sqref="I281:J282">
    <cfRule type="containsErrors" dxfId="306" priority="110">
      <formula>ISERROR(I281)</formula>
    </cfRule>
  </conditionalFormatting>
  <conditionalFormatting sqref="I288:J289">
    <cfRule type="containsErrors" dxfId="305" priority="109">
      <formula>ISERROR(I288)</formula>
    </cfRule>
  </conditionalFormatting>
  <conditionalFormatting sqref="I286:J287">
    <cfRule type="containsErrors" dxfId="304" priority="108">
      <formula>ISERROR(I286)</formula>
    </cfRule>
  </conditionalFormatting>
  <conditionalFormatting sqref="I299:J299">
    <cfRule type="containsErrors" dxfId="303" priority="107">
      <formula>ISERROR(I299)</formula>
    </cfRule>
  </conditionalFormatting>
  <conditionalFormatting sqref="I296:J298">
    <cfRule type="containsErrors" dxfId="302" priority="106">
      <formula>ISERROR(I296)</formula>
    </cfRule>
  </conditionalFormatting>
  <conditionalFormatting sqref="I293:J294">
    <cfRule type="containsErrors" dxfId="301" priority="105">
      <formula>ISERROR(I293)</formula>
    </cfRule>
  </conditionalFormatting>
  <conditionalFormatting sqref="I291:J292">
    <cfRule type="containsErrors" dxfId="300" priority="104">
      <formula>ISERROR(I291)</formula>
    </cfRule>
  </conditionalFormatting>
  <conditionalFormatting sqref="I173:J174">
    <cfRule type="containsErrors" dxfId="299" priority="101">
      <formula>ISERROR(I173)</formula>
    </cfRule>
  </conditionalFormatting>
  <conditionalFormatting sqref="I175:J176">
    <cfRule type="containsErrors" dxfId="298" priority="102">
      <formula>ISERROR(I175)</formula>
    </cfRule>
  </conditionalFormatting>
  <conditionalFormatting sqref="I114:J115">
    <cfRule type="containsErrors" dxfId="297" priority="97">
      <formula>ISERROR(I114)</formula>
    </cfRule>
  </conditionalFormatting>
  <conditionalFormatting sqref="I111:J112">
    <cfRule type="containsErrors" dxfId="296" priority="100">
      <formula>ISERROR(I111)</formula>
    </cfRule>
  </conditionalFormatting>
  <conditionalFormatting sqref="I109:J110">
    <cfRule type="containsErrors" dxfId="295" priority="99">
      <formula>ISERROR(I109)</formula>
    </cfRule>
  </conditionalFormatting>
  <conditionalFormatting sqref="I116:J117">
    <cfRule type="containsErrors" dxfId="294" priority="98">
      <formula>ISERROR(I116)</formula>
    </cfRule>
  </conditionalFormatting>
  <conditionalFormatting sqref="I234:J235">
    <cfRule type="containsErrors" dxfId="293" priority="96">
      <formula>ISERROR(I234)</formula>
    </cfRule>
  </conditionalFormatting>
  <conditionalFormatting sqref="I232:J233">
    <cfRule type="containsErrors" dxfId="292" priority="95">
      <formula>ISERROR(I232)</formula>
    </cfRule>
  </conditionalFormatting>
  <conditionalFormatting sqref="I239:J240">
    <cfRule type="containsErrors" dxfId="291" priority="94">
      <formula>ISERROR(I239)</formula>
    </cfRule>
  </conditionalFormatting>
  <conditionalFormatting sqref="I237:J238">
    <cfRule type="containsErrors" dxfId="290" priority="93">
      <formula>ISERROR(I237)</formula>
    </cfRule>
  </conditionalFormatting>
  <conditionalFormatting sqref="I244:J245">
    <cfRule type="containsErrors" dxfId="289" priority="92">
      <formula>ISERROR(I244)</formula>
    </cfRule>
  </conditionalFormatting>
  <conditionalFormatting sqref="I242:J243">
    <cfRule type="containsErrors" dxfId="288" priority="91">
      <formula>ISERROR(I242)</formula>
    </cfRule>
  </conditionalFormatting>
  <conditionalFormatting sqref="I33">
    <cfRule type="containsErrors" dxfId="287" priority="74">
      <formula>ISERROR(I33)</formula>
    </cfRule>
  </conditionalFormatting>
  <conditionalFormatting sqref="I46">
    <cfRule type="containsErrors" dxfId="286" priority="58">
      <formula>ISERROR(I46)</formula>
    </cfRule>
  </conditionalFormatting>
  <conditionalFormatting sqref="I69">
    <cfRule type="containsErrors" dxfId="285" priority="57">
      <formula>ISERROR(I69)</formula>
    </cfRule>
  </conditionalFormatting>
  <conditionalFormatting sqref="I87">
    <cfRule type="containsErrors" dxfId="284" priority="56">
      <formula>ISERROR(I87)</formula>
    </cfRule>
  </conditionalFormatting>
  <conditionalFormatting sqref="I105">
    <cfRule type="containsErrors" dxfId="283" priority="55">
      <formula>ISERROR(I105)</formula>
    </cfRule>
  </conditionalFormatting>
  <conditionalFormatting sqref="I118">
    <cfRule type="containsErrors" dxfId="282" priority="54">
      <formula>ISERROR(I118)</formula>
    </cfRule>
  </conditionalFormatting>
  <conditionalFormatting sqref="I141">
    <cfRule type="containsErrors" dxfId="281" priority="53">
      <formula>ISERROR(I141)</formula>
    </cfRule>
  </conditionalFormatting>
  <conditionalFormatting sqref="I154">
    <cfRule type="containsErrors" dxfId="280" priority="52">
      <formula>ISERROR(I154)</formula>
    </cfRule>
  </conditionalFormatting>
  <conditionalFormatting sqref="I177">
    <cfRule type="containsErrors" dxfId="279" priority="51">
      <formula>ISERROR(I177)</formula>
    </cfRule>
  </conditionalFormatting>
  <conditionalFormatting sqref="I200">
    <cfRule type="containsErrors" dxfId="278" priority="50">
      <formula>ISERROR(I200)</formula>
    </cfRule>
  </conditionalFormatting>
  <conditionalFormatting sqref="I228">
    <cfRule type="containsErrors" dxfId="277" priority="49">
      <formula>ISERROR(I228)</formula>
    </cfRule>
  </conditionalFormatting>
  <conditionalFormatting sqref="I246">
    <cfRule type="containsErrors" dxfId="276" priority="48">
      <formula>ISERROR(I246)</formula>
    </cfRule>
  </conditionalFormatting>
  <conditionalFormatting sqref="I259">
    <cfRule type="containsErrors" dxfId="275" priority="47">
      <formula>ISERROR(I259)</formula>
    </cfRule>
  </conditionalFormatting>
  <conditionalFormatting sqref="I272">
    <cfRule type="containsErrors" dxfId="274" priority="46">
      <formula>ISERROR(I272)</formula>
    </cfRule>
  </conditionalFormatting>
  <conditionalFormatting sqref="P33">
    <cfRule type="containsErrors" dxfId="273" priority="17">
      <formula>ISERROR(P33)</formula>
    </cfRule>
  </conditionalFormatting>
  <conditionalFormatting sqref="P46">
    <cfRule type="containsErrors" dxfId="272" priority="16">
      <formula>ISERROR(P46)</formula>
    </cfRule>
  </conditionalFormatting>
  <conditionalFormatting sqref="P69">
    <cfRule type="containsErrors" dxfId="271" priority="15">
      <formula>ISERROR(P69)</formula>
    </cfRule>
  </conditionalFormatting>
  <conditionalFormatting sqref="P87">
    <cfRule type="containsErrors" dxfId="270" priority="14">
      <formula>ISERROR(P87)</formula>
    </cfRule>
  </conditionalFormatting>
  <conditionalFormatting sqref="P105">
    <cfRule type="containsErrors" dxfId="269" priority="13">
      <formula>ISERROR(P105)</formula>
    </cfRule>
  </conditionalFormatting>
  <conditionalFormatting sqref="P118">
    <cfRule type="containsErrors" dxfId="268" priority="12">
      <formula>ISERROR(P118)</formula>
    </cfRule>
  </conditionalFormatting>
  <conditionalFormatting sqref="P141">
    <cfRule type="containsErrors" dxfId="267" priority="11">
      <formula>ISERROR(P141)</formula>
    </cfRule>
  </conditionalFormatting>
  <conditionalFormatting sqref="P154">
    <cfRule type="containsErrors" dxfId="266" priority="10">
      <formula>ISERROR(P154)</formula>
    </cfRule>
  </conditionalFormatting>
  <conditionalFormatting sqref="P177">
    <cfRule type="containsErrors" dxfId="265" priority="9">
      <formula>ISERROR(P177)</formula>
    </cfRule>
  </conditionalFormatting>
  <conditionalFormatting sqref="P200">
    <cfRule type="containsErrors" dxfId="264" priority="8">
      <formula>ISERROR(P200)</formula>
    </cfRule>
  </conditionalFormatting>
  <conditionalFormatting sqref="P228">
    <cfRule type="containsErrors" dxfId="263" priority="7">
      <formula>ISERROR(P228)</formula>
    </cfRule>
  </conditionalFormatting>
  <conditionalFormatting sqref="P246">
    <cfRule type="containsErrors" dxfId="262" priority="6">
      <formula>ISERROR(P246)</formula>
    </cfRule>
  </conditionalFormatting>
  <conditionalFormatting sqref="P259">
    <cfRule type="containsErrors" dxfId="261" priority="5">
      <formula>ISERROR(P259)</formula>
    </cfRule>
  </conditionalFormatting>
  <conditionalFormatting sqref="P272">
    <cfRule type="containsErrors" dxfId="260" priority="4">
      <formula>ISERROR(P272)</formula>
    </cfRule>
  </conditionalFormatting>
  <conditionalFormatting sqref="T300:W300">
    <cfRule type="expression" dxfId="259" priority="1262">
      <formula>AI155=1</formula>
    </cfRule>
  </conditionalFormatting>
  <conditionalFormatting sqref="T33:W33">
    <cfRule type="expression" dxfId="258" priority="1263">
      <formula>AI15=1</formula>
    </cfRule>
  </conditionalFormatting>
  <conditionalFormatting sqref="T46:W46">
    <cfRule type="expression" dxfId="257" priority="1264">
      <formula>AI25=1</formula>
    </cfRule>
  </conditionalFormatting>
  <conditionalFormatting sqref="T69:W69">
    <cfRule type="expression" dxfId="256" priority="1265">
      <formula>AI35=1</formula>
    </cfRule>
  </conditionalFormatting>
  <conditionalFormatting sqref="T87:W87">
    <cfRule type="expression" dxfId="255" priority="1266">
      <formula>AI45=1</formula>
    </cfRule>
  </conditionalFormatting>
  <conditionalFormatting sqref="T141:W141">
    <cfRule type="expression" dxfId="254" priority="1269">
      <formula>AI75=1</formula>
    </cfRule>
  </conditionalFormatting>
  <conditionalFormatting sqref="T154:W154">
    <cfRule type="expression" dxfId="253" priority="1270">
      <formula>AI85=1</formula>
    </cfRule>
  </conditionalFormatting>
  <conditionalFormatting sqref="T177:W177">
    <cfRule type="expression" dxfId="252" priority="1271">
      <formula>AI95=1</formula>
    </cfRule>
  </conditionalFormatting>
  <conditionalFormatting sqref="T200:W200">
    <cfRule type="expression" dxfId="251" priority="1272">
      <formula>AI105=1</formula>
    </cfRule>
  </conditionalFormatting>
  <conditionalFormatting sqref="T228:W228">
    <cfRule type="expression" dxfId="250" priority="1273">
      <formula>AI115=1</formula>
    </cfRule>
  </conditionalFormatting>
  <conditionalFormatting sqref="T272:W272">
    <cfRule type="expression" dxfId="249" priority="1275">
      <formula>AI145=1</formula>
    </cfRule>
  </conditionalFormatting>
  <conditionalFormatting sqref="T246:X246">
    <cfRule type="expression" dxfId="248" priority="1276">
      <formula>AI125=1</formula>
    </cfRule>
  </conditionalFormatting>
  <conditionalFormatting sqref="T105:W105">
    <cfRule type="expression" dxfId="247" priority="3">
      <formula>AI63=1</formula>
    </cfRule>
  </conditionalFormatting>
  <conditionalFormatting sqref="T118:W118">
    <cfRule type="expression" dxfId="246" priority="2">
      <formula>AI76=1</formula>
    </cfRule>
  </conditionalFormatting>
  <conditionalFormatting sqref="T259:X259">
    <cfRule type="expression" dxfId="245" priority="1">
      <formula>AI138=1</formula>
    </cfRule>
  </conditionalFormatting>
  <pageMargins left="0.7" right="0.7" top="0.75" bottom="0.75" header="0.3" footer="0.3"/>
  <pageSetup paperSize="9" orientation="portrait" horizontalDpi="300" r:id="rId1"/>
  <ignoredErrors>
    <ignoredError sqref="Y307"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17951-2831-284A-9071-00363D71E989}">
  <sheetPr>
    <tabColor theme="7"/>
  </sheetPr>
  <dimension ref="A1:Z64"/>
  <sheetViews>
    <sheetView showGridLines="0" topLeftCell="A3" zoomScale="70" zoomScaleNormal="70" workbookViewId="0">
      <selection activeCell="O10" sqref="O10"/>
    </sheetView>
  </sheetViews>
  <sheetFormatPr defaultColWidth="10.875" defaultRowHeight="15.75"/>
  <cols>
    <col min="1" max="1" width="3.875" style="32" customWidth="1"/>
    <col min="2" max="2" width="28.25" style="33" customWidth="1"/>
    <col min="3" max="3" width="23.375" style="26" customWidth="1"/>
    <col min="4" max="4" width="3.875" style="891" customWidth="1"/>
    <col min="5" max="5" width="37.25" style="23" customWidth="1"/>
    <col min="6" max="6" width="13.5" style="95" customWidth="1"/>
    <col min="7" max="7" width="21.875" style="27" customWidth="1"/>
    <col min="8" max="8" width="3.875" style="23" customWidth="1"/>
    <col min="9" max="9" width="21.875" style="27" customWidth="1"/>
    <col min="10" max="10" width="3.875" style="27" customWidth="1"/>
    <col min="11" max="11" width="21.875" style="27" customWidth="1"/>
    <col min="12" max="12" width="3.875" style="23" customWidth="1"/>
    <col min="13" max="13" width="21.875" style="23" customWidth="1"/>
    <col min="14" max="14" width="3.875" style="23" customWidth="1"/>
    <col min="15" max="15" width="21.875" style="23" customWidth="1"/>
    <col min="16" max="16" width="3.875" style="23" customWidth="1"/>
    <col min="17" max="17" width="21.875" style="23" customWidth="1"/>
    <col min="18" max="18" width="3.875" style="23" customWidth="1"/>
    <col min="19" max="19" width="68.25" style="23" customWidth="1"/>
    <col min="20" max="16384" width="10.875" style="23"/>
  </cols>
  <sheetData>
    <row r="1" spans="1:24" ht="18" customHeight="1" thickBot="1"/>
    <row r="2" spans="1:24" s="35" customFormat="1" ht="25.35" customHeight="1" thickBot="1">
      <c r="A2" s="34"/>
      <c r="B2" s="1854" t="s">
        <v>330</v>
      </c>
      <c r="C2" s="1855"/>
      <c r="D2" s="892"/>
      <c r="E2" s="208"/>
      <c r="F2" s="209" t="s">
        <v>331</v>
      </c>
      <c r="G2" s="707">
        <f>'Curriculum Data'!Y306</f>
        <v>0</v>
      </c>
      <c r="H2" s="972"/>
      <c r="I2" s="1841" t="s">
        <v>332</v>
      </c>
      <c r="J2" s="1842"/>
      <c r="K2" s="1842"/>
      <c r="L2" s="1842"/>
      <c r="M2" s="1842"/>
      <c r="N2" s="1842"/>
      <c r="O2" s="1842"/>
      <c r="P2" s="1842"/>
      <c r="Q2" s="1843"/>
      <c r="R2" s="625"/>
      <c r="S2" s="786"/>
    </row>
    <row r="3" spans="1:24" ht="52.35" customHeight="1" thickBot="1">
      <c r="C3" s="667"/>
      <c r="D3" s="893"/>
      <c r="E3" s="667"/>
      <c r="F3" s="667"/>
      <c r="G3" s="667"/>
      <c r="H3" s="971"/>
      <c r="I3" s="667"/>
      <c r="J3" s="667"/>
      <c r="K3" s="667"/>
      <c r="L3" s="667"/>
      <c r="M3" s="667"/>
      <c r="N3" s="667"/>
      <c r="O3" s="723"/>
      <c r="P3" s="61"/>
      <c r="Q3" s="1027" t="s">
        <v>333</v>
      </c>
      <c r="R3" s="667"/>
      <c r="S3" s="667"/>
    </row>
    <row r="4" spans="1:24" s="22" customFormat="1" ht="39" customHeight="1">
      <c r="A4" s="36"/>
      <c r="B4" s="306" t="s">
        <v>334</v>
      </c>
      <c r="C4" s="307" t="s">
        <v>335</v>
      </c>
      <c r="D4" s="894"/>
      <c r="E4" s="307" t="s">
        <v>336</v>
      </c>
      <c r="F4" s="980" t="s">
        <v>337</v>
      </c>
      <c r="G4" s="980" t="s">
        <v>338</v>
      </c>
      <c r="H4" s="982"/>
      <c r="I4" s="981" t="s">
        <v>339</v>
      </c>
      <c r="J4" s="366"/>
      <c r="K4" s="432" t="s">
        <v>340</v>
      </c>
      <c r="L4" s="366"/>
      <c r="M4" s="726" t="s">
        <v>341</v>
      </c>
      <c r="N4" s="366"/>
      <c r="O4" s="432" t="s">
        <v>342</v>
      </c>
      <c r="P4" s="155"/>
      <c r="Q4" s="691" t="s">
        <v>343</v>
      </c>
      <c r="R4" s="155"/>
      <c r="S4" s="708" t="s">
        <v>287</v>
      </c>
    </row>
    <row r="5" spans="1:24" ht="16.350000000000001" customHeight="1">
      <c r="B5" s="1856" t="s">
        <v>344</v>
      </c>
      <c r="C5" s="66" t="str">
        <f>'Library Volume 2'!E6</f>
        <v>Flexible/Shared</v>
      </c>
      <c r="D5" s="906"/>
      <c r="E5" s="431" t="str">
        <f>'Library Volume 2'!$F$6</f>
        <v>Classrooms/ ICT-rich Classrooms</v>
      </c>
      <c r="F5" s="976">
        <f>('Curriculum Data'!AG165+'Curriculum Data'!AH165)</f>
        <v>0</v>
      </c>
      <c r="G5" s="920">
        <f>'Curriculum Data'!AG161+'Curriculum Data'!AH161</f>
        <v>0</v>
      </c>
      <c r="H5" s="983"/>
      <c r="I5" s="686">
        <f>'Estate Area Data'!C9</f>
        <v>0</v>
      </c>
      <c r="J5" s="664"/>
      <c r="K5" s="1490">
        <f>'Estate Area Data'!C52-'Estate Area Data'!C9</f>
        <v>0</v>
      </c>
      <c r="L5" s="480"/>
      <c r="M5" s="1234">
        <f>'Estate Area Data'!C97</f>
        <v>0</v>
      </c>
      <c r="N5" s="664"/>
      <c r="O5" s="1101">
        <v>0</v>
      </c>
      <c r="P5" s="668"/>
      <c r="Q5" s="1011">
        <f>G5-O5</f>
        <v>0</v>
      </c>
      <c r="R5" s="668"/>
      <c r="S5" s="709"/>
      <c r="T5" s="94"/>
      <c r="U5" s="22"/>
      <c r="V5" s="22"/>
      <c r="W5" s="22"/>
      <c r="X5" s="22"/>
    </row>
    <row r="6" spans="1:24" s="35" customFormat="1" ht="18" customHeight="1">
      <c r="A6" s="34"/>
      <c r="B6" s="1856"/>
      <c r="C6" s="125"/>
      <c r="D6" s="907"/>
      <c r="E6" s="807" t="s">
        <v>345</v>
      </c>
      <c r="F6" s="1091">
        <f>F5</f>
        <v>0</v>
      </c>
      <c r="G6" s="808">
        <f>SUM(G5)</f>
        <v>0</v>
      </c>
      <c r="H6" s="984"/>
      <c r="I6" s="809">
        <f>SUM(I5)</f>
        <v>0</v>
      </c>
      <c r="J6" s="810"/>
      <c r="K6" s="1106">
        <f>SUM(K5)</f>
        <v>0</v>
      </c>
      <c r="L6" s="811"/>
      <c r="M6" s="812">
        <f>SUM(M5)</f>
        <v>0</v>
      </c>
      <c r="N6" s="810"/>
      <c r="O6" s="913">
        <f>SUM(O5)</f>
        <v>0</v>
      </c>
      <c r="P6" s="813"/>
      <c r="Q6" s="1235">
        <f>SUM(Q5)</f>
        <v>0</v>
      </c>
      <c r="R6" s="683"/>
      <c r="S6" s="710"/>
      <c r="U6" s="22"/>
      <c r="V6" s="22"/>
      <c r="W6" s="22"/>
      <c r="X6" s="22"/>
    </row>
    <row r="7" spans="1:24" ht="16.350000000000001" customHeight="1">
      <c r="B7" s="1856"/>
      <c r="C7" s="1857" t="str">
        <f>'Library Volume 2'!E15</f>
        <v>Specialist/Vocational</v>
      </c>
      <c r="D7" s="908"/>
      <c r="E7" s="66" t="str">
        <f>'Library Volume 2'!$F$15</f>
        <v>Small-Scale</v>
      </c>
      <c r="F7" s="977">
        <f>'Curriculum Data'!AI165</f>
        <v>0</v>
      </c>
      <c r="G7" s="996">
        <f>'Curriculum Data'!AI161</f>
        <v>0</v>
      </c>
      <c r="H7" s="985"/>
      <c r="I7" s="686">
        <f>'Estate Area Data'!C11</f>
        <v>0</v>
      </c>
      <c r="J7" s="664"/>
      <c r="K7" s="1491">
        <f>'Estate Area Data'!C54-'Estate Area Data'!C11</f>
        <v>0</v>
      </c>
      <c r="L7" s="480"/>
      <c r="M7" s="1095">
        <f>'Estate Area Data'!C99</f>
        <v>0</v>
      </c>
      <c r="N7" s="664"/>
      <c r="O7" s="1101">
        <f>I7+K7+M7</f>
        <v>0</v>
      </c>
      <c r="P7" s="668"/>
      <c r="Q7" s="1011">
        <f>G7-O7</f>
        <v>0</v>
      </c>
      <c r="R7" s="668"/>
      <c r="S7" s="711"/>
      <c r="T7" s="35"/>
      <c r="U7" s="22"/>
      <c r="V7" s="22"/>
      <c r="W7" s="22"/>
      <c r="X7" s="22"/>
    </row>
    <row r="8" spans="1:24" ht="16.350000000000001" customHeight="1">
      <c r="B8" s="1856"/>
      <c r="C8" s="1857"/>
      <c r="D8" s="908"/>
      <c r="E8" s="65" t="str">
        <f>'Library Volume 2'!$F$32</f>
        <v>Medium-Scale</v>
      </c>
      <c r="F8" s="978">
        <f>'Curriculum Data'!AJ165</f>
        <v>0</v>
      </c>
      <c r="G8" s="997">
        <f>'Curriculum Data'!AJ161</f>
        <v>0</v>
      </c>
      <c r="H8" s="181"/>
      <c r="I8" s="1489">
        <f>'Estate Area Data'!C12</f>
        <v>0</v>
      </c>
      <c r="J8" s="664"/>
      <c r="K8" s="1491">
        <f>'Estate Area Data'!C55-'Estate Area Data'!C12</f>
        <v>0</v>
      </c>
      <c r="L8" s="480"/>
      <c r="M8" s="1095">
        <f>'Estate Area Data'!C100</f>
        <v>0</v>
      </c>
      <c r="N8" s="664"/>
      <c r="O8" s="1101">
        <v>0</v>
      </c>
      <c r="P8" s="668"/>
      <c r="Q8" s="1011">
        <f t="shared" ref="Q8:Q10" si="0">G8-O8</f>
        <v>0</v>
      </c>
      <c r="R8" s="668"/>
      <c r="S8" s="711"/>
      <c r="T8" s="35"/>
      <c r="U8" s="22"/>
      <c r="V8" s="22"/>
      <c r="W8" s="22"/>
      <c r="X8" s="22"/>
    </row>
    <row r="9" spans="1:24" ht="16.350000000000001" customHeight="1">
      <c r="B9" s="1856"/>
      <c r="C9" s="1857"/>
      <c r="D9" s="908"/>
      <c r="E9" s="65" t="str">
        <f>'Library Volume 2'!$F$52</f>
        <v>Large-Scale</v>
      </c>
      <c r="F9" s="978">
        <f>'Curriculum Data'!AK165</f>
        <v>0</v>
      </c>
      <c r="G9" s="997">
        <f>'Curriculum Data'!AK161</f>
        <v>0</v>
      </c>
      <c r="H9" s="181"/>
      <c r="I9" s="1489">
        <f>'Estate Area Data'!C13</f>
        <v>0</v>
      </c>
      <c r="J9" s="664"/>
      <c r="K9" s="1491">
        <f>'Estate Area Data'!C56-'Estate Area Data'!C13</f>
        <v>0</v>
      </c>
      <c r="L9" s="480"/>
      <c r="M9" s="1095">
        <f>'Estate Area Data'!C101</f>
        <v>0</v>
      </c>
      <c r="N9" s="664"/>
      <c r="O9" s="1101">
        <f t="shared" ref="O9:O10" si="1">I9+K9+M9</f>
        <v>0</v>
      </c>
      <c r="P9" s="668"/>
      <c r="Q9" s="1011">
        <f t="shared" si="0"/>
        <v>0</v>
      </c>
      <c r="R9" s="668"/>
      <c r="S9" s="711"/>
      <c r="T9" s="35"/>
      <c r="U9" s="22"/>
      <c r="V9" s="22"/>
      <c r="W9" s="22"/>
      <c r="X9" s="22"/>
    </row>
    <row r="10" spans="1:24" ht="16.350000000000001" customHeight="1">
      <c r="B10" s="1856"/>
      <c r="C10" s="1857"/>
      <c r="D10" s="907"/>
      <c r="E10" s="76" t="str">
        <f>'Library Volume 2'!$F$67</f>
        <v>Extra-Large-Scale</v>
      </c>
      <c r="F10" s="979">
        <f>'Curriculum Data'!AL165</f>
        <v>0</v>
      </c>
      <c r="G10" s="998">
        <f>'Curriculum Data'!AL161</f>
        <v>0</v>
      </c>
      <c r="H10" s="986"/>
      <c r="I10" s="1489">
        <f>'Estate Area Data'!C14</f>
        <v>0</v>
      </c>
      <c r="J10" s="664"/>
      <c r="K10" s="1491">
        <f>'Estate Area Data'!C57-'Estate Area Data'!C14</f>
        <v>0</v>
      </c>
      <c r="L10" s="480"/>
      <c r="M10" s="1095">
        <f>'Estate Area Data'!C102</f>
        <v>0</v>
      </c>
      <c r="N10" s="664"/>
      <c r="O10" s="1101">
        <f t="shared" si="1"/>
        <v>0</v>
      </c>
      <c r="P10" s="668"/>
      <c r="Q10" s="1011">
        <f t="shared" si="0"/>
        <v>0</v>
      </c>
      <c r="R10" s="668"/>
      <c r="S10" s="711"/>
      <c r="T10" s="35"/>
      <c r="U10" s="22"/>
      <c r="V10" s="22"/>
      <c r="W10" s="22"/>
      <c r="X10" s="22"/>
    </row>
    <row r="11" spans="1:24" ht="18" customHeight="1">
      <c r="B11" s="1856"/>
      <c r="C11" s="76"/>
      <c r="D11" s="907"/>
      <c r="E11" s="807" t="s">
        <v>345</v>
      </c>
      <c r="F11" s="973">
        <f>SUM(F7:F10)</f>
        <v>0</v>
      </c>
      <c r="G11" s="808">
        <f>SUM(G7:G10)</f>
        <v>0</v>
      </c>
      <c r="H11" s="984"/>
      <c r="I11" s="687">
        <f>SUM(I7:I10)</f>
        <v>0</v>
      </c>
      <c r="J11" s="784"/>
      <c r="K11" s="1107">
        <f>SUM(K7:K10)</f>
        <v>0</v>
      </c>
      <c r="L11" s="512"/>
      <c r="M11" s="727">
        <f>SUM(M7:M10)</f>
        <v>0</v>
      </c>
      <c r="N11" s="784"/>
      <c r="O11" s="913">
        <f>SUM(O7:O10)</f>
        <v>0</v>
      </c>
      <c r="P11" s="785"/>
      <c r="Q11" s="1235">
        <f>SUM(Q7:Q10)</f>
        <v>0</v>
      </c>
      <c r="R11" s="683"/>
      <c r="S11" s="710"/>
      <c r="T11" s="35"/>
      <c r="U11" s="22"/>
      <c r="V11" s="22"/>
      <c r="W11" s="22"/>
      <c r="X11" s="22"/>
    </row>
    <row r="12" spans="1:24" s="35" customFormat="1" ht="30" customHeight="1">
      <c r="A12" s="34"/>
      <c r="B12" s="308"/>
      <c r="C12" s="235"/>
      <c r="D12" s="909"/>
      <c r="E12" s="236" t="s">
        <v>346</v>
      </c>
      <c r="F12" s="970" t="s">
        <v>347</v>
      </c>
      <c r="G12" s="974">
        <f>G6+G11</f>
        <v>0</v>
      </c>
      <c r="H12" s="987"/>
      <c r="I12" s="975">
        <f>I6+I11</f>
        <v>0</v>
      </c>
      <c r="J12" s="665"/>
      <c r="K12" s="1108">
        <f>K6+K11</f>
        <v>0</v>
      </c>
      <c r="L12" s="840"/>
      <c r="M12" s="728">
        <f>M6+M11</f>
        <v>0</v>
      </c>
      <c r="N12" s="665"/>
      <c r="O12" s="911">
        <f>O6+O11</f>
        <v>0</v>
      </c>
      <c r="P12" s="680"/>
      <c r="Q12" s="1236">
        <f>Q6+Q11</f>
        <v>0</v>
      </c>
      <c r="R12" s="680"/>
      <c r="S12" s="712"/>
      <c r="U12" s="22"/>
      <c r="V12" s="22"/>
      <c r="W12" s="22"/>
      <c r="X12" s="22"/>
    </row>
    <row r="13" spans="1:24" ht="16.350000000000001" customHeight="1">
      <c r="B13" s="1859" t="s">
        <v>172</v>
      </c>
      <c r="C13" s="1858" t="str">
        <f>'Library Volume 2'!E92</f>
        <v>Shared Spaces</v>
      </c>
      <c r="D13" s="327" t="s">
        <v>348</v>
      </c>
      <c r="E13" s="66" t="str">
        <f>'Library Volume 2'!$G$93</f>
        <v>Auditoriums/ Lecture theatres</v>
      </c>
      <c r="F13" s="1007" t="s">
        <v>349</v>
      </c>
      <c r="G13" s="996">
        <f>IF(F13="Yes",'Library Volume 1'!T9,0)</f>
        <v>0</v>
      </c>
      <c r="H13" s="686"/>
      <c r="I13" s="1489">
        <f>'Estate Area Data'!C17</f>
        <v>0</v>
      </c>
      <c r="J13" s="664"/>
      <c r="K13" s="1491">
        <f>'Estate Area Data'!C60-'Estate Area Data'!C17</f>
        <v>0</v>
      </c>
      <c r="L13" s="480"/>
      <c r="M13" s="1095">
        <f>'Estate Area Data'!C105</f>
        <v>0</v>
      </c>
      <c r="N13" s="664"/>
      <c r="O13" s="1101">
        <f t="shared" ref="O13:O16" si="2">I13+K13+M13</f>
        <v>0</v>
      </c>
      <c r="P13" s="668"/>
      <c r="Q13" s="1011">
        <f>G13-O13</f>
        <v>0</v>
      </c>
      <c r="R13" s="668"/>
      <c r="S13" s="711"/>
      <c r="T13" s="35"/>
      <c r="U13" s="22"/>
      <c r="V13" s="22"/>
      <c r="W13" s="22"/>
      <c r="X13" s="22"/>
    </row>
    <row r="14" spans="1:24" ht="16.350000000000001" customHeight="1">
      <c r="B14" s="1853"/>
      <c r="C14" s="1857"/>
      <c r="D14" s="70" t="s">
        <v>350</v>
      </c>
      <c r="E14" s="65" t="str">
        <f>'Library Volume 2'!$G$96</f>
        <v>Dining and social areas</v>
      </c>
      <c r="F14" s="1007" t="s">
        <v>349</v>
      </c>
      <c r="G14" s="921">
        <f>IF(F14="Yes",'Library Volume 1'!S10*G$2,0)</f>
        <v>0</v>
      </c>
      <c r="H14" s="94"/>
      <c r="I14" s="1489">
        <f>'Estate Area Data'!C18</f>
        <v>0</v>
      </c>
      <c r="J14" s="664"/>
      <c r="K14" s="1491">
        <f>'Estate Area Data'!C61-'Estate Area Data'!C18</f>
        <v>0</v>
      </c>
      <c r="L14" s="480"/>
      <c r="M14" s="1095">
        <f>'Estate Area Data'!C106</f>
        <v>0</v>
      </c>
      <c r="N14" s="664"/>
      <c r="O14" s="1101">
        <f t="shared" si="2"/>
        <v>0</v>
      </c>
      <c r="P14" s="668"/>
      <c r="Q14" s="1011">
        <f t="shared" ref="Q14:Q16" si="3">G14-O14</f>
        <v>0</v>
      </c>
      <c r="R14" s="668"/>
      <c r="S14" s="713"/>
      <c r="T14" s="35"/>
      <c r="U14" s="22"/>
      <c r="V14" s="22"/>
      <c r="W14" s="22"/>
      <c r="X14" s="22"/>
    </row>
    <row r="15" spans="1:24" ht="16.350000000000001" customHeight="1">
      <c r="B15" s="1853"/>
      <c r="C15" s="1857"/>
      <c r="D15" s="70" t="s">
        <v>348</v>
      </c>
      <c r="E15" s="65" t="str">
        <f>'Library Volume 2'!$G$101</f>
        <v>Sports halls</v>
      </c>
      <c r="F15" s="1007" t="s">
        <v>349</v>
      </c>
      <c r="G15" s="997">
        <f>IF(F15="Yes",'Library Volume 1'!T11,0)</f>
        <v>0</v>
      </c>
      <c r="H15" s="94"/>
      <c r="I15" s="1489">
        <f>'Estate Area Data'!C19</f>
        <v>0</v>
      </c>
      <c r="J15" s="664"/>
      <c r="K15" s="1491">
        <f>'Estate Area Data'!C62-'Estate Area Data'!C19</f>
        <v>0</v>
      </c>
      <c r="L15" s="480"/>
      <c r="M15" s="1095">
        <f>'Estate Area Data'!C107</f>
        <v>0</v>
      </c>
      <c r="N15" s="664"/>
      <c r="O15" s="1101">
        <f t="shared" si="2"/>
        <v>0</v>
      </c>
      <c r="P15" s="668"/>
      <c r="Q15" s="1011">
        <f t="shared" si="3"/>
        <v>0</v>
      </c>
      <c r="R15" s="668"/>
      <c r="S15" s="711"/>
      <c r="T15" s="35"/>
      <c r="U15" s="22"/>
      <c r="V15" s="22"/>
      <c r="W15" s="22"/>
      <c r="X15" s="22"/>
    </row>
    <row r="16" spans="1:24" ht="16.350000000000001" customHeight="1">
      <c r="B16" s="1853"/>
      <c r="C16" s="1857"/>
      <c r="D16" s="64" t="s">
        <v>348</v>
      </c>
      <c r="E16" s="65" t="str">
        <f>'Library Volume 2'!$G$103</f>
        <v>Other indoor PE spaces</v>
      </c>
      <c r="F16" s="1007" t="s">
        <v>349</v>
      </c>
      <c r="G16" s="1028">
        <f>IF(F16="Yes",'Library Volume 1'!T12,0)</f>
        <v>0</v>
      </c>
      <c r="H16" s="94"/>
      <c r="I16" s="1489">
        <f>'Estate Area Data'!C20</f>
        <v>0</v>
      </c>
      <c r="J16" s="664"/>
      <c r="K16" s="1491">
        <f>'Estate Area Data'!C63-'Estate Area Data'!C20</f>
        <v>0</v>
      </c>
      <c r="L16" s="480"/>
      <c r="M16" s="1095">
        <f>'Estate Area Data'!C108</f>
        <v>0</v>
      </c>
      <c r="N16" s="664"/>
      <c r="O16" s="1098">
        <f t="shared" si="2"/>
        <v>0</v>
      </c>
      <c r="P16" s="668"/>
      <c r="Q16" s="1011">
        <f t="shared" si="3"/>
        <v>0</v>
      </c>
      <c r="R16" s="668"/>
      <c r="S16" s="711"/>
      <c r="T16" s="35"/>
      <c r="U16" s="22"/>
      <c r="V16" s="22"/>
      <c r="W16" s="22"/>
      <c r="X16" s="22"/>
    </row>
    <row r="17" spans="1:24" ht="18" customHeight="1">
      <c r="B17" s="1853"/>
      <c r="C17" s="76"/>
      <c r="D17" s="941"/>
      <c r="E17" s="815" t="s">
        <v>345</v>
      </c>
      <c r="F17" s="1008"/>
      <c r="G17" s="808">
        <f>SUM(G13:G16)</f>
        <v>0</v>
      </c>
      <c r="H17" s="666"/>
      <c r="I17" s="809">
        <f>SUM(I13:I16)</f>
        <v>0</v>
      </c>
      <c r="J17" s="810"/>
      <c r="K17" s="1106">
        <f>SUM(K13:K16)</f>
        <v>0</v>
      </c>
      <c r="L17" s="811"/>
      <c r="M17" s="812">
        <f>SUM(M13:M16)</f>
        <v>0</v>
      </c>
      <c r="N17" s="810"/>
      <c r="O17" s="910">
        <f>SUM(O13:O16)</f>
        <v>0</v>
      </c>
      <c r="P17" s="813"/>
      <c r="Q17" s="1235">
        <f>SUM(Q13:Q16)</f>
        <v>0</v>
      </c>
      <c r="R17" s="683"/>
      <c r="S17" s="710"/>
      <c r="T17" s="94"/>
      <c r="U17" s="22"/>
      <c r="V17" s="22"/>
      <c r="W17" s="22"/>
      <c r="X17" s="22"/>
    </row>
    <row r="18" spans="1:24" ht="16.350000000000001" customHeight="1">
      <c r="B18" s="1853"/>
      <c r="C18" s="66" t="str">
        <f>'Library Volume 2'!E108</f>
        <v>Learning Resources</v>
      </c>
      <c r="D18" s="617" t="s">
        <v>350</v>
      </c>
      <c r="E18" s="431" t="str">
        <f>'Library Volume 2'!$F$108</f>
        <v>Resource/ Study Spaces</v>
      </c>
      <c r="F18" s="1007" t="s">
        <v>349</v>
      </c>
      <c r="G18" s="922">
        <f>IF(F18="Yes",'Library Volume 1'!S15*G$2,0)</f>
        <v>0</v>
      </c>
      <c r="H18" s="94"/>
      <c r="I18" s="1489">
        <f>'Estate Area Data'!C22</f>
        <v>0</v>
      </c>
      <c r="J18" s="664"/>
      <c r="K18" s="1491">
        <f>'Estate Area Data'!C65-'Estate Area Data'!C22</f>
        <v>0</v>
      </c>
      <c r="L18" s="480"/>
      <c r="M18" s="1095">
        <f>'Estate Area Data'!C110</f>
        <v>0</v>
      </c>
      <c r="N18" s="664"/>
      <c r="O18" s="1094">
        <f t="shared" ref="O18" si="4">I18+K18+M18</f>
        <v>0</v>
      </c>
      <c r="P18" s="668"/>
      <c r="Q18" s="1011">
        <f>G18-O18</f>
        <v>0</v>
      </c>
      <c r="R18" s="668"/>
      <c r="S18" s="714"/>
      <c r="T18" s="94"/>
      <c r="U18" s="22"/>
      <c r="V18" s="22"/>
      <c r="W18" s="22"/>
      <c r="X18" s="22"/>
    </row>
    <row r="19" spans="1:24" ht="18" customHeight="1">
      <c r="B19" s="1853"/>
      <c r="C19" s="76"/>
      <c r="D19" s="941"/>
      <c r="E19" s="807" t="s">
        <v>345</v>
      </c>
      <c r="F19" s="1008"/>
      <c r="G19" s="814">
        <f>SUM(G18)</f>
        <v>0</v>
      </c>
      <c r="H19" s="666"/>
      <c r="I19" s="809">
        <f>SUM(I18)</f>
        <v>0</v>
      </c>
      <c r="J19" s="810"/>
      <c r="K19" s="1106">
        <f>SUM(K18)</f>
        <v>0</v>
      </c>
      <c r="L19" s="811"/>
      <c r="M19" s="812">
        <f>SUM(M18)</f>
        <v>0</v>
      </c>
      <c r="N19" s="810"/>
      <c r="O19" s="913">
        <f>SUM(O18)</f>
        <v>0</v>
      </c>
      <c r="P19" s="813"/>
      <c r="Q19" s="1235">
        <f>SUM(Q18)</f>
        <v>0</v>
      </c>
      <c r="R19" s="683"/>
      <c r="S19" s="710"/>
      <c r="T19" s="94"/>
      <c r="U19" s="22"/>
      <c r="V19" s="22"/>
      <c r="W19" s="22"/>
      <c r="X19" s="22"/>
    </row>
    <row r="20" spans="1:24" ht="16.350000000000001" customHeight="1">
      <c r="B20" s="1853"/>
      <c r="C20" s="1858" t="str">
        <f>'Library Volume 2'!E119</f>
        <v>Staff/ Ancillary</v>
      </c>
      <c r="D20" s="327" t="s">
        <v>350</v>
      </c>
      <c r="E20" s="66" t="str">
        <f>'Library Volume 2'!$G$120</f>
        <v>Teaching Staff Spaces</v>
      </c>
      <c r="F20" s="1007" t="s">
        <v>349</v>
      </c>
      <c r="G20" s="996">
        <f>IF(F20="Yes",'Library Volume 1'!S18*G$2,0)</f>
        <v>0</v>
      </c>
      <c r="H20" s="94"/>
      <c r="I20" s="1489">
        <f>'Estate Area Data'!C24</f>
        <v>0</v>
      </c>
      <c r="J20" s="664"/>
      <c r="K20" s="1491">
        <f>'Estate Area Data'!C67-'Estate Area Data'!C24</f>
        <v>0</v>
      </c>
      <c r="L20" s="480"/>
      <c r="M20" s="1095">
        <f>'Estate Area Data'!C112</f>
        <v>0</v>
      </c>
      <c r="N20" s="664"/>
      <c r="O20" s="1101">
        <f t="shared" ref="O20:O29" si="5">I20+K20+M20</f>
        <v>0</v>
      </c>
      <c r="P20" s="668"/>
      <c r="Q20" s="1011">
        <f>G20-O20</f>
        <v>0</v>
      </c>
      <c r="R20" s="668"/>
      <c r="S20" s="711"/>
      <c r="T20" s="94"/>
      <c r="U20" s="22"/>
      <c r="V20" s="22"/>
      <c r="W20" s="22"/>
      <c r="X20" s="22"/>
    </row>
    <row r="21" spans="1:24" ht="16.350000000000001" customHeight="1">
      <c r="B21" s="1853"/>
      <c r="C21" s="1857"/>
      <c r="D21" s="70" t="s">
        <v>350</v>
      </c>
      <c r="E21" s="65" t="str">
        <f>'Library Volume 2'!$F$125</f>
        <v>Administration (Support) Staff Spaces</v>
      </c>
      <c r="F21" s="1007" t="s">
        <v>349</v>
      </c>
      <c r="G21" s="997">
        <f>IF(F21="Yes",'Library Volume 1'!S19*G$2,0)</f>
        <v>0</v>
      </c>
      <c r="H21" s="94"/>
      <c r="I21" s="1489">
        <f>'Estate Area Data'!C25</f>
        <v>0</v>
      </c>
      <c r="J21" s="664"/>
      <c r="K21" s="1491">
        <f>'Estate Area Data'!C68-'Estate Area Data'!C25</f>
        <v>0</v>
      </c>
      <c r="L21" s="480"/>
      <c r="M21" s="1095">
        <f>'Estate Area Data'!C113</f>
        <v>0</v>
      </c>
      <c r="N21" s="664"/>
      <c r="O21" s="1101">
        <f t="shared" si="5"/>
        <v>0</v>
      </c>
      <c r="P21" s="668"/>
      <c r="Q21" s="1011">
        <f t="shared" ref="Q21:Q23" si="6">G21-O21</f>
        <v>0</v>
      </c>
      <c r="R21" s="668"/>
      <c r="S21" s="711"/>
      <c r="T21" s="94"/>
      <c r="U21" s="22"/>
      <c r="V21" s="22"/>
      <c r="W21" s="22"/>
      <c r="X21" s="22"/>
    </row>
    <row r="22" spans="1:24" ht="16.350000000000001" customHeight="1">
      <c r="B22" s="1853"/>
      <c r="C22" s="1857"/>
      <c r="D22" s="70" t="s">
        <v>348</v>
      </c>
      <c r="E22" s="65" t="str">
        <f>'Library Volume 2'!$F$127</f>
        <v>Meeting/ Interview Rooms</v>
      </c>
      <c r="F22" s="1007" t="s">
        <v>349</v>
      </c>
      <c r="G22" s="997">
        <f>IF(F22="Yes",'Library Volume 1'!S20*G$2,0)</f>
        <v>0</v>
      </c>
      <c r="H22" s="94"/>
      <c r="I22" s="1489">
        <f>'Estate Area Data'!C26</f>
        <v>0</v>
      </c>
      <c r="J22" s="664"/>
      <c r="K22" s="1491">
        <f>'Estate Area Data'!C69-'Estate Area Data'!C26</f>
        <v>0</v>
      </c>
      <c r="L22" s="480"/>
      <c r="M22" s="1095">
        <f>'Estate Area Data'!C114</f>
        <v>0</v>
      </c>
      <c r="N22" s="664"/>
      <c r="O22" s="1101">
        <f t="shared" si="5"/>
        <v>0</v>
      </c>
      <c r="P22" s="668"/>
      <c r="Q22" s="1011">
        <f t="shared" si="6"/>
        <v>0</v>
      </c>
      <c r="R22" s="668"/>
      <c r="S22" s="711"/>
      <c r="T22" s="94"/>
      <c r="U22" s="22"/>
      <c r="V22" s="22"/>
      <c r="W22" s="22"/>
      <c r="X22" s="22"/>
    </row>
    <row r="23" spans="1:24" ht="16.350000000000001" customHeight="1">
      <c r="B23" s="1853"/>
      <c r="C23" s="1857"/>
      <c r="D23" s="64" t="s">
        <v>348</v>
      </c>
      <c r="E23" s="65" t="str">
        <f>'Library Volume 2'!$F$131</f>
        <v>Central Facilities</v>
      </c>
      <c r="F23" s="1007" t="s">
        <v>349</v>
      </c>
      <c r="G23" s="921">
        <f>IF(F23="Yes",'Library Volume 1'!T21+('Library Volume 1'!S21*G$2),0)</f>
        <v>0</v>
      </c>
      <c r="H23" s="94"/>
      <c r="I23" s="1489">
        <f>'Estate Area Data'!C27</f>
        <v>0</v>
      </c>
      <c r="J23" s="664"/>
      <c r="K23" s="1491">
        <f>'Estate Area Data'!C70-'Estate Area Data'!C27</f>
        <v>0</v>
      </c>
      <c r="L23" s="480"/>
      <c r="M23" s="1095">
        <f>'Estate Area Data'!C115</f>
        <v>0</v>
      </c>
      <c r="N23" s="664"/>
      <c r="O23" s="1101">
        <v>0</v>
      </c>
      <c r="P23" s="668"/>
      <c r="Q23" s="1011">
        <f t="shared" si="6"/>
        <v>0</v>
      </c>
      <c r="R23" s="668"/>
      <c r="S23" s="711"/>
      <c r="T23" s="94"/>
      <c r="U23" s="22"/>
      <c r="V23" s="22"/>
      <c r="W23" s="22"/>
      <c r="X23" s="22"/>
    </row>
    <row r="24" spans="1:24" ht="18" customHeight="1">
      <c r="B24" s="1853"/>
      <c r="C24" s="65"/>
      <c r="D24" s="781"/>
      <c r="E24" s="815" t="s">
        <v>345</v>
      </c>
      <c r="F24" s="1008"/>
      <c r="G24" s="816">
        <f>SUM(G20:G23)</f>
        <v>0</v>
      </c>
      <c r="H24" s="666"/>
      <c r="I24" s="809">
        <f>SUM(I20:I23)</f>
        <v>0</v>
      </c>
      <c r="J24" s="810"/>
      <c r="K24" s="1106">
        <f>SUM(K20:K23)</f>
        <v>0</v>
      </c>
      <c r="L24" s="811"/>
      <c r="M24" s="812">
        <f>SUM(M20:M23)</f>
        <v>0</v>
      </c>
      <c r="N24" s="810"/>
      <c r="O24" s="913">
        <f>SUM(O20:O23)</f>
        <v>0</v>
      </c>
      <c r="P24" s="813"/>
      <c r="Q24" s="1235">
        <f>SUM(Q20:Q23)</f>
        <v>0</v>
      </c>
      <c r="R24" s="683"/>
      <c r="S24" s="710"/>
      <c r="T24" s="94"/>
      <c r="U24" s="22"/>
      <c r="V24" s="22"/>
      <c r="W24" s="22"/>
      <c r="X24" s="22"/>
    </row>
    <row r="25" spans="1:24" ht="16.350000000000001" customHeight="1">
      <c r="B25" s="1853"/>
      <c r="C25" s="1858" t="str">
        <f>'Library Volume 2'!E141</f>
        <v>Storage</v>
      </c>
      <c r="D25" s="327" t="s">
        <v>350</v>
      </c>
      <c r="E25" s="66" t="str">
        <f>'Library Volume 2'!$H$142</f>
        <v>Classroom stores, room (off classroom)</v>
      </c>
      <c r="F25" s="1007" t="s">
        <v>349</v>
      </c>
      <c r="G25" s="996">
        <f>IF(F25="Yes",'Library Volume 1'!R24*G6,0)</f>
        <v>0</v>
      </c>
      <c r="H25" s="94"/>
      <c r="I25" s="1489">
        <f>'Estate Area Data'!C29</f>
        <v>0</v>
      </c>
      <c r="J25" s="664"/>
      <c r="K25" s="1491">
        <f>'Estate Area Data'!C72-'Estate Area Data'!C29</f>
        <v>0</v>
      </c>
      <c r="L25" s="480"/>
      <c r="M25" s="1095">
        <f>'Estate Area Data'!C117</f>
        <v>0</v>
      </c>
      <c r="N25" s="664"/>
      <c r="O25" s="1101">
        <f t="shared" si="5"/>
        <v>0</v>
      </c>
      <c r="P25" s="668"/>
      <c r="Q25" s="1011">
        <f>G25-O25</f>
        <v>0</v>
      </c>
      <c r="R25" s="668"/>
      <c r="S25" s="711"/>
      <c r="T25" s="94"/>
      <c r="U25" s="22"/>
      <c r="V25" s="22"/>
      <c r="W25" s="22"/>
      <c r="X25" s="22"/>
    </row>
    <row r="26" spans="1:24" ht="16.350000000000001" customHeight="1">
      <c r="B26" s="1853"/>
      <c r="C26" s="1857"/>
      <c r="D26" s="70" t="s">
        <v>350</v>
      </c>
      <c r="E26" s="65" t="str">
        <f>'Library Volume 2'!$H$143</f>
        <v>Teaching resources stores (specialist)</v>
      </c>
      <c r="F26" s="1007" t="s">
        <v>349</v>
      </c>
      <c r="G26" s="997">
        <f>IF(F26="Yes",'Library Volume 1'!R25*G11,0)</f>
        <v>0</v>
      </c>
      <c r="H26" s="94"/>
      <c r="I26" s="1489">
        <f>'Estate Area Data'!C30</f>
        <v>0</v>
      </c>
      <c r="J26" s="664"/>
      <c r="K26" s="1491">
        <f>'Estate Area Data'!C73-'Estate Area Data'!C30</f>
        <v>0</v>
      </c>
      <c r="L26" s="480"/>
      <c r="M26" s="1095">
        <f>'Estate Area Data'!C118</f>
        <v>0</v>
      </c>
      <c r="N26" s="664"/>
      <c r="O26" s="1101">
        <f t="shared" si="5"/>
        <v>0</v>
      </c>
      <c r="P26" s="668"/>
      <c r="Q26" s="1011">
        <f>G26-O26</f>
        <v>0</v>
      </c>
      <c r="R26" s="668"/>
      <c r="S26" s="711"/>
      <c r="T26" s="94"/>
      <c r="U26" s="22"/>
      <c r="V26" s="22"/>
      <c r="W26" s="22"/>
      <c r="X26" s="22"/>
    </row>
    <row r="27" spans="1:24" ht="16.350000000000001" customHeight="1">
      <c r="B27" s="1853"/>
      <c r="C27" s="1857"/>
      <c r="D27" s="70" t="s">
        <v>350</v>
      </c>
      <c r="E27" s="65" t="str">
        <f>'Library Volume 2'!$G$146</f>
        <v>Prep rooms</v>
      </c>
      <c r="F27" s="1007" t="s">
        <v>349</v>
      </c>
      <c r="G27" s="997">
        <f>IF(F27="Yes",'Library Volume 1'!R26*G11,0)</f>
        <v>0</v>
      </c>
      <c r="H27" s="94"/>
      <c r="I27" s="1489">
        <f>'Estate Area Data'!C31</f>
        <v>0</v>
      </c>
      <c r="J27" s="664"/>
      <c r="K27" s="1491">
        <f>'Estate Area Data'!C74-'Estate Area Data'!C31</f>
        <v>0</v>
      </c>
      <c r="L27" s="480"/>
      <c r="M27" s="1095">
        <f>'Estate Area Data'!C119</f>
        <v>0</v>
      </c>
      <c r="N27" s="664"/>
      <c r="O27" s="1101">
        <f t="shared" si="5"/>
        <v>0</v>
      </c>
      <c r="P27" s="668"/>
      <c r="Q27" s="1011">
        <f>G27-O27</f>
        <v>0</v>
      </c>
      <c r="R27" s="668"/>
      <c r="S27" s="711"/>
      <c r="T27" s="94"/>
      <c r="U27" s="22"/>
      <c r="V27" s="22"/>
      <c r="W27" s="22"/>
      <c r="X27" s="22"/>
    </row>
    <row r="28" spans="1:24" ht="16.350000000000001" customHeight="1">
      <c r="B28" s="1853"/>
      <c r="C28" s="1857"/>
      <c r="D28" s="70" t="s">
        <v>350</v>
      </c>
      <c r="E28" s="65" t="str">
        <f>'Library Volume 2'!$G$150</f>
        <v>Sports stores</v>
      </c>
      <c r="F28" s="1007" t="s">
        <v>349</v>
      </c>
      <c r="G28" s="921">
        <f>IF(F28="Yes",'Library Volume 1'!T27+('Library Volume 1'!S27*G$2),0)</f>
        <v>0</v>
      </c>
      <c r="H28" s="94"/>
      <c r="I28" s="1489">
        <f>'Estate Area Data'!C32</f>
        <v>0</v>
      </c>
      <c r="J28" s="664"/>
      <c r="K28" s="1491">
        <f>'Estate Area Data'!C75-'Estate Area Data'!C32</f>
        <v>0</v>
      </c>
      <c r="L28" s="480"/>
      <c r="M28" s="1095">
        <f>'Estate Area Data'!C120</f>
        <v>0</v>
      </c>
      <c r="N28" s="664"/>
      <c r="O28" s="1101">
        <f>I28+K28+M28</f>
        <v>0</v>
      </c>
      <c r="P28" s="668"/>
      <c r="Q28" s="1011">
        <f t="shared" ref="Q28" si="7">G28-O28</f>
        <v>0</v>
      </c>
      <c r="R28" s="668"/>
      <c r="S28" s="711"/>
      <c r="T28" s="94"/>
      <c r="U28" s="22"/>
      <c r="V28" s="22"/>
      <c r="W28" s="22"/>
      <c r="X28" s="22"/>
    </row>
    <row r="29" spans="1:24" ht="16.350000000000001" customHeight="1">
      <c r="B29" s="1853"/>
      <c r="C29" s="1857"/>
      <c r="D29" s="64" t="s">
        <v>348</v>
      </c>
      <c r="E29" s="65" t="str">
        <f>'Library Volume 2'!$G$152</f>
        <v>Non-teaching storage</v>
      </c>
      <c r="F29" s="1007" t="str">
        <f>IF(F15="Yes","Yes",IF(F16="Yes","Yes","No"))</f>
        <v>No</v>
      </c>
      <c r="G29" s="1182">
        <f>IF(F29="Yes",'Library Volume 1'!T28+('Library Volume 1'!S28*G$2),0)</f>
        <v>0</v>
      </c>
      <c r="H29" s="94"/>
      <c r="I29" s="1489">
        <f>'Estate Area Data'!C33</f>
        <v>0</v>
      </c>
      <c r="J29" s="664"/>
      <c r="K29" s="1491">
        <f>'Estate Area Data'!C76-'Estate Area Data'!C33</f>
        <v>0</v>
      </c>
      <c r="L29" s="480"/>
      <c r="M29" s="1095">
        <f>'Estate Area Data'!C121</f>
        <v>0</v>
      </c>
      <c r="N29" s="664"/>
      <c r="O29" s="1098">
        <f t="shared" si="5"/>
        <v>0</v>
      </c>
      <c r="P29" s="668"/>
      <c r="Q29" s="1011">
        <f>G29-O29</f>
        <v>0</v>
      </c>
      <c r="R29" s="668"/>
      <c r="S29" s="711"/>
      <c r="T29" s="94"/>
      <c r="U29" s="22"/>
      <c r="V29" s="22"/>
      <c r="W29" s="22"/>
      <c r="X29" s="22"/>
    </row>
    <row r="30" spans="1:24" ht="18" customHeight="1">
      <c r="B30" s="1860"/>
      <c r="C30" s="70"/>
      <c r="D30" s="893"/>
      <c r="E30" s="1181" t="s">
        <v>345</v>
      </c>
      <c r="F30" s="666"/>
      <c r="G30" s="814">
        <f>SUM(G25:G29)</f>
        <v>0</v>
      </c>
      <c r="H30" s="666"/>
      <c r="I30" s="809">
        <f>SUM(I25:I29)</f>
        <v>0</v>
      </c>
      <c r="J30" s="810"/>
      <c r="K30" s="1106">
        <f>SUM(K25:K29)</f>
        <v>0</v>
      </c>
      <c r="L30" s="811"/>
      <c r="M30" s="812">
        <f>SUM(M25:M29)</f>
        <v>0</v>
      </c>
      <c r="N30" s="810"/>
      <c r="O30" s="912">
        <f>SUM(O25:O29)</f>
        <v>0</v>
      </c>
      <c r="P30" s="813"/>
      <c r="Q30" s="1235">
        <f>SUM(Q25:Q29)</f>
        <v>0</v>
      </c>
      <c r="R30" s="683"/>
      <c r="S30" s="710"/>
      <c r="T30" s="94"/>
      <c r="U30" s="22"/>
      <c r="V30" s="22"/>
      <c r="W30" s="22"/>
      <c r="X30" s="22"/>
    </row>
    <row r="31" spans="1:24" ht="29.1" customHeight="1">
      <c r="B31" s="308"/>
      <c r="C31" s="237"/>
      <c r="D31" s="896"/>
      <c r="E31" s="236" t="s">
        <v>351</v>
      </c>
      <c r="F31" s="680"/>
      <c r="G31" s="839">
        <f>G17+G19+G24+G30</f>
        <v>0</v>
      </c>
      <c r="H31" s="680"/>
      <c r="I31" s="688">
        <f>I17+I19+I24+I30</f>
        <v>0</v>
      </c>
      <c r="J31" s="665"/>
      <c r="K31" s="1108">
        <f>K17+K19+K24+K30</f>
        <v>0</v>
      </c>
      <c r="L31" s="840"/>
      <c r="M31" s="728">
        <f>M17+M19+M24+M30</f>
        <v>0</v>
      </c>
      <c r="N31" s="665"/>
      <c r="O31" s="914">
        <f>O17+O19+O24+O30</f>
        <v>0</v>
      </c>
      <c r="P31" s="680"/>
      <c r="Q31" s="1237">
        <f>Q17+Q19+Q24+Q30</f>
        <v>0</v>
      </c>
      <c r="R31" s="680"/>
      <c r="S31" s="712"/>
      <c r="T31" s="94"/>
      <c r="U31" s="22"/>
      <c r="V31" s="22"/>
      <c r="W31" s="22"/>
      <c r="X31" s="22"/>
    </row>
    <row r="32" spans="1:24" s="38" customFormat="1" ht="30" customHeight="1">
      <c r="A32" s="37"/>
      <c r="B32" s="881" t="s">
        <v>352</v>
      </c>
      <c r="C32" s="817"/>
      <c r="D32" s="897"/>
      <c r="E32" s="838"/>
      <c r="F32" s="871"/>
      <c r="G32" s="870">
        <f>G12+G31</f>
        <v>0</v>
      </c>
      <c r="H32" s="871"/>
      <c r="I32" s="872">
        <f>I12+I31</f>
        <v>0</v>
      </c>
      <c r="J32" s="873"/>
      <c r="K32" s="1109">
        <f>K12+K31</f>
        <v>0</v>
      </c>
      <c r="L32" s="874"/>
      <c r="M32" s="875">
        <f>M12+M31</f>
        <v>0</v>
      </c>
      <c r="N32" s="873"/>
      <c r="O32" s="915">
        <f>O12+O31</f>
        <v>0</v>
      </c>
      <c r="P32" s="871"/>
      <c r="Q32" s="1239">
        <f>Q12+Q31</f>
        <v>0</v>
      </c>
      <c r="R32" s="818"/>
      <c r="S32" s="819"/>
      <c r="T32" s="820"/>
    </row>
    <row r="33" spans="1:24" ht="16.350000000000001" customHeight="1">
      <c r="B33" s="1853" t="s">
        <v>353</v>
      </c>
      <c r="C33" s="65"/>
      <c r="D33" s="895"/>
      <c r="E33" s="841" t="str">
        <f>'Library Volume 2'!$F$163</f>
        <v>Toilets and Personal Care</v>
      </c>
      <c r="F33" s="1007" t="s">
        <v>354</v>
      </c>
      <c r="G33" s="996">
        <f>IF(F33="Yes",((G$12+G$31)*'Library Volume 1'!R32),0)</f>
        <v>0</v>
      </c>
      <c r="H33" s="94"/>
      <c r="I33" s="1838">
        <f>'Estate Area Data'!C42</f>
        <v>0</v>
      </c>
      <c r="J33" s="664"/>
      <c r="K33" s="1846">
        <f>'Estate Area Data'!C85-'Estate Area Data'!C42</f>
        <v>0</v>
      </c>
      <c r="L33" s="480"/>
      <c r="M33" s="1492">
        <f>'Estate Area Data'!C125</f>
        <v>0</v>
      </c>
      <c r="N33" s="664"/>
      <c r="O33" s="1232">
        <f>(I$38+K$38)*('Library Volume 1'!R32/'Library Volume 1'!R$37)+M33</f>
        <v>0</v>
      </c>
      <c r="P33" s="668"/>
      <c r="Q33" s="1844" t="s">
        <v>355</v>
      </c>
      <c r="R33" s="668"/>
      <c r="S33" s="711"/>
      <c r="T33" s="94"/>
      <c r="U33" s="22"/>
      <c r="V33" s="22"/>
      <c r="W33" s="22"/>
      <c r="X33" s="22"/>
    </row>
    <row r="34" spans="1:24" ht="16.350000000000001" customHeight="1">
      <c r="B34" s="1853"/>
      <c r="C34" s="65"/>
      <c r="D34" s="895"/>
      <c r="E34" s="842" t="str">
        <f>'Library Volume 2'!$F$172</f>
        <v>Kitchen Facilities</v>
      </c>
      <c r="F34" s="1007" t="str">
        <f>IF(F14="Yes","Yes","No")</f>
        <v>No</v>
      </c>
      <c r="G34" s="997">
        <f>IF(F34="Yes",'Library Volume 1'!T33+(G2*'Library Volume 1'!S33),0)</f>
        <v>0</v>
      </c>
      <c r="H34" s="94"/>
      <c r="I34" s="1839"/>
      <c r="J34" s="664"/>
      <c r="K34" s="1847"/>
      <c r="L34" s="480"/>
      <c r="M34" s="1493">
        <f>'Estate Area Data'!C126</f>
        <v>0</v>
      </c>
      <c r="N34" s="664"/>
      <c r="O34" s="1233">
        <f>(I$38+K$38)*('Library Volume 1'!R33/'Library Volume 1'!R$37)+M34</f>
        <v>0</v>
      </c>
      <c r="P34" s="668"/>
      <c r="Q34" s="1845">
        <f t="shared" ref="Q34:Q37" si="8">G34-O34</f>
        <v>0</v>
      </c>
      <c r="R34" s="668"/>
      <c r="S34" s="711"/>
      <c r="T34" s="94"/>
      <c r="U34" s="22"/>
      <c r="V34" s="22"/>
      <c r="W34" s="22"/>
      <c r="X34" s="22"/>
    </row>
    <row r="35" spans="1:24" ht="16.350000000000001" customHeight="1">
      <c r="B35" s="1853"/>
      <c r="C35" s="65"/>
      <c r="D35" s="895"/>
      <c r="E35" s="842" t="str">
        <f>'Library Volume 2'!$F$179</f>
        <v>Circulation</v>
      </c>
      <c r="F35" s="1007" t="s">
        <v>354</v>
      </c>
      <c r="G35" s="997">
        <f>IF(F35="Yes",((G$12+G$31)*'Library Volume 1'!R34),0)</f>
        <v>0</v>
      </c>
      <c r="H35" s="94"/>
      <c r="I35" s="1839"/>
      <c r="J35" s="664"/>
      <c r="K35" s="1847"/>
      <c r="L35" s="480"/>
      <c r="M35" s="1493">
        <f>'Estate Area Data'!C127</f>
        <v>0</v>
      </c>
      <c r="N35" s="664"/>
      <c r="O35" s="1233">
        <f>(I$38+K$38)*('Library Volume 1'!R34/'Library Volume 1'!R$37)+M35</f>
        <v>0</v>
      </c>
      <c r="P35" s="668"/>
      <c r="Q35" s="1845">
        <f t="shared" si="8"/>
        <v>0</v>
      </c>
      <c r="R35" s="668"/>
      <c r="S35" s="711"/>
      <c r="T35" s="94"/>
      <c r="U35" s="22"/>
      <c r="V35" s="22"/>
      <c r="W35" s="22"/>
      <c r="X35" s="22"/>
    </row>
    <row r="36" spans="1:24" ht="16.350000000000001" customHeight="1">
      <c r="B36" s="1853"/>
      <c r="C36" s="65"/>
      <c r="D36" s="895"/>
      <c r="E36" s="842" t="str">
        <f>'Library Volume 2'!$F$186</f>
        <v>Plant</v>
      </c>
      <c r="F36" s="1007" t="s">
        <v>354</v>
      </c>
      <c r="G36" s="997">
        <f>IF(F36="Yes",((G$12+G$31)*'Library Volume 1'!R35),0)</f>
        <v>0</v>
      </c>
      <c r="H36" s="94"/>
      <c r="I36" s="1839"/>
      <c r="J36" s="664"/>
      <c r="K36" s="1847"/>
      <c r="L36" s="480"/>
      <c r="M36" s="1493">
        <f>'Estate Area Data'!C128</f>
        <v>0</v>
      </c>
      <c r="N36" s="664"/>
      <c r="O36" s="1233">
        <f>(I$38+K$38)*('Library Volume 1'!R35/'Library Volume 1'!R$37)+M36</f>
        <v>0</v>
      </c>
      <c r="P36" s="668"/>
      <c r="Q36" s="1845">
        <f t="shared" si="8"/>
        <v>0</v>
      </c>
      <c r="R36" s="668"/>
      <c r="S36" s="711"/>
      <c r="T36" s="94"/>
      <c r="U36" s="22"/>
      <c r="V36" s="22"/>
      <c r="W36" s="22"/>
      <c r="X36" s="22"/>
    </row>
    <row r="37" spans="1:24" ht="16.350000000000001" customHeight="1">
      <c r="B37" s="1853"/>
      <c r="C37" s="65"/>
      <c r="D37" s="895"/>
      <c r="E37" s="843" t="str">
        <f>'Library Volume 2'!$F$193</f>
        <v>Internal partitions + Other</v>
      </c>
      <c r="F37" s="1007" t="s">
        <v>354</v>
      </c>
      <c r="G37" s="997">
        <f>IF(F37="Yes",((G$12+G$31)*'Library Volume 1'!R36),0)</f>
        <v>0</v>
      </c>
      <c r="H37" s="94"/>
      <c r="I37" s="1840"/>
      <c r="J37" s="664"/>
      <c r="K37" s="1848"/>
      <c r="L37" s="480"/>
      <c r="M37" s="1493">
        <f>'Estate Area Data'!C129</f>
        <v>0</v>
      </c>
      <c r="N37" s="664"/>
      <c r="O37" s="1233">
        <f>(I$38+K$38)*('Library Volume 1'!R36/'Library Volume 1'!R$37)+M37</f>
        <v>0</v>
      </c>
      <c r="P37" s="668"/>
      <c r="Q37" s="1845">
        <f t="shared" si="8"/>
        <v>0</v>
      </c>
      <c r="R37" s="668"/>
      <c r="S37" s="711"/>
      <c r="T37" s="94"/>
      <c r="U37" s="22"/>
      <c r="V37" s="22"/>
      <c r="W37" s="22"/>
      <c r="X37" s="22"/>
    </row>
    <row r="38" spans="1:24" ht="30" customHeight="1">
      <c r="B38" s="308"/>
      <c r="C38" s="237"/>
      <c r="D38" s="896"/>
      <c r="E38" s="236" t="s">
        <v>356</v>
      </c>
      <c r="F38" s="238"/>
      <c r="G38" s="839">
        <f>SUM(G33:G37)</f>
        <v>0</v>
      </c>
      <c r="H38" s="680"/>
      <c r="I38" s="688">
        <f>I33</f>
        <v>0</v>
      </c>
      <c r="J38" s="665"/>
      <c r="K38" s="1110">
        <f>K33</f>
        <v>0</v>
      </c>
      <c r="L38" s="665"/>
      <c r="M38" s="914">
        <f>SUM(M33:M37)</f>
        <v>0</v>
      </c>
      <c r="N38" s="665"/>
      <c r="O38" s="914">
        <f>SUM(O33:O37)</f>
        <v>0</v>
      </c>
      <c r="P38" s="680"/>
      <c r="Q38" s="1407" t="str">
        <f>Q33</f>
        <v>N/A</v>
      </c>
      <c r="R38" s="680"/>
      <c r="S38" s="712"/>
      <c r="T38" s="94"/>
      <c r="U38" s="22"/>
      <c r="V38" s="22"/>
      <c r="W38" s="22"/>
      <c r="X38" s="22"/>
    </row>
    <row r="39" spans="1:24" s="461" customFormat="1" ht="18" customHeight="1">
      <c r="A39" s="1390"/>
      <c r="B39" s="1391"/>
      <c r="C39" s="1392"/>
      <c r="D39" s="1393"/>
      <c r="E39" s="1394"/>
      <c r="F39" s="1395"/>
      <c r="G39" s="181"/>
      <c r="H39" s="1396"/>
      <c r="I39" s="1397"/>
      <c r="J39" s="1398"/>
      <c r="K39" s="1399" t="str">
        <f>IF(I39&gt;0,O39-I39,"")</f>
        <v/>
      </c>
      <c r="L39" s="7"/>
      <c r="M39" s="1400"/>
      <c r="N39" s="1398"/>
      <c r="O39" s="1401"/>
      <c r="P39" s="1402"/>
      <c r="Q39" s="1406" t="str">
        <f>IF(M39&gt;0,K39-M39,"")</f>
        <v/>
      </c>
      <c r="R39" s="1402"/>
      <c r="S39" s="1403"/>
      <c r="T39" s="1404"/>
      <c r="U39" s="1405"/>
      <c r="V39" s="1405"/>
      <c r="W39" s="1405"/>
      <c r="X39" s="1405"/>
    </row>
    <row r="40" spans="1:24" s="38" customFormat="1" ht="30" customHeight="1" thickBot="1">
      <c r="A40" s="37"/>
      <c r="B40" s="882" t="s">
        <v>357</v>
      </c>
      <c r="C40" s="890"/>
      <c r="D40" s="898"/>
      <c r="E40" s="837"/>
      <c r="F40" s="821"/>
      <c r="G40" s="876">
        <f>G12+G31+G38</f>
        <v>0</v>
      </c>
      <c r="H40" s="877"/>
      <c r="I40" s="878">
        <f>I12+I31+I38</f>
        <v>0</v>
      </c>
      <c r="J40" s="879"/>
      <c r="K40" s="1111">
        <f>K12+K31+K38</f>
        <v>0</v>
      </c>
      <c r="L40" s="879"/>
      <c r="M40" s="880">
        <f>M12+M31+M38</f>
        <v>0</v>
      </c>
      <c r="N40" s="879"/>
      <c r="O40" s="916">
        <f>O12+O31+O38</f>
        <v>0</v>
      </c>
      <c r="P40" s="877"/>
      <c r="Q40" s="1240" t="s">
        <v>355</v>
      </c>
      <c r="R40" s="822"/>
      <c r="S40" s="823"/>
      <c r="T40" s="820"/>
    </row>
    <row r="41" spans="1:24" ht="101.1" customHeight="1" thickBot="1">
      <c r="B41" s="718"/>
      <c r="C41" s="667"/>
      <c r="D41" s="667"/>
      <c r="E41" s="1343" t="s">
        <v>358</v>
      </c>
      <c r="F41" s="667"/>
      <c r="G41" s="1090"/>
      <c r="H41" s="667"/>
      <c r="I41" s="667"/>
      <c r="J41" s="667"/>
      <c r="K41" s="667"/>
      <c r="L41" s="667"/>
      <c r="M41" s="667"/>
      <c r="N41" s="667"/>
      <c r="O41" s="1090"/>
      <c r="P41" s="667"/>
      <c r="Q41" s="667"/>
      <c r="R41" s="667"/>
      <c r="S41" s="667"/>
      <c r="T41" s="94"/>
      <c r="U41" s="22"/>
      <c r="V41" s="22"/>
      <c r="W41" s="22"/>
      <c r="X41" s="22"/>
    </row>
    <row r="42" spans="1:24" ht="21" customHeight="1">
      <c r="B42" s="388" t="s">
        <v>359</v>
      </c>
      <c r="C42" s="889"/>
      <c r="D42" s="899"/>
      <c r="E42" s="389"/>
      <c r="F42" s="390"/>
      <c r="G42" s="678" t="s">
        <v>360</v>
      </c>
      <c r="H42" s="681"/>
      <c r="I42" s="689" t="s">
        <v>361</v>
      </c>
      <c r="J42" s="411"/>
      <c r="K42" s="1409" t="s">
        <v>340</v>
      </c>
      <c r="L42" s="411"/>
      <c r="M42" s="729" t="s">
        <v>362</v>
      </c>
      <c r="N42" s="411"/>
      <c r="O42" s="724" t="s">
        <v>363</v>
      </c>
      <c r="P42" s="681"/>
      <c r="Q42" s="934" t="s">
        <v>364</v>
      </c>
      <c r="R42" s="681"/>
      <c r="S42" s="715" t="s">
        <v>287</v>
      </c>
      <c r="T42" s="94"/>
      <c r="U42" s="22"/>
      <c r="V42" s="22"/>
      <c r="W42" s="22"/>
      <c r="X42" s="22"/>
    </row>
    <row r="43" spans="1:24" ht="16.350000000000001" customHeight="1">
      <c r="B43" s="391" t="s">
        <v>365</v>
      </c>
      <c r="C43" s="393" t="s">
        <v>366</v>
      </c>
      <c r="D43" s="900"/>
      <c r="E43" s="394" t="s">
        <v>367</v>
      </c>
      <c r="F43" s="743"/>
      <c r="G43" s="731">
        <v>0</v>
      </c>
      <c r="H43" s="94"/>
      <c r="I43" s="732">
        <v>0</v>
      </c>
      <c r="J43" s="668"/>
      <c r="K43" s="1112">
        <v>0</v>
      </c>
      <c r="L43" s="97"/>
      <c r="M43" s="733">
        <v>0</v>
      </c>
      <c r="N43" s="97"/>
      <c r="O43" s="1231">
        <f>I43+K43+M43</f>
        <v>0</v>
      </c>
      <c r="P43" s="668"/>
      <c r="Q43" s="1011">
        <f>G43-O43</f>
        <v>0</v>
      </c>
      <c r="R43" s="684"/>
      <c r="S43" s="716"/>
      <c r="T43" s="94"/>
      <c r="U43" s="22"/>
      <c r="V43" s="22"/>
      <c r="W43" s="22"/>
      <c r="X43" s="22"/>
    </row>
    <row r="44" spans="1:24" ht="16.350000000000001" customHeight="1">
      <c r="B44" s="392"/>
      <c r="C44" s="741" t="s">
        <v>368</v>
      </c>
      <c r="D44" s="901"/>
      <c r="E44" s="742" t="s">
        <v>369</v>
      </c>
      <c r="F44" s="743"/>
      <c r="G44" s="731">
        <v>0</v>
      </c>
      <c r="H44" s="94"/>
      <c r="I44" s="732">
        <v>0</v>
      </c>
      <c r="J44" s="668"/>
      <c r="K44" s="1112">
        <v>0</v>
      </c>
      <c r="L44" s="97"/>
      <c r="M44" s="733">
        <v>0</v>
      </c>
      <c r="N44" s="97"/>
      <c r="O44" s="1231">
        <f>I44+K44+M44</f>
        <v>0</v>
      </c>
      <c r="P44" s="668"/>
      <c r="Q44" s="1011">
        <f t="shared" ref="Q44:Q48" si="9">G44-O44</f>
        <v>0</v>
      </c>
      <c r="R44" s="684"/>
      <c r="S44" s="716"/>
      <c r="T44" s="94"/>
      <c r="U44" s="22"/>
      <c r="V44" s="22"/>
      <c r="W44" s="22"/>
      <c r="X44" s="22"/>
    </row>
    <row r="45" spans="1:24" ht="16.350000000000001" customHeight="1">
      <c r="B45" s="392"/>
      <c r="C45" s="741"/>
      <c r="D45" s="901"/>
      <c r="E45" s="742" t="s">
        <v>370</v>
      </c>
      <c r="F45" s="743"/>
      <c r="G45" s="731">
        <v>0</v>
      </c>
      <c r="H45" s="94"/>
      <c r="I45" s="732">
        <v>0</v>
      </c>
      <c r="J45" s="668"/>
      <c r="K45" s="1112">
        <v>0</v>
      </c>
      <c r="L45" s="97"/>
      <c r="M45" s="733">
        <v>0</v>
      </c>
      <c r="N45" s="97"/>
      <c r="O45" s="1231">
        <f>I45+K45+M45</f>
        <v>0</v>
      </c>
      <c r="P45" s="668"/>
      <c r="Q45" s="1011">
        <f t="shared" si="9"/>
        <v>0</v>
      </c>
      <c r="R45" s="684"/>
      <c r="S45" s="716"/>
      <c r="T45" s="94"/>
      <c r="U45" s="22"/>
      <c r="V45" s="22"/>
      <c r="W45" s="22"/>
      <c r="X45" s="22"/>
    </row>
    <row r="46" spans="1:24" ht="16.350000000000001" customHeight="1">
      <c r="B46" s="1849"/>
      <c r="C46" s="1851" t="s">
        <v>371</v>
      </c>
      <c r="D46" s="902"/>
      <c r="E46" s="412" t="s">
        <v>372</v>
      </c>
      <c r="F46" s="413"/>
      <c r="G46" s="731">
        <v>0</v>
      </c>
      <c r="H46" s="94"/>
      <c r="I46" s="732">
        <v>0</v>
      </c>
      <c r="J46" s="668"/>
      <c r="K46" s="1112">
        <v>0</v>
      </c>
      <c r="L46" s="97"/>
      <c r="M46" s="733">
        <v>0</v>
      </c>
      <c r="N46" s="97"/>
      <c r="O46" s="1231">
        <f t="shared" ref="O46:O48" si="10">I46+K46+M46</f>
        <v>0</v>
      </c>
      <c r="P46" s="668"/>
      <c r="Q46" s="1011">
        <f t="shared" si="9"/>
        <v>0</v>
      </c>
      <c r="R46" s="684"/>
      <c r="S46" s="716"/>
      <c r="T46" s="94"/>
      <c r="U46" s="22"/>
      <c r="V46" s="22"/>
      <c r="W46" s="22"/>
      <c r="X46" s="22"/>
    </row>
    <row r="47" spans="1:24" ht="16.350000000000001" customHeight="1">
      <c r="B47" s="1849"/>
      <c r="C47" s="1851"/>
      <c r="D47" s="902"/>
      <c r="E47" s="412" t="s">
        <v>373</v>
      </c>
      <c r="F47" s="413"/>
      <c r="G47" s="731">
        <v>0</v>
      </c>
      <c r="H47" s="94"/>
      <c r="I47" s="732">
        <v>0</v>
      </c>
      <c r="J47" s="668"/>
      <c r="K47" s="1112">
        <v>0</v>
      </c>
      <c r="L47" s="97"/>
      <c r="M47" s="733">
        <v>0</v>
      </c>
      <c r="N47" s="97"/>
      <c r="O47" s="1231">
        <f t="shared" si="10"/>
        <v>0</v>
      </c>
      <c r="P47" s="668"/>
      <c r="Q47" s="1011">
        <f t="shared" si="9"/>
        <v>0</v>
      </c>
      <c r="R47" s="685"/>
      <c r="S47" s="716"/>
      <c r="T47" s="94"/>
      <c r="U47" s="22"/>
      <c r="V47" s="22"/>
      <c r="W47" s="22"/>
      <c r="X47" s="22"/>
    </row>
    <row r="48" spans="1:24" ht="18">
      <c r="B48" s="1850"/>
      <c r="C48" s="1852"/>
      <c r="D48" s="903"/>
      <c r="E48" s="744" t="s">
        <v>374</v>
      </c>
      <c r="F48" s="413"/>
      <c r="G48" s="731">
        <v>0</v>
      </c>
      <c r="H48" s="94"/>
      <c r="I48" s="732">
        <v>0</v>
      </c>
      <c r="J48" s="668"/>
      <c r="K48" s="1112">
        <v>0</v>
      </c>
      <c r="L48" s="97"/>
      <c r="M48" s="733">
        <v>0</v>
      </c>
      <c r="N48" s="97"/>
      <c r="O48" s="1231">
        <f t="shared" si="10"/>
        <v>0</v>
      </c>
      <c r="P48" s="668"/>
      <c r="Q48" s="1011">
        <f t="shared" si="9"/>
        <v>0</v>
      </c>
      <c r="R48" s="685"/>
      <c r="S48" s="716"/>
      <c r="T48" s="94"/>
      <c r="U48" s="22"/>
      <c r="V48" s="22"/>
      <c r="W48" s="22"/>
      <c r="X48" s="22"/>
    </row>
    <row r="49" spans="1:26" ht="21" customHeight="1" thickBot="1">
      <c r="B49" s="395" t="s">
        <v>375</v>
      </c>
      <c r="C49" s="888"/>
      <c r="D49" s="904"/>
      <c r="E49" s="396"/>
      <c r="F49" s="397"/>
      <c r="G49" s="679">
        <f>SUM(G43:G48)</f>
        <v>0</v>
      </c>
      <c r="H49" s="682"/>
      <c r="I49" s="690">
        <f>SUM(I43:I48)</f>
        <v>0</v>
      </c>
      <c r="J49" s="725"/>
      <c r="K49" s="1113">
        <f>SUM(K43:K48)</f>
        <v>0</v>
      </c>
      <c r="L49" s="414"/>
      <c r="M49" s="730">
        <f>SUM(M43:M48)</f>
        <v>0</v>
      </c>
      <c r="N49" s="414"/>
      <c r="O49" s="1408">
        <f>SUM(O43:O48)</f>
        <v>0</v>
      </c>
      <c r="P49" s="682"/>
      <c r="Q49" s="1238">
        <f>SUM(Q43:Q48)</f>
        <v>0</v>
      </c>
      <c r="R49" s="682"/>
      <c r="S49" s="717"/>
      <c r="T49" s="94"/>
      <c r="U49" s="22"/>
      <c r="V49" s="22"/>
      <c r="W49" s="22"/>
      <c r="X49" s="22"/>
    </row>
    <row r="50" spans="1:26" ht="18">
      <c r="H50" s="35"/>
      <c r="T50" s="94"/>
      <c r="U50" s="22"/>
      <c r="V50" s="22"/>
      <c r="W50" s="22"/>
      <c r="X50" s="22"/>
    </row>
    <row r="51" spans="1:26" s="35" customFormat="1" ht="21" customHeight="1">
      <c r="A51" s="34"/>
      <c r="D51" s="905"/>
      <c r="T51" s="98"/>
    </row>
    <row r="52" spans="1:26">
      <c r="F52" s="23"/>
      <c r="G52" s="23"/>
      <c r="I52" s="23"/>
      <c r="J52" s="23"/>
      <c r="K52" s="23"/>
    </row>
    <row r="53" spans="1:26">
      <c r="C53" s="33"/>
      <c r="E53" s="32"/>
      <c r="F53" s="32"/>
      <c r="G53" s="32"/>
      <c r="H53" s="32"/>
      <c r="I53" s="32"/>
      <c r="J53" s="32"/>
      <c r="K53" s="32"/>
      <c r="L53" s="32"/>
      <c r="M53" s="32"/>
      <c r="N53" s="32"/>
      <c r="O53" s="32"/>
      <c r="P53" s="32"/>
      <c r="Q53" s="32"/>
      <c r="R53" s="32"/>
      <c r="S53" s="32"/>
      <c r="T53" s="32"/>
      <c r="U53" s="32"/>
      <c r="V53" s="32"/>
      <c r="W53" s="32"/>
      <c r="X53" s="32"/>
      <c r="Y53" s="32"/>
      <c r="Z53" s="32"/>
    </row>
    <row r="54" spans="1:26">
      <c r="F54" s="23"/>
      <c r="G54" s="23"/>
      <c r="I54" s="23"/>
      <c r="J54" s="23"/>
      <c r="K54" s="23"/>
    </row>
    <row r="55" spans="1:26">
      <c r="F55" s="23"/>
      <c r="G55" s="23"/>
      <c r="I55" s="23"/>
      <c r="J55" s="23"/>
      <c r="K55" s="23"/>
    </row>
    <row r="56" spans="1:26">
      <c r="F56" s="23"/>
      <c r="G56" s="23"/>
      <c r="I56" s="23"/>
      <c r="J56" s="23"/>
      <c r="K56" s="23"/>
    </row>
    <row r="57" spans="1:26">
      <c r="F57" s="23"/>
      <c r="G57" s="23"/>
      <c r="I57" s="23"/>
      <c r="J57" s="23"/>
      <c r="K57" s="23"/>
    </row>
    <row r="58" spans="1:26">
      <c r="F58" s="23"/>
      <c r="G58" s="23"/>
      <c r="I58" s="23"/>
      <c r="J58" s="23"/>
      <c r="K58" s="23"/>
    </row>
    <row r="59" spans="1:26">
      <c r="F59" s="23"/>
      <c r="G59" s="23"/>
      <c r="I59" s="23"/>
      <c r="J59" s="23"/>
      <c r="K59" s="23"/>
    </row>
    <row r="60" spans="1:26">
      <c r="F60" s="23"/>
      <c r="G60" s="23"/>
      <c r="I60" s="23"/>
      <c r="J60" s="23"/>
      <c r="K60" s="23"/>
    </row>
    <row r="61" spans="1:26">
      <c r="F61" s="23"/>
      <c r="G61" s="23"/>
      <c r="I61" s="23"/>
      <c r="J61" s="23"/>
      <c r="K61" s="23"/>
    </row>
    <row r="62" spans="1:26">
      <c r="E62" s="26"/>
      <c r="F62" s="26"/>
      <c r="G62" s="26"/>
      <c r="H62" s="26"/>
      <c r="I62" s="26"/>
      <c r="J62" s="26"/>
      <c r="K62" s="26"/>
      <c r="L62" s="26"/>
      <c r="M62" s="26"/>
      <c r="N62" s="26"/>
      <c r="O62" s="26"/>
      <c r="P62" s="26"/>
      <c r="Q62" s="26"/>
      <c r="R62" s="26"/>
      <c r="S62" s="26"/>
      <c r="T62" s="26"/>
      <c r="U62" s="26"/>
      <c r="V62" s="26"/>
      <c r="W62" s="26"/>
      <c r="X62" s="26"/>
      <c r="Y62" s="26"/>
      <c r="Z62" s="26"/>
    </row>
    <row r="63" spans="1:26">
      <c r="F63" s="23"/>
      <c r="G63" s="23"/>
      <c r="I63" s="23"/>
      <c r="J63" s="23"/>
      <c r="K63" s="23"/>
    </row>
    <row r="64" spans="1:26">
      <c r="F64" s="23"/>
      <c r="G64" s="23"/>
      <c r="I64" s="23"/>
      <c r="J64" s="23"/>
      <c r="K64" s="23"/>
    </row>
  </sheetData>
  <sheetProtection algorithmName="SHA-512" hashValue="3dlK/iZwwEcS/8XutC7oRxMYvIVjiHWy+O9Udi5IMLHuLHXHgjEwUuYu1ZoCToODSzCsWoZVkl3lYNrDJKX8Og==" saltValue="tBQGZWpnQDyHLJp5Hje6nw==" spinCount="100000" sheet="1" objects="1" scenarios="1"/>
  <mergeCells count="14">
    <mergeCell ref="I33:I37"/>
    <mergeCell ref="I2:Q2"/>
    <mergeCell ref="Q33:Q37"/>
    <mergeCell ref="K33:K37"/>
    <mergeCell ref="B46:B48"/>
    <mergeCell ref="C46:C48"/>
    <mergeCell ref="B33:B37"/>
    <mergeCell ref="B2:C2"/>
    <mergeCell ref="B5:B11"/>
    <mergeCell ref="C7:C10"/>
    <mergeCell ref="C13:C16"/>
    <mergeCell ref="B13:B30"/>
    <mergeCell ref="C20:C23"/>
    <mergeCell ref="C25:C29"/>
  </mergeCells>
  <conditionalFormatting sqref="M17 I5:I11 I13:I29 M19 M24">
    <cfRule type="containsText" dxfId="244" priority="102" operator="containsText" text="No">
      <formula>NOT(ISERROR(SEARCH("No",I5)))</formula>
    </cfRule>
  </conditionalFormatting>
  <conditionalFormatting sqref="K33 S33">
    <cfRule type="containsErrors" dxfId="243" priority="100">
      <formula>ISERROR(K33)</formula>
    </cfRule>
  </conditionalFormatting>
  <conditionalFormatting sqref="M6 M11">
    <cfRule type="containsText" dxfId="242" priority="90" operator="containsText" text="No">
      <formula>NOT(ISERROR(SEARCH("No",M6)))</formula>
    </cfRule>
  </conditionalFormatting>
  <conditionalFormatting sqref="Q43:Q48">
    <cfRule type="containsText" dxfId="241" priority="46" operator="containsText" text="No">
      <formula>NOT(ISERROR(SEARCH("No",Q43)))</formula>
    </cfRule>
  </conditionalFormatting>
  <conditionalFormatting sqref="I33">
    <cfRule type="containsText" dxfId="240" priority="68" operator="containsText" text="No">
      <formula>NOT(ISERROR(SEARCH("No",I33)))</formula>
    </cfRule>
  </conditionalFormatting>
  <conditionalFormatting sqref="O43:O48">
    <cfRule type="containsText" dxfId="239" priority="45" operator="containsText" text="No">
      <formula>NOT(ISERROR(SEARCH("No",O43)))</formula>
    </cfRule>
  </conditionalFormatting>
  <conditionalFormatting sqref="M7:M10">
    <cfRule type="containsText" dxfId="238" priority="42" operator="containsText" text="No">
      <formula>NOT(ISERROR(SEARCH("No",M7)))</formula>
    </cfRule>
  </conditionalFormatting>
  <conditionalFormatting sqref="M13:M16">
    <cfRule type="containsText" dxfId="237" priority="41" operator="containsText" text="No">
      <formula>NOT(ISERROR(SEARCH("No",M13)))</formula>
    </cfRule>
  </conditionalFormatting>
  <conditionalFormatting sqref="M18">
    <cfRule type="containsText" dxfId="236" priority="40" operator="containsText" text="No">
      <formula>NOT(ISERROR(SEARCH("No",M18)))</formula>
    </cfRule>
  </conditionalFormatting>
  <conditionalFormatting sqref="M20:M23">
    <cfRule type="containsText" dxfId="235" priority="39" operator="containsText" text="No">
      <formula>NOT(ISERROR(SEARCH("No",M20)))</formula>
    </cfRule>
  </conditionalFormatting>
  <conditionalFormatting sqref="M25:M29">
    <cfRule type="containsText" dxfId="234" priority="38" operator="containsText" text="No">
      <formula>NOT(ISERROR(SEARCH("No",M25)))</formula>
    </cfRule>
  </conditionalFormatting>
  <conditionalFormatting sqref="K17 K19 K24">
    <cfRule type="containsText" dxfId="233" priority="30" operator="containsText" text="No">
      <formula>NOT(ISERROR(SEARCH("No",K17)))</formula>
    </cfRule>
  </conditionalFormatting>
  <conditionalFormatting sqref="K5:K11">
    <cfRule type="containsText" dxfId="232" priority="29" operator="containsText" text="No">
      <formula>NOT(ISERROR(SEARCH("No",K5)))</formula>
    </cfRule>
  </conditionalFormatting>
  <conditionalFormatting sqref="K13:K16">
    <cfRule type="containsText" dxfId="231" priority="28" operator="containsText" text="No">
      <formula>NOT(ISERROR(SEARCH("No",K13)))</formula>
    </cfRule>
  </conditionalFormatting>
  <conditionalFormatting sqref="K18">
    <cfRule type="containsText" dxfId="230" priority="27" operator="containsText" text="No">
      <formula>NOT(ISERROR(SEARCH("No",K18)))</formula>
    </cfRule>
  </conditionalFormatting>
  <conditionalFormatting sqref="K20:K23">
    <cfRule type="containsText" dxfId="229" priority="26" operator="containsText" text="No">
      <formula>NOT(ISERROR(SEARCH("No",K20)))</formula>
    </cfRule>
  </conditionalFormatting>
  <conditionalFormatting sqref="K25:K29">
    <cfRule type="containsText" dxfId="228" priority="25" operator="containsText" text="No">
      <formula>NOT(ISERROR(SEARCH("No",K25)))</formula>
    </cfRule>
  </conditionalFormatting>
  <conditionalFormatting sqref="O33:O37">
    <cfRule type="containsErrors" dxfId="227" priority="23">
      <formula>ISERROR(O33)</formula>
    </cfRule>
  </conditionalFormatting>
  <conditionalFormatting sqref="G33">
    <cfRule type="containsErrors" dxfId="226" priority="22">
      <formula>ISERROR(G33)</formula>
    </cfRule>
  </conditionalFormatting>
  <conditionalFormatting sqref="Q13:Q16">
    <cfRule type="containsText" dxfId="225" priority="18" operator="containsText" text="No">
      <formula>NOT(ISERROR(SEARCH("No",Q13)))</formula>
    </cfRule>
  </conditionalFormatting>
  <conditionalFormatting sqref="Q5:Q11">
    <cfRule type="containsText" dxfId="224" priority="20" operator="containsText" text="No">
      <formula>NOT(ISERROR(SEARCH("No",Q5)))</formula>
    </cfRule>
  </conditionalFormatting>
  <conditionalFormatting sqref="Q33">
    <cfRule type="containsErrors" dxfId="223" priority="19">
      <formula>ISERROR(Q33)</formula>
    </cfRule>
  </conditionalFormatting>
  <conditionalFormatting sqref="Q20:Q23">
    <cfRule type="containsText" dxfId="222" priority="8" operator="containsText" text="No">
      <formula>NOT(ISERROR(SEARCH("No",Q20)))</formula>
    </cfRule>
  </conditionalFormatting>
  <conditionalFormatting sqref="M33">
    <cfRule type="containsErrors" dxfId="221" priority="14">
      <formula>ISERROR(M33)</formula>
    </cfRule>
  </conditionalFormatting>
  <conditionalFormatting sqref="H13">
    <cfRule type="containsText" dxfId="220" priority="12" operator="containsText" text="No">
      <formula>NOT(ISERROR(SEARCH("No",H13)))</formula>
    </cfRule>
  </conditionalFormatting>
  <conditionalFormatting sqref="F17 F19 F24">
    <cfRule type="cellIs" dxfId="219" priority="11" operator="greaterThan">
      <formula>1</formula>
    </cfRule>
  </conditionalFormatting>
  <conditionalFormatting sqref="M5">
    <cfRule type="containsText" dxfId="218" priority="10" operator="containsText" text="No">
      <formula>NOT(ISERROR(SEARCH("No",M5)))</formula>
    </cfRule>
  </conditionalFormatting>
  <conditionalFormatting sqref="Q12">
    <cfRule type="containsText" dxfId="217" priority="1" operator="containsText" text="No">
      <formula>NOT(ISERROR(SEARCH("No",Q12)))</formula>
    </cfRule>
  </conditionalFormatting>
  <conditionalFormatting sqref="Q18">
    <cfRule type="containsText" dxfId="216" priority="9" operator="containsText" text="No">
      <formula>NOT(ISERROR(SEARCH("No",Q18)))</formula>
    </cfRule>
  </conditionalFormatting>
  <conditionalFormatting sqref="Q25:Q29">
    <cfRule type="containsText" dxfId="215" priority="6" operator="containsText" text="No">
      <formula>NOT(ISERROR(SEARCH("No",Q25)))</formula>
    </cfRule>
  </conditionalFormatting>
  <conditionalFormatting sqref="Q17">
    <cfRule type="containsText" dxfId="214" priority="5" operator="containsText" text="No">
      <formula>NOT(ISERROR(SEARCH("No",Q17)))</formula>
    </cfRule>
  </conditionalFormatting>
  <conditionalFormatting sqref="Q19">
    <cfRule type="containsText" dxfId="213" priority="4" operator="containsText" text="No">
      <formula>NOT(ISERROR(SEARCH("No",Q19)))</formula>
    </cfRule>
  </conditionalFormatting>
  <conditionalFormatting sqref="Q24">
    <cfRule type="containsText" dxfId="212" priority="3" operator="containsText" text="No">
      <formula>NOT(ISERROR(SEARCH("No",Q24)))</formula>
    </cfRule>
  </conditionalFormatting>
  <conditionalFormatting sqref="Q30">
    <cfRule type="containsText" dxfId="211" priority="2" operator="containsText" text="No">
      <formula>NOT(ISERROR(SEARCH("No",Q30)))</formula>
    </cfRule>
  </conditionalFormatting>
  <dataValidations count="2">
    <dataValidation type="decimal" operator="greaterThanOrEqual" allowBlank="1" showInputMessage="1" showErrorMessage="1" sqref="F17 F19 F24" xr:uid="{04ECDAFA-7BA3-4048-A1C7-2D6D7B10397F}">
      <formula1>0</formula1>
    </dataValidation>
    <dataValidation type="list" operator="greaterThanOrEqual" showInputMessage="1" showErrorMessage="1" sqref="F13:F16 F18 F20:F29 F33:F37" xr:uid="{FE21E0AC-34FE-4A89-AB8B-7C17E6E89894}">
      <formula1>"Yes,No"</formula1>
    </dataValidation>
  </dataValidations>
  <pageMargins left="0.7" right="0.7" top="0.75" bottom="0.75" header="0.3" footer="0.3"/>
  <pageSetup paperSize="9" orientation="portrait" r:id="rId1"/>
  <ignoredErrors>
    <ignoredError sqref="M7:M10 M13:M16 M18 M20:M23 M25:M29 O7 O13:O16 O18 O20:O22 O25:O29 I5 I7:I10 I13:I16 I18 I20:I23 I25:I29 I33 K5 K7:K10 K13:K16 K18 K20:K23 K25:K29 K33 M33:M37 O9:O10" unlockedFormula="1"/>
    <ignoredError sqref="O6 O17 O19 O24 Q17 Q19 Q24 Q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A2575-572E-C045-903E-779DDF74D785}">
  <sheetPr>
    <tabColor theme="9" tint="0.59999389629810485"/>
  </sheetPr>
  <dimension ref="A1:CW175"/>
  <sheetViews>
    <sheetView topLeftCell="A132" zoomScale="90" zoomScaleNormal="90" workbookViewId="0">
      <pane xSplit="3" topLeftCell="D1" activePane="topRight" state="frozen"/>
      <selection pane="topRight" activeCell="L159" sqref="L159"/>
    </sheetView>
  </sheetViews>
  <sheetFormatPr defaultColWidth="10.875" defaultRowHeight="15"/>
  <cols>
    <col min="1" max="1" width="4.375" style="1039" customWidth="1"/>
    <col min="2" max="2" width="36" style="1039" bestFit="1" customWidth="1"/>
    <col min="3" max="3" width="28" style="1039" customWidth="1"/>
    <col min="4" max="4" width="4.375" style="1039" customWidth="1"/>
    <col min="5" max="5" width="21.875" style="1039" customWidth="1"/>
    <col min="6" max="35" width="13.875" style="1039" customWidth="1"/>
    <col min="36" max="36" width="3.875" style="1039" customWidth="1"/>
    <col min="37" max="41" width="16" style="1039" customWidth="1"/>
    <col min="42" max="16384" width="10.875" style="1039"/>
  </cols>
  <sheetData>
    <row r="1" spans="1:101" ht="15.75" thickBot="1">
      <c r="A1" s="1670"/>
      <c r="B1" s="1670"/>
      <c r="C1" s="1670"/>
      <c r="D1" s="1670"/>
      <c r="E1" s="1670"/>
      <c r="F1" s="1670"/>
      <c r="G1" s="1670"/>
      <c r="H1" s="1670"/>
      <c r="I1" s="1670"/>
      <c r="J1" s="1670"/>
      <c r="K1" s="1670"/>
      <c r="L1" s="1670"/>
      <c r="M1" s="1670"/>
      <c r="N1" s="1670"/>
      <c r="O1" s="1670"/>
      <c r="P1" s="1670"/>
      <c r="Q1" s="1670"/>
      <c r="R1" s="1670"/>
      <c r="S1" s="1670"/>
      <c r="T1" s="1670"/>
      <c r="U1" s="1670"/>
      <c r="V1" s="1670"/>
      <c r="W1" s="1670"/>
      <c r="X1" s="1670"/>
      <c r="Y1" s="1670"/>
      <c r="Z1" s="1670"/>
      <c r="AA1" s="1670"/>
      <c r="AB1" s="1670"/>
      <c r="AC1" s="1670"/>
      <c r="AD1" s="1670"/>
      <c r="AE1" s="1670"/>
      <c r="AF1" s="1670"/>
      <c r="AG1" s="1670"/>
      <c r="AH1" s="1670"/>
      <c r="AI1" s="1670"/>
      <c r="AJ1" s="1670"/>
      <c r="AK1" s="1670"/>
      <c r="AL1" s="1670"/>
      <c r="AM1" s="1670"/>
      <c r="AN1" s="1670"/>
      <c r="AO1" s="1670"/>
      <c r="AP1" s="1670"/>
      <c r="AQ1" s="1670"/>
      <c r="AR1" s="1670"/>
      <c r="AS1" s="1670"/>
      <c r="AT1" s="1670"/>
      <c r="AU1" s="1670"/>
      <c r="AV1" s="1670"/>
      <c r="AW1" s="1670"/>
      <c r="AX1" s="1670"/>
      <c r="AY1" s="1670"/>
      <c r="AZ1" s="1670"/>
      <c r="BA1" s="1670"/>
      <c r="BB1" s="1670"/>
      <c r="BC1" s="1670"/>
      <c r="BD1" s="1670"/>
      <c r="BE1" s="1670"/>
      <c r="BF1" s="1670"/>
      <c r="BG1" s="1670"/>
      <c r="BH1" s="1670"/>
      <c r="BI1" s="1670"/>
      <c r="BJ1" s="1670"/>
      <c r="BK1" s="1670"/>
      <c r="BL1" s="1670"/>
      <c r="BM1" s="1670"/>
      <c r="BN1" s="1670"/>
      <c r="BO1" s="1670"/>
      <c r="BP1" s="1670"/>
      <c r="BQ1" s="1670"/>
      <c r="BR1" s="1670"/>
      <c r="BS1" s="1670"/>
      <c r="BT1" s="1670"/>
      <c r="BU1" s="1670"/>
      <c r="BV1" s="1670"/>
      <c r="BW1" s="1670"/>
      <c r="BX1" s="1670"/>
      <c r="BY1" s="1670"/>
      <c r="BZ1" s="1670"/>
      <c r="CA1" s="1670"/>
      <c r="CB1" s="1670"/>
      <c r="CC1" s="1670"/>
      <c r="CD1" s="1670"/>
      <c r="CE1" s="1670"/>
      <c r="CF1" s="1670"/>
      <c r="CG1" s="1670"/>
      <c r="CH1" s="1670"/>
      <c r="CI1" s="1670"/>
      <c r="CJ1" s="1670"/>
      <c r="CK1" s="1670"/>
      <c r="CL1" s="1670"/>
      <c r="CM1" s="1670"/>
      <c r="CN1" s="1670"/>
      <c r="CO1" s="1670"/>
      <c r="CP1" s="1670"/>
      <c r="CQ1" s="1670"/>
      <c r="CR1" s="1670"/>
      <c r="CS1" s="1670"/>
      <c r="CT1" s="1670"/>
      <c r="CU1" s="1670"/>
      <c r="CV1" s="1670"/>
      <c r="CW1" s="1670"/>
    </row>
    <row r="2" spans="1:101" s="35" customFormat="1" ht="25.35" customHeight="1" thickBot="1">
      <c r="A2" s="34"/>
      <c r="B2" s="1854" t="s">
        <v>376</v>
      </c>
      <c r="C2" s="1855"/>
      <c r="D2" s="624"/>
      <c r="E2" s="625"/>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3"/>
      <c r="AJ2" s="1670"/>
      <c r="AK2" s="1670"/>
      <c r="AL2" s="1670"/>
      <c r="AM2" s="1670"/>
      <c r="AN2" s="1670"/>
      <c r="AO2" s="1670"/>
      <c r="AP2" s="1670"/>
      <c r="AQ2" s="1670"/>
      <c r="AR2" s="1670"/>
      <c r="AS2" s="1670"/>
      <c r="AT2" s="1670"/>
      <c r="AU2" s="1670"/>
      <c r="AV2" s="1670"/>
      <c r="AW2" s="1670"/>
      <c r="AX2" s="1670"/>
      <c r="AY2" s="1670"/>
      <c r="AZ2" s="1670"/>
      <c r="BA2" s="1670"/>
      <c r="BB2" s="1670"/>
      <c r="BC2" s="1670"/>
      <c r="BD2" s="1670"/>
      <c r="BE2" s="1670"/>
      <c r="BF2" s="1670"/>
      <c r="BG2" s="1670"/>
      <c r="BH2" s="1670"/>
      <c r="BI2" s="1670"/>
      <c r="BJ2" s="1670"/>
      <c r="BK2" s="1670"/>
      <c r="BL2" s="1670"/>
      <c r="BM2" s="1670"/>
      <c r="BN2" s="1670"/>
      <c r="BO2" s="1670"/>
      <c r="BP2" s="1670"/>
      <c r="BQ2" s="1670"/>
      <c r="BR2" s="1670"/>
      <c r="BS2" s="1670"/>
      <c r="BT2" s="1670"/>
      <c r="BU2" s="1670"/>
      <c r="BV2" s="1670"/>
      <c r="BW2" s="1670"/>
      <c r="BX2" s="1670"/>
      <c r="BY2" s="1670"/>
      <c r="BZ2" s="1670"/>
      <c r="CA2" s="1670"/>
      <c r="CB2" s="1670"/>
      <c r="CC2" s="1670"/>
      <c r="CD2" s="1670"/>
      <c r="CE2" s="1670"/>
      <c r="CF2" s="1670"/>
      <c r="CG2" s="1670"/>
      <c r="CH2" s="1670"/>
      <c r="CI2" s="1670"/>
      <c r="CJ2" s="1670"/>
      <c r="CK2" s="1670"/>
      <c r="CL2" s="1670"/>
      <c r="CM2" s="1670"/>
      <c r="CN2" s="1670"/>
      <c r="CO2" s="1670"/>
      <c r="CP2" s="1670"/>
      <c r="CQ2" s="1670"/>
      <c r="CR2" s="1670"/>
      <c r="CS2" s="1670"/>
      <c r="CT2" s="1670"/>
      <c r="CU2" s="1670"/>
      <c r="CV2" s="1670"/>
      <c r="CW2" s="1670"/>
    </row>
    <row r="3" spans="1:101" s="35" customFormat="1" ht="25.35" customHeight="1" thickBot="1">
      <c r="A3" s="34"/>
      <c r="B3" s="198"/>
      <c r="C3" s="198"/>
      <c r="D3" s="198"/>
      <c r="E3" s="198"/>
      <c r="F3" s="198"/>
      <c r="G3" s="198"/>
      <c r="H3" s="198"/>
      <c r="I3" s="198"/>
      <c r="J3" s="198"/>
      <c r="K3" s="198"/>
      <c r="L3" s="198"/>
      <c r="M3" s="198"/>
      <c r="N3" s="198"/>
      <c r="O3" s="198"/>
      <c r="P3" s="198"/>
      <c r="Q3" s="198"/>
      <c r="R3" s="198"/>
      <c r="S3" s="198"/>
      <c r="T3" s="198"/>
      <c r="U3" s="198"/>
      <c r="V3" s="198"/>
      <c r="W3" s="198"/>
      <c r="X3" s="198"/>
      <c r="Y3" s="198"/>
      <c r="AJ3" s="1670"/>
      <c r="AK3" s="1670"/>
      <c r="AL3" s="1670"/>
      <c r="AM3" s="1670"/>
      <c r="AN3" s="1670"/>
      <c r="AO3" s="1670"/>
      <c r="AP3" s="1670"/>
      <c r="AQ3" s="1670"/>
      <c r="AR3" s="1670"/>
      <c r="AS3" s="1670"/>
      <c r="AT3" s="1670"/>
      <c r="AU3" s="1670"/>
      <c r="AV3" s="1670"/>
      <c r="AW3" s="1670"/>
      <c r="AX3" s="1670"/>
      <c r="AY3" s="1670"/>
      <c r="AZ3" s="1670"/>
      <c r="BA3" s="1670"/>
      <c r="BB3" s="1670"/>
      <c r="BC3" s="1670"/>
      <c r="BD3" s="1670"/>
      <c r="BE3" s="1670"/>
      <c r="BF3" s="1670"/>
      <c r="BG3" s="1670"/>
      <c r="BH3" s="1670"/>
      <c r="BI3" s="1670"/>
      <c r="BJ3" s="1670"/>
      <c r="BK3" s="1670"/>
      <c r="BL3" s="1670"/>
      <c r="BM3" s="1670"/>
      <c r="BN3" s="1670"/>
      <c r="BO3" s="1670"/>
      <c r="BP3" s="1670"/>
      <c r="BQ3" s="1670"/>
      <c r="BR3" s="1670"/>
      <c r="BS3" s="1670"/>
      <c r="BT3" s="1670"/>
      <c r="BU3" s="1670"/>
      <c r="BV3" s="1670"/>
      <c r="BW3" s="1670"/>
      <c r="BX3" s="1670"/>
      <c r="BY3" s="1670"/>
      <c r="BZ3" s="1670"/>
      <c r="CA3" s="1670"/>
      <c r="CB3" s="1670"/>
      <c r="CC3" s="1670"/>
      <c r="CD3" s="1670"/>
      <c r="CE3" s="1670"/>
      <c r="CF3" s="1670"/>
      <c r="CG3" s="1670"/>
      <c r="CH3" s="1670"/>
      <c r="CI3" s="1670"/>
      <c r="CJ3" s="1670"/>
      <c r="CK3" s="1670"/>
      <c r="CL3" s="1670"/>
      <c r="CM3" s="1670"/>
      <c r="CN3" s="1670"/>
      <c r="CO3" s="1670"/>
      <c r="CP3" s="1670"/>
      <c r="CQ3" s="1670"/>
      <c r="CR3" s="1670"/>
      <c r="CS3" s="1670"/>
      <c r="CT3" s="1670"/>
      <c r="CU3" s="1670"/>
      <c r="CV3" s="1670"/>
      <c r="CW3" s="1670"/>
    </row>
    <row r="4" spans="1:101" s="1040" customFormat="1" ht="26.1" customHeight="1">
      <c r="B4" s="1443" t="s">
        <v>377</v>
      </c>
      <c r="C4" s="1041"/>
      <c r="D4" s="1041"/>
      <c r="E4" s="1041"/>
      <c r="F4" s="1442" t="s">
        <v>378</v>
      </c>
      <c r="G4" s="1442" t="s">
        <v>379</v>
      </c>
      <c r="H4" s="1442" t="s">
        <v>380</v>
      </c>
      <c r="I4" s="1442" t="s">
        <v>381</v>
      </c>
      <c r="J4" s="1442" t="s">
        <v>382</v>
      </c>
      <c r="K4" s="1442" t="s">
        <v>383</v>
      </c>
      <c r="L4" s="1442" t="s">
        <v>384</v>
      </c>
      <c r="M4" s="1442" t="s">
        <v>385</v>
      </c>
      <c r="N4" s="1442" t="s">
        <v>386</v>
      </c>
      <c r="O4" s="1442" t="s">
        <v>387</v>
      </c>
      <c r="P4" s="1442" t="s">
        <v>388</v>
      </c>
      <c r="Q4" s="1442" t="s">
        <v>389</v>
      </c>
      <c r="R4" s="1442" t="s">
        <v>390</v>
      </c>
      <c r="S4" s="1442" t="s">
        <v>391</v>
      </c>
      <c r="T4" s="1442" t="s">
        <v>392</v>
      </c>
      <c r="U4" s="1442" t="s">
        <v>393</v>
      </c>
      <c r="V4" s="1442" t="s">
        <v>394</v>
      </c>
      <c r="W4" s="1442" t="s">
        <v>395</v>
      </c>
      <c r="X4" s="1442" t="s">
        <v>396</v>
      </c>
      <c r="Y4" s="1442" t="s">
        <v>397</v>
      </c>
      <c r="Z4" s="1442" t="s">
        <v>398</v>
      </c>
      <c r="AA4" s="1442" t="s">
        <v>399</v>
      </c>
      <c r="AB4" s="1442" t="s">
        <v>400</v>
      </c>
      <c r="AC4" s="1442" t="s">
        <v>401</v>
      </c>
      <c r="AD4" s="1442" t="s">
        <v>402</v>
      </c>
      <c r="AE4" s="1442" t="s">
        <v>403</v>
      </c>
      <c r="AF4" s="1442" t="s">
        <v>404</v>
      </c>
      <c r="AG4" s="1442" t="s">
        <v>405</v>
      </c>
      <c r="AH4" s="1442" t="s">
        <v>406</v>
      </c>
      <c r="AI4" s="1442" t="s">
        <v>407</v>
      </c>
      <c r="AJ4" s="1042"/>
    </row>
    <row r="5" spans="1:101">
      <c r="A5" s="1670"/>
      <c r="B5" s="1671"/>
      <c r="C5" s="1672"/>
      <c r="D5" s="1672"/>
      <c r="E5" s="1673" t="s">
        <v>408</v>
      </c>
      <c r="F5" s="1087" t="s">
        <v>409</v>
      </c>
      <c r="G5" s="1087" t="s">
        <v>409</v>
      </c>
      <c r="H5" s="1087" t="s">
        <v>409</v>
      </c>
      <c r="I5" s="1087" t="s">
        <v>409</v>
      </c>
      <c r="J5" s="1087" t="s">
        <v>409</v>
      </c>
      <c r="K5" s="1087" t="s">
        <v>409</v>
      </c>
      <c r="L5" s="1087" t="s">
        <v>409</v>
      </c>
      <c r="M5" s="1087" t="s">
        <v>409</v>
      </c>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674"/>
      <c r="AK5" s="1670"/>
      <c r="AL5" s="1670"/>
      <c r="AM5" s="1670"/>
      <c r="AN5" s="1670"/>
      <c r="AO5" s="1670"/>
      <c r="AP5" s="1670"/>
      <c r="AQ5" s="1670"/>
      <c r="AR5" s="1670"/>
      <c r="AS5" s="1670"/>
      <c r="AT5" s="1670"/>
      <c r="AU5" s="1670"/>
      <c r="AV5" s="1670"/>
      <c r="AW5" s="1670"/>
      <c r="AX5" s="1670"/>
      <c r="AY5" s="1670"/>
      <c r="AZ5" s="1670"/>
      <c r="BA5" s="1670"/>
      <c r="BB5" s="1670"/>
      <c r="BC5" s="1670"/>
      <c r="BD5" s="1670"/>
      <c r="BE5" s="1670"/>
      <c r="BF5" s="1670"/>
      <c r="BG5" s="1670"/>
      <c r="BH5" s="1670"/>
      <c r="BI5" s="1670"/>
      <c r="BJ5" s="1670"/>
      <c r="BK5" s="1670"/>
      <c r="BL5" s="1670"/>
      <c r="BM5" s="1670"/>
      <c r="BN5" s="1670"/>
      <c r="BO5" s="1670"/>
      <c r="BP5" s="1670"/>
      <c r="BQ5" s="1670"/>
      <c r="BR5" s="1670"/>
      <c r="BS5" s="1670"/>
      <c r="BT5" s="1670"/>
      <c r="BU5" s="1670"/>
      <c r="BV5" s="1670"/>
      <c r="BW5" s="1670"/>
      <c r="BX5" s="1670"/>
      <c r="BY5" s="1670"/>
      <c r="BZ5" s="1670"/>
      <c r="CA5" s="1670"/>
      <c r="CB5" s="1670"/>
      <c r="CC5" s="1670"/>
      <c r="CD5" s="1670"/>
      <c r="CE5" s="1670"/>
      <c r="CF5" s="1670"/>
      <c r="CG5" s="1670"/>
      <c r="CH5" s="1670"/>
      <c r="CI5" s="1670"/>
      <c r="CJ5" s="1670"/>
      <c r="CK5" s="1670"/>
      <c r="CL5" s="1670"/>
      <c r="CM5" s="1670"/>
      <c r="CN5" s="1670"/>
      <c r="CO5" s="1670"/>
      <c r="CP5" s="1670"/>
      <c r="CQ5" s="1670"/>
      <c r="CR5" s="1670"/>
      <c r="CS5" s="1670"/>
      <c r="CT5" s="1670"/>
      <c r="CU5" s="1670"/>
      <c r="CV5" s="1670"/>
      <c r="CW5" s="1670"/>
    </row>
    <row r="6" spans="1:101" ht="15.75">
      <c r="A6" s="1670"/>
      <c r="B6" s="1671"/>
      <c r="C6" s="1044"/>
      <c r="D6" s="1044"/>
      <c r="E6" s="1673" t="s">
        <v>410</v>
      </c>
      <c r="F6" s="1087" t="s">
        <v>411</v>
      </c>
      <c r="G6" s="1087" t="s">
        <v>411</v>
      </c>
      <c r="H6" s="1087" t="s">
        <v>412</v>
      </c>
      <c r="I6" s="1087" t="s">
        <v>412</v>
      </c>
      <c r="J6" s="1087" t="s">
        <v>412</v>
      </c>
      <c r="K6" s="1087" t="s">
        <v>413</v>
      </c>
      <c r="L6" s="1087" t="s">
        <v>413</v>
      </c>
      <c r="M6" s="1087" t="s">
        <v>414</v>
      </c>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674"/>
      <c r="AK6" s="1670"/>
      <c r="AL6" s="1670"/>
      <c r="AM6" s="1670"/>
      <c r="AN6" s="1670"/>
      <c r="AO6" s="1670"/>
      <c r="AP6" s="1670"/>
      <c r="AQ6" s="1670"/>
      <c r="AR6" s="1670"/>
      <c r="AS6" s="1670"/>
      <c r="AT6" s="1670"/>
      <c r="AU6" s="1670"/>
      <c r="AV6" s="1670"/>
      <c r="AW6" s="1670"/>
      <c r="AX6" s="1670"/>
      <c r="AY6" s="1670"/>
      <c r="AZ6" s="1670"/>
      <c r="BA6" s="1670"/>
      <c r="BB6" s="1670"/>
      <c r="BC6" s="1670"/>
      <c r="BD6" s="1670"/>
      <c r="BE6" s="1670"/>
      <c r="BF6" s="1670"/>
      <c r="BG6" s="1670"/>
      <c r="BH6" s="1670"/>
      <c r="BI6" s="1670"/>
      <c r="BJ6" s="1670"/>
      <c r="BK6" s="1670"/>
      <c r="BL6" s="1670"/>
      <c r="BM6" s="1670"/>
      <c r="BN6" s="1670"/>
      <c r="BO6" s="1670"/>
      <c r="BP6" s="1670"/>
      <c r="BQ6" s="1670"/>
      <c r="BR6" s="1670"/>
      <c r="BS6" s="1670"/>
      <c r="BT6" s="1670"/>
      <c r="BU6" s="1670"/>
      <c r="BV6" s="1670"/>
      <c r="BW6" s="1670"/>
      <c r="BX6" s="1670"/>
      <c r="BY6" s="1670"/>
      <c r="BZ6" s="1670"/>
      <c r="CA6" s="1670"/>
      <c r="CB6" s="1670"/>
      <c r="CC6" s="1670"/>
      <c r="CD6" s="1670"/>
      <c r="CE6" s="1670"/>
      <c r="CF6" s="1670"/>
      <c r="CG6" s="1670"/>
      <c r="CH6" s="1670"/>
      <c r="CI6" s="1670"/>
      <c r="CJ6" s="1670"/>
      <c r="CK6" s="1670"/>
      <c r="CL6" s="1670"/>
      <c r="CM6" s="1670"/>
      <c r="CN6" s="1670"/>
      <c r="CO6" s="1670"/>
      <c r="CP6" s="1670"/>
      <c r="CQ6" s="1670"/>
      <c r="CR6" s="1670"/>
      <c r="CS6" s="1670"/>
      <c r="CT6" s="1670"/>
      <c r="CU6" s="1670"/>
      <c r="CV6" s="1670"/>
      <c r="CW6" s="1670"/>
    </row>
    <row r="7" spans="1:101" ht="15.75">
      <c r="A7" s="1670"/>
      <c r="B7" s="1675"/>
      <c r="C7" s="1044"/>
      <c r="D7" s="1045"/>
      <c r="E7" s="1673" t="s">
        <v>415</v>
      </c>
      <c r="F7" s="1087" t="s">
        <v>416</v>
      </c>
      <c r="G7" s="1087" t="s">
        <v>417</v>
      </c>
      <c r="H7" s="1087" t="s">
        <v>416</v>
      </c>
      <c r="I7" s="1087" t="s">
        <v>417</v>
      </c>
      <c r="J7" s="1087" t="s">
        <v>418</v>
      </c>
      <c r="K7" s="1087" t="s">
        <v>416</v>
      </c>
      <c r="L7" s="1087" t="s">
        <v>417</v>
      </c>
      <c r="M7" s="1087" t="s">
        <v>416</v>
      </c>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674"/>
      <c r="AK7" s="1670"/>
      <c r="AL7" s="1670"/>
      <c r="AM7" s="1670"/>
      <c r="AN7" s="1670"/>
      <c r="AO7" s="1670"/>
      <c r="AP7" s="1670"/>
      <c r="AQ7" s="1670"/>
      <c r="AR7" s="1670"/>
      <c r="AS7" s="1670"/>
      <c r="AT7" s="1670"/>
      <c r="AU7" s="1670"/>
      <c r="AV7" s="1670"/>
      <c r="AW7" s="1670"/>
      <c r="AX7" s="1670"/>
      <c r="AY7" s="1670"/>
      <c r="AZ7" s="1670"/>
      <c r="BA7" s="1670"/>
      <c r="BB7" s="1670"/>
      <c r="BC7" s="1670"/>
      <c r="BD7" s="1670"/>
      <c r="BE7" s="1670"/>
      <c r="BF7" s="1670"/>
      <c r="BG7" s="1670"/>
      <c r="BH7" s="1670"/>
      <c r="BI7" s="1670"/>
      <c r="BJ7" s="1670"/>
      <c r="BK7" s="1670"/>
      <c r="BL7" s="1670"/>
      <c r="BM7" s="1670"/>
      <c r="BN7" s="1670"/>
      <c r="BO7" s="1670"/>
      <c r="BP7" s="1670"/>
      <c r="BQ7" s="1670"/>
      <c r="BR7" s="1670"/>
      <c r="BS7" s="1670"/>
      <c r="BT7" s="1670"/>
      <c r="BU7" s="1670"/>
      <c r="BV7" s="1670"/>
      <c r="BW7" s="1670"/>
      <c r="BX7" s="1670"/>
      <c r="BY7" s="1670"/>
      <c r="BZ7" s="1670"/>
      <c r="CA7" s="1670"/>
      <c r="CB7" s="1670"/>
      <c r="CC7" s="1670"/>
      <c r="CD7" s="1670"/>
      <c r="CE7" s="1670"/>
      <c r="CF7" s="1670"/>
      <c r="CG7" s="1670"/>
      <c r="CH7" s="1670"/>
      <c r="CI7" s="1670"/>
      <c r="CJ7" s="1670"/>
      <c r="CK7" s="1670"/>
      <c r="CL7" s="1670"/>
      <c r="CM7" s="1670"/>
      <c r="CN7" s="1670"/>
      <c r="CO7" s="1670"/>
      <c r="CP7" s="1670"/>
      <c r="CQ7" s="1670"/>
      <c r="CR7" s="1670"/>
      <c r="CS7" s="1670"/>
      <c r="CT7" s="1670"/>
      <c r="CU7" s="1670"/>
      <c r="CV7" s="1670"/>
      <c r="CW7" s="1670"/>
    </row>
    <row r="8" spans="1:101" ht="18">
      <c r="A8" s="1670"/>
      <c r="B8" s="674" t="s">
        <v>336</v>
      </c>
      <c r="C8" s="783" t="s">
        <v>419</v>
      </c>
      <c r="D8" s="1676"/>
      <c r="E8" s="1046" t="s">
        <v>420</v>
      </c>
      <c r="F8" s="1676"/>
      <c r="G8" s="1676"/>
      <c r="H8" s="1676"/>
      <c r="I8" s="1676"/>
      <c r="J8" s="1676"/>
      <c r="K8" s="1676"/>
      <c r="L8" s="1676"/>
      <c r="M8" s="1676"/>
      <c r="N8" s="1676"/>
      <c r="O8" s="1676"/>
      <c r="P8" s="1676"/>
      <c r="Q8" s="1676"/>
      <c r="R8" s="1676"/>
      <c r="S8" s="1676"/>
      <c r="T8" s="1676"/>
      <c r="U8" s="1676"/>
      <c r="V8" s="1676"/>
      <c r="W8" s="1676"/>
      <c r="X8" s="1676"/>
      <c r="Y8" s="1676"/>
      <c r="Z8" s="1676"/>
      <c r="AA8" s="1676"/>
      <c r="AB8" s="1676"/>
      <c r="AC8" s="1676"/>
      <c r="AD8" s="1676"/>
      <c r="AE8" s="1676"/>
      <c r="AF8" s="1676"/>
      <c r="AG8" s="1676"/>
      <c r="AH8" s="1676"/>
      <c r="AI8" s="1676"/>
      <c r="AJ8" s="1674"/>
      <c r="AK8" s="1670"/>
      <c r="AL8" s="1670"/>
      <c r="AM8" s="1670"/>
      <c r="AN8" s="1670"/>
      <c r="AO8" s="1670"/>
      <c r="AP8" s="1670"/>
      <c r="AQ8" s="1670"/>
      <c r="AR8" s="1670"/>
      <c r="AS8" s="1670"/>
      <c r="AT8" s="1670"/>
      <c r="AU8" s="1670"/>
      <c r="AV8" s="1670"/>
      <c r="AW8" s="1670"/>
      <c r="AX8" s="1670"/>
      <c r="AY8" s="1670"/>
      <c r="AZ8" s="1670"/>
      <c r="BA8" s="1670"/>
      <c r="BB8" s="1670"/>
      <c r="BC8" s="1670"/>
      <c r="BD8" s="1670"/>
      <c r="BE8" s="1670"/>
      <c r="BF8" s="1670"/>
      <c r="BG8" s="1670"/>
      <c r="BH8" s="1670"/>
      <c r="BI8" s="1670"/>
      <c r="BJ8" s="1670"/>
      <c r="BK8" s="1670"/>
      <c r="BL8" s="1670"/>
      <c r="BM8" s="1670"/>
      <c r="BN8" s="1670"/>
      <c r="BO8" s="1670"/>
      <c r="BP8" s="1670"/>
      <c r="BQ8" s="1670"/>
      <c r="BR8" s="1670"/>
      <c r="BS8" s="1670"/>
      <c r="BT8" s="1670"/>
      <c r="BU8" s="1670"/>
      <c r="BV8" s="1670"/>
      <c r="BW8" s="1670"/>
      <c r="BX8" s="1670"/>
      <c r="BY8" s="1670"/>
      <c r="BZ8" s="1670"/>
      <c r="CA8" s="1670"/>
      <c r="CB8" s="1670"/>
      <c r="CC8" s="1670"/>
      <c r="CD8" s="1670"/>
      <c r="CE8" s="1670"/>
      <c r="CF8" s="1670"/>
      <c r="CG8" s="1670"/>
      <c r="CH8" s="1670"/>
      <c r="CI8" s="1670"/>
      <c r="CJ8" s="1670"/>
      <c r="CK8" s="1670"/>
      <c r="CL8" s="1670"/>
      <c r="CM8" s="1670"/>
      <c r="CN8" s="1670"/>
      <c r="CO8" s="1670"/>
      <c r="CP8" s="1670"/>
      <c r="CQ8" s="1670"/>
      <c r="CR8" s="1670"/>
      <c r="CS8" s="1670"/>
      <c r="CT8" s="1670"/>
      <c r="CU8" s="1670"/>
      <c r="CV8" s="1670"/>
      <c r="CW8" s="1670"/>
    </row>
    <row r="9" spans="1:101">
      <c r="A9" s="1670"/>
      <c r="B9" s="431" t="str">
        <f>'Library Volume 2'!$F$6</f>
        <v>Classrooms/ ICT-rich Classrooms</v>
      </c>
      <c r="C9" s="658">
        <f>SUM(F9:AI9)</f>
        <v>0</v>
      </c>
      <c r="D9" s="661"/>
      <c r="E9" s="862"/>
      <c r="F9" s="886">
        <v>0</v>
      </c>
      <c r="G9" s="886">
        <v>0</v>
      </c>
      <c r="H9" s="886">
        <v>0</v>
      </c>
      <c r="I9" s="886">
        <v>0</v>
      </c>
      <c r="J9" s="886">
        <v>0</v>
      </c>
      <c r="K9" s="886">
        <v>0</v>
      </c>
      <c r="L9" s="886">
        <v>0</v>
      </c>
      <c r="M9" s="886">
        <v>0</v>
      </c>
      <c r="N9" s="886">
        <v>0</v>
      </c>
      <c r="O9" s="886">
        <v>0</v>
      </c>
      <c r="P9" s="886">
        <v>0</v>
      </c>
      <c r="Q9" s="886">
        <v>0</v>
      </c>
      <c r="R9" s="886">
        <v>0</v>
      </c>
      <c r="S9" s="886">
        <v>0</v>
      </c>
      <c r="T9" s="886">
        <v>0</v>
      </c>
      <c r="U9" s="886">
        <v>0</v>
      </c>
      <c r="V9" s="886">
        <v>0</v>
      </c>
      <c r="W9" s="886">
        <v>0</v>
      </c>
      <c r="X9" s="886">
        <v>0</v>
      </c>
      <c r="Y9" s="886">
        <v>0</v>
      </c>
      <c r="Z9" s="886">
        <v>0</v>
      </c>
      <c r="AA9" s="886">
        <v>0</v>
      </c>
      <c r="AB9" s="886">
        <v>0</v>
      </c>
      <c r="AC9" s="886">
        <v>0</v>
      </c>
      <c r="AD9" s="886">
        <v>0</v>
      </c>
      <c r="AE9" s="886">
        <v>0</v>
      </c>
      <c r="AF9" s="886">
        <v>0</v>
      </c>
      <c r="AG9" s="886">
        <v>0</v>
      </c>
      <c r="AH9" s="886">
        <v>0</v>
      </c>
      <c r="AI9" s="886">
        <v>0</v>
      </c>
      <c r="AJ9" s="1674"/>
      <c r="AK9" s="1670"/>
      <c r="AL9" s="1670"/>
      <c r="AM9" s="1670"/>
      <c r="AN9" s="1670"/>
      <c r="AO9" s="1670"/>
      <c r="AP9" s="1670"/>
      <c r="AQ9" s="1670"/>
      <c r="AR9" s="1670"/>
      <c r="AS9" s="1670"/>
      <c r="AT9" s="1670"/>
      <c r="AU9" s="1670"/>
      <c r="AV9" s="1670"/>
      <c r="AW9" s="1670"/>
      <c r="AX9" s="1670"/>
      <c r="AY9" s="1670"/>
      <c r="AZ9" s="1670"/>
      <c r="BA9" s="1670"/>
      <c r="BB9" s="1670"/>
      <c r="BC9" s="1670"/>
      <c r="BD9" s="1670"/>
      <c r="BE9" s="1670"/>
      <c r="BF9" s="1670"/>
      <c r="BG9" s="1670"/>
      <c r="BH9" s="1670"/>
      <c r="BI9" s="1670"/>
      <c r="BJ9" s="1670"/>
      <c r="BK9" s="1670"/>
      <c r="BL9" s="1670"/>
      <c r="BM9" s="1670"/>
      <c r="BN9" s="1670"/>
      <c r="BO9" s="1670"/>
      <c r="BP9" s="1670"/>
      <c r="BQ9" s="1670"/>
      <c r="BR9" s="1670"/>
      <c r="BS9" s="1670"/>
      <c r="BT9" s="1670"/>
      <c r="BU9" s="1670"/>
      <c r="BV9" s="1670"/>
      <c r="BW9" s="1670"/>
      <c r="BX9" s="1670"/>
      <c r="BY9" s="1670"/>
      <c r="BZ9" s="1670"/>
      <c r="CA9" s="1670"/>
      <c r="CB9" s="1670"/>
      <c r="CC9" s="1670"/>
      <c r="CD9" s="1670"/>
      <c r="CE9" s="1670"/>
      <c r="CF9" s="1670"/>
      <c r="CG9" s="1670"/>
      <c r="CH9" s="1670"/>
      <c r="CI9" s="1670"/>
      <c r="CJ9" s="1670"/>
      <c r="CK9" s="1670"/>
      <c r="CL9" s="1670"/>
      <c r="CM9" s="1670"/>
      <c r="CN9" s="1670"/>
      <c r="CO9" s="1670"/>
      <c r="CP9" s="1670"/>
      <c r="CQ9" s="1670"/>
      <c r="CR9" s="1670"/>
      <c r="CS9" s="1670"/>
      <c r="CT9" s="1670"/>
      <c r="CU9" s="1670"/>
      <c r="CV9" s="1670"/>
      <c r="CW9" s="1670"/>
    </row>
    <row r="10" spans="1:101" ht="15.75">
      <c r="A10" s="1670"/>
      <c r="B10" s="807" t="s">
        <v>345</v>
      </c>
      <c r="C10" s="1047">
        <f>SUM(C9)</f>
        <v>0</v>
      </c>
      <c r="D10" s="1047"/>
      <c r="E10" s="1048"/>
      <c r="F10" s="1047">
        <f t="shared" ref="F10:V10" si="0">SUM(F9)</f>
        <v>0</v>
      </c>
      <c r="G10" s="1047">
        <f t="shared" si="0"/>
        <v>0</v>
      </c>
      <c r="H10" s="1047">
        <f t="shared" ref="H10" si="1">SUM(H9)</f>
        <v>0</v>
      </c>
      <c r="I10" s="1047">
        <f t="shared" si="0"/>
        <v>0</v>
      </c>
      <c r="J10" s="1047">
        <f t="shared" si="0"/>
        <v>0</v>
      </c>
      <c r="K10" s="1047">
        <f t="shared" si="0"/>
        <v>0</v>
      </c>
      <c r="L10" s="1047">
        <f t="shared" si="0"/>
        <v>0</v>
      </c>
      <c r="M10" s="1047">
        <f t="shared" ref="M10" si="2">SUM(M9)</f>
        <v>0</v>
      </c>
      <c r="N10" s="1047">
        <f t="shared" si="0"/>
        <v>0</v>
      </c>
      <c r="O10" s="1047">
        <f t="shared" si="0"/>
        <v>0</v>
      </c>
      <c r="P10" s="1047">
        <f t="shared" si="0"/>
        <v>0</v>
      </c>
      <c r="Q10" s="1047">
        <f t="shared" si="0"/>
        <v>0</v>
      </c>
      <c r="R10" s="1047">
        <f t="shared" si="0"/>
        <v>0</v>
      </c>
      <c r="S10" s="1047">
        <f t="shared" si="0"/>
        <v>0</v>
      </c>
      <c r="T10" s="1047">
        <f t="shared" si="0"/>
        <v>0</v>
      </c>
      <c r="U10" s="1047">
        <f t="shared" si="0"/>
        <v>0</v>
      </c>
      <c r="V10" s="1047">
        <f t="shared" si="0"/>
        <v>0</v>
      </c>
      <c r="W10" s="1047">
        <f t="shared" ref="W10:AI10" si="3">SUM(W9)</f>
        <v>0</v>
      </c>
      <c r="X10" s="1047">
        <f t="shared" si="3"/>
        <v>0</v>
      </c>
      <c r="Y10" s="1047">
        <f t="shared" si="3"/>
        <v>0</v>
      </c>
      <c r="Z10" s="1047">
        <f t="shared" si="3"/>
        <v>0</v>
      </c>
      <c r="AA10" s="1047">
        <f t="shared" si="3"/>
        <v>0</v>
      </c>
      <c r="AB10" s="1047">
        <f t="shared" si="3"/>
        <v>0</v>
      </c>
      <c r="AC10" s="1047">
        <f t="shared" si="3"/>
        <v>0</v>
      </c>
      <c r="AD10" s="1047">
        <f t="shared" si="3"/>
        <v>0</v>
      </c>
      <c r="AE10" s="1047">
        <f t="shared" si="3"/>
        <v>0</v>
      </c>
      <c r="AF10" s="1047">
        <f t="shared" si="3"/>
        <v>0</v>
      </c>
      <c r="AG10" s="1047">
        <f t="shared" si="3"/>
        <v>0</v>
      </c>
      <c r="AH10" s="1047">
        <f t="shared" si="3"/>
        <v>0</v>
      </c>
      <c r="AI10" s="1047">
        <f t="shared" si="3"/>
        <v>0</v>
      </c>
      <c r="AJ10" s="1674"/>
      <c r="AK10" s="1670"/>
      <c r="AL10" s="1670"/>
      <c r="AM10" s="1670"/>
      <c r="AN10" s="1670"/>
      <c r="AO10" s="1670"/>
      <c r="AP10" s="1670"/>
      <c r="AQ10" s="1670"/>
      <c r="AR10" s="1670"/>
      <c r="AS10" s="1670"/>
      <c r="AT10" s="1670"/>
      <c r="AU10" s="1670"/>
      <c r="AV10" s="1670"/>
      <c r="AW10" s="1670"/>
      <c r="AX10" s="1670"/>
      <c r="AY10" s="1670"/>
      <c r="AZ10" s="1670"/>
      <c r="BA10" s="1670"/>
      <c r="BB10" s="1670"/>
      <c r="BC10" s="1670"/>
      <c r="BD10" s="1670"/>
      <c r="BE10" s="1670"/>
      <c r="BF10" s="1670"/>
      <c r="BG10" s="1670"/>
      <c r="BH10" s="1670"/>
      <c r="BI10" s="1670"/>
      <c r="BJ10" s="1670"/>
      <c r="BK10" s="1670"/>
      <c r="BL10" s="1670"/>
      <c r="BM10" s="1670"/>
      <c r="BN10" s="1670"/>
      <c r="BO10" s="1670"/>
      <c r="BP10" s="1670"/>
      <c r="BQ10" s="1670"/>
      <c r="BR10" s="1670"/>
      <c r="BS10" s="1670"/>
      <c r="BT10" s="1670"/>
      <c r="BU10" s="1670"/>
      <c r="BV10" s="1670"/>
      <c r="BW10" s="1670"/>
      <c r="BX10" s="1670"/>
      <c r="BY10" s="1670"/>
      <c r="BZ10" s="1670"/>
      <c r="CA10" s="1670"/>
      <c r="CB10" s="1670"/>
      <c r="CC10" s="1670"/>
      <c r="CD10" s="1670"/>
      <c r="CE10" s="1670"/>
      <c r="CF10" s="1670"/>
      <c r="CG10" s="1670"/>
      <c r="CH10" s="1670"/>
      <c r="CI10" s="1670"/>
      <c r="CJ10" s="1670"/>
      <c r="CK10" s="1670"/>
      <c r="CL10" s="1670"/>
      <c r="CM10" s="1670"/>
      <c r="CN10" s="1670"/>
      <c r="CO10" s="1670"/>
      <c r="CP10" s="1670"/>
      <c r="CQ10" s="1670"/>
      <c r="CR10" s="1670"/>
      <c r="CS10" s="1670"/>
      <c r="CT10" s="1670"/>
      <c r="CU10" s="1670"/>
      <c r="CV10" s="1670"/>
      <c r="CW10" s="1670"/>
    </row>
    <row r="11" spans="1:101">
      <c r="A11" s="1670"/>
      <c r="B11" s="66" t="str">
        <f>'Library Volume 2'!$F$15</f>
        <v>Small-Scale</v>
      </c>
      <c r="C11" s="658">
        <f>SUM(F11:AI11)</f>
        <v>0</v>
      </c>
      <c r="D11" s="658"/>
      <c r="E11" s="862"/>
      <c r="F11" s="886">
        <v>0</v>
      </c>
      <c r="G11" s="886">
        <v>0</v>
      </c>
      <c r="H11" s="886">
        <v>0</v>
      </c>
      <c r="I11" s="886">
        <v>0</v>
      </c>
      <c r="J11" s="886">
        <v>0</v>
      </c>
      <c r="K11" s="886">
        <v>0</v>
      </c>
      <c r="L11" s="886">
        <v>0</v>
      </c>
      <c r="M11" s="886">
        <v>0</v>
      </c>
      <c r="N11" s="886">
        <v>0</v>
      </c>
      <c r="O11" s="886">
        <v>0</v>
      </c>
      <c r="P11" s="886">
        <v>0</v>
      </c>
      <c r="Q11" s="886">
        <v>0</v>
      </c>
      <c r="R11" s="886">
        <v>0</v>
      </c>
      <c r="S11" s="886">
        <v>0</v>
      </c>
      <c r="T11" s="886">
        <v>0</v>
      </c>
      <c r="U11" s="886">
        <v>0</v>
      </c>
      <c r="V11" s="886">
        <v>0</v>
      </c>
      <c r="W11" s="886">
        <v>0</v>
      </c>
      <c r="X11" s="886">
        <v>0</v>
      </c>
      <c r="Y11" s="886">
        <v>0</v>
      </c>
      <c r="Z11" s="886">
        <v>0</v>
      </c>
      <c r="AA11" s="886">
        <v>0</v>
      </c>
      <c r="AB11" s="886">
        <v>0</v>
      </c>
      <c r="AC11" s="886">
        <v>0</v>
      </c>
      <c r="AD11" s="886">
        <v>0</v>
      </c>
      <c r="AE11" s="886">
        <v>0</v>
      </c>
      <c r="AF11" s="886">
        <v>0</v>
      </c>
      <c r="AG11" s="886">
        <v>0</v>
      </c>
      <c r="AH11" s="886">
        <v>0</v>
      </c>
      <c r="AI11" s="886">
        <v>0</v>
      </c>
      <c r="AJ11" s="1674"/>
      <c r="AK11" s="1670"/>
      <c r="AL11" s="1670"/>
      <c r="AM11" s="1670"/>
      <c r="AN11" s="1670"/>
      <c r="AO11" s="1670"/>
      <c r="AP11" s="1670"/>
      <c r="AQ11" s="1670"/>
      <c r="AR11" s="1670"/>
      <c r="AS11" s="1670"/>
      <c r="AT11" s="1670"/>
      <c r="AU11" s="1670"/>
      <c r="AV11" s="1670"/>
      <c r="AW11" s="1670"/>
      <c r="AX11" s="1670"/>
      <c r="AY11" s="1670"/>
      <c r="AZ11" s="1670"/>
      <c r="BA11" s="1670"/>
      <c r="BB11" s="1670"/>
      <c r="BC11" s="1670"/>
      <c r="BD11" s="1670"/>
      <c r="BE11" s="1670"/>
      <c r="BF11" s="1670"/>
      <c r="BG11" s="1670"/>
      <c r="BH11" s="1670"/>
      <c r="BI11" s="1670"/>
      <c r="BJ11" s="1670"/>
      <c r="BK11" s="1670"/>
      <c r="BL11" s="1670"/>
      <c r="BM11" s="1670"/>
      <c r="BN11" s="1670"/>
      <c r="BO11" s="1670"/>
      <c r="BP11" s="1670"/>
      <c r="BQ11" s="1670"/>
      <c r="BR11" s="1670"/>
      <c r="BS11" s="1670"/>
      <c r="BT11" s="1670"/>
      <c r="BU11" s="1670"/>
      <c r="BV11" s="1670"/>
      <c r="BW11" s="1670"/>
      <c r="BX11" s="1670"/>
      <c r="BY11" s="1670"/>
      <c r="BZ11" s="1670"/>
      <c r="CA11" s="1670"/>
      <c r="CB11" s="1670"/>
      <c r="CC11" s="1670"/>
      <c r="CD11" s="1670"/>
      <c r="CE11" s="1670"/>
      <c r="CF11" s="1670"/>
      <c r="CG11" s="1670"/>
      <c r="CH11" s="1670"/>
      <c r="CI11" s="1670"/>
      <c r="CJ11" s="1670"/>
      <c r="CK11" s="1670"/>
      <c r="CL11" s="1670"/>
      <c r="CM11" s="1670"/>
      <c r="CN11" s="1670"/>
      <c r="CO11" s="1670"/>
      <c r="CP11" s="1670"/>
      <c r="CQ11" s="1670"/>
      <c r="CR11" s="1670"/>
      <c r="CS11" s="1670"/>
      <c r="CT11" s="1670"/>
      <c r="CU11" s="1670"/>
      <c r="CV11" s="1670"/>
      <c r="CW11" s="1670"/>
    </row>
    <row r="12" spans="1:101">
      <c r="A12" s="1670"/>
      <c r="B12" s="65" t="str">
        <f>'Library Volume 2'!$F$32</f>
        <v>Medium-Scale</v>
      </c>
      <c r="C12" s="658">
        <f>SUM(F12:AI12)</f>
        <v>0</v>
      </c>
      <c r="D12" s="658"/>
      <c r="E12" s="862"/>
      <c r="F12" s="886">
        <v>0</v>
      </c>
      <c r="G12" s="886">
        <v>0</v>
      </c>
      <c r="H12" s="886">
        <v>0</v>
      </c>
      <c r="I12" s="886">
        <v>0</v>
      </c>
      <c r="J12" s="886">
        <v>0</v>
      </c>
      <c r="K12" s="886">
        <v>0</v>
      </c>
      <c r="L12" s="886">
        <v>0</v>
      </c>
      <c r="M12" s="886">
        <v>0</v>
      </c>
      <c r="N12" s="886">
        <v>0</v>
      </c>
      <c r="O12" s="886">
        <v>0</v>
      </c>
      <c r="P12" s="886">
        <v>0</v>
      </c>
      <c r="Q12" s="886">
        <v>0</v>
      </c>
      <c r="R12" s="886">
        <v>0</v>
      </c>
      <c r="S12" s="886">
        <v>0</v>
      </c>
      <c r="T12" s="886">
        <v>0</v>
      </c>
      <c r="U12" s="886">
        <v>0</v>
      </c>
      <c r="V12" s="886">
        <v>0</v>
      </c>
      <c r="W12" s="886">
        <v>0</v>
      </c>
      <c r="X12" s="886">
        <v>0</v>
      </c>
      <c r="Y12" s="886">
        <v>0</v>
      </c>
      <c r="Z12" s="886">
        <v>0</v>
      </c>
      <c r="AA12" s="886">
        <v>0</v>
      </c>
      <c r="AB12" s="886">
        <v>0</v>
      </c>
      <c r="AC12" s="886">
        <v>0</v>
      </c>
      <c r="AD12" s="886">
        <v>0</v>
      </c>
      <c r="AE12" s="886">
        <v>0</v>
      </c>
      <c r="AF12" s="886">
        <v>0</v>
      </c>
      <c r="AG12" s="886">
        <v>0</v>
      </c>
      <c r="AH12" s="886">
        <v>0</v>
      </c>
      <c r="AI12" s="886">
        <v>0</v>
      </c>
      <c r="AJ12" s="1674"/>
      <c r="AK12" s="1670"/>
      <c r="AL12" s="1670"/>
      <c r="AM12" s="1670"/>
      <c r="AN12" s="1670"/>
      <c r="AO12" s="1670"/>
      <c r="AP12" s="1670"/>
      <c r="AQ12" s="1670"/>
      <c r="AR12" s="1670"/>
      <c r="AS12" s="1670"/>
      <c r="AT12" s="1670"/>
      <c r="AU12" s="1670"/>
      <c r="AV12" s="1670"/>
      <c r="AW12" s="1670"/>
      <c r="AX12" s="1670"/>
      <c r="AY12" s="1670"/>
      <c r="AZ12" s="1670"/>
      <c r="BA12" s="1670"/>
      <c r="BB12" s="1670"/>
      <c r="BC12" s="1670"/>
      <c r="BD12" s="1670"/>
      <c r="BE12" s="1670"/>
      <c r="BF12" s="1670"/>
      <c r="BG12" s="1670"/>
      <c r="BH12" s="1670"/>
      <c r="BI12" s="1670"/>
      <c r="BJ12" s="1670"/>
      <c r="BK12" s="1670"/>
      <c r="BL12" s="1670"/>
      <c r="BM12" s="1670"/>
      <c r="BN12" s="1670"/>
      <c r="BO12" s="1670"/>
      <c r="BP12" s="1670"/>
      <c r="BQ12" s="1670"/>
      <c r="BR12" s="1670"/>
      <c r="BS12" s="1670"/>
      <c r="BT12" s="1670"/>
      <c r="BU12" s="1670"/>
      <c r="BV12" s="1670"/>
      <c r="BW12" s="1670"/>
      <c r="BX12" s="1670"/>
      <c r="BY12" s="1670"/>
      <c r="BZ12" s="1670"/>
      <c r="CA12" s="1670"/>
      <c r="CB12" s="1670"/>
      <c r="CC12" s="1670"/>
      <c r="CD12" s="1670"/>
      <c r="CE12" s="1670"/>
      <c r="CF12" s="1670"/>
      <c r="CG12" s="1670"/>
      <c r="CH12" s="1670"/>
      <c r="CI12" s="1670"/>
      <c r="CJ12" s="1670"/>
      <c r="CK12" s="1670"/>
      <c r="CL12" s="1670"/>
      <c r="CM12" s="1670"/>
      <c r="CN12" s="1670"/>
      <c r="CO12" s="1670"/>
      <c r="CP12" s="1670"/>
      <c r="CQ12" s="1670"/>
      <c r="CR12" s="1670"/>
      <c r="CS12" s="1670"/>
      <c r="CT12" s="1670"/>
      <c r="CU12" s="1670"/>
      <c r="CV12" s="1670"/>
      <c r="CW12" s="1670"/>
    </row>
    <row r="13" spans="1:101">
      <c r="A13" s="1670"/>
      <c r="B13" s="65" t="str">
        <f>'Library Volume 2'!$F$52</f>
        <v>Large-Scale</v>
      </c>
      <c r="C13" s="658">
        <f>SUM(F13:AI13)</f>
        <v>0</v>
      </c>
      <c r="D13" s="658"/>
      <c r="E13" s="862"/>
      <c r="F13" s="886">
        <v>0</v>
      </c>
      <c r="G13" s="886">
        <v>0</v>
      </c>
      <c r="H13" s="886">
        <v>0</v>
      </c>
      <c r="I13" s="886">
        <v>0</v>
      </c>
      <c r="J13" s="886">
        <v>0</v>
      </c>
      <c r="K13" s="886">
        <v>0</v>
      </c>
      <c r="L13" s="886">
        <v>0</v>
      </c>
      <c r="M13" s="886">
        <v>0</v>
      </c>
      <c r="N13" s="886">
        <v>0</v>
      </c>
      <c r="O13" s="886">
        <v>0</v>
      </c>
      <c r="P13" s="886">
        <v>0</v>
      </c>
      <c r="Q13" s="886">
        <v>0</v>
      </c>
      <c r="R13" s="886">
        <v>0</v>
      </c>
      <c r="S13" s="886">
        <v>0</v>
      </c>
      <c r="T13" s="886">
        <v>0</v>
      </c>
      <c r="U13" s="886">
        <v>0</v>
      </c>
      <c r="V13" s="886">
        <v>0</v>
      </c>
      <c r="W13" s="886">
        <v>0</v>
      </c>
      <c r="X13" s="886">
        <v>0</v>
      </c>
      <c r="Y13" s="886">
        <v>0</v>
      </c>
      <c r="Z13" s="886">
        <v>0</v>
      </c>
      <c r="AA13" s="886">
        <v>0</v>
      </c>
      <c r="AB13" s="886">
        <v>0</v>
      </c>
      <c r="AC13" s="886">
        <v>0</v>
      </c>
      <c r="AD13" s="886">
        <v>0</v>
      </c>
      <c r="AE13" s="886">
        <v>0</v>
      </c>
      <c r="AF13" s="886">
        <v>0</v>
      </c>
      <c r="AG13" s="886">
        <v>0</v>
      </c>
      <c r="AH13" s="886">
        <v>0</v>
      </c>
      <c r="AI13" s="886">
        <v>0</v>
      </c>
      <c r="AJ13" s="1674"/>
      <c r="AK13" s="1670"/>
      <c r="AL13" s="1670"/>
      <c r="AM13" s="1670"/>
      <c r="AN13" s="1670"/>
      <c r="AO13" s="1670"/>
      <c r="AP13" s="1670"/>
      <c r="AQ13" s="1670"/>
      <c r="AR13" s="1670"/>
      <c r="AS13" s="1670"/>
      <c r="AT13" s="1670"/>
      <c r="AU13" s="1670"/>
      <c r="AV13" s="1670"/>
      <c r="AW13" s="1670"/>
      <c r="AX13" s="1670"/>
      <c r="AY13" s="1670"/>
      <c r="AZ13" s="1670"/>
      <c r="BA13" s="1670"/>
      <c r="BB13" s="1670"/>
      <c r="BC13" s="1670"/>
      <c r="BD13" s="1670"/>
      <c r="BE13" s="1670"/>
      <c r="BF13" s="1670"/>
      <c r="BG13" s="1670"/>
      <c r="BH13" s="1670"/>
      <c r="BI13" s="1670"/>
      <c r="BJ13" s="1670"/>
      <c r="BK13" s="1670"/>
      <c r="BL13" s="1670"/>
      <c r="BM13" s="1670"/>
      <c r="BN13" s="1670"/>
      <c r="BO13" s="1670"/>
      <c r="BP13" s="1670"/>
      <c r="BQ13" s="1670"/>
      <c r="BR13" s="1670"/>
      <c r="BS13" s="1670"/>
      <c r="BT13" s="1670"/>
      <c r="BU13" s="1670"/>
      <c r="BV13" s="1670"/>
      <c r="BW13" s="1670"/>
      <c r="BX13" s="1670"/>
      <c r="BY13" s="1670"/>
      <c r="BZ13" s="1670"/>
      <c r="CA13" s="1670"/>
      <c r="CB13" s="1670"/>
      <c r="CC13" s="1670"/>
      <c r="CD13" s="1670"/>
      <c r="CE13" s="1670"/>
      <c r="CF13" s="1670"/>
      <c r="CG13" s="1670"/>
      <c r="CH13" s="1670"/>
      <c r="CI13" s="1670"/>
      <c r="CJ13" s="1670"/>
      <c r="CK13" s="1670"/>
      <c r="CL13" s="1670"/>
      <c r="CM13" s="1670"/>
      <c r="CN13" s="1670"/>
      <c r="CO13" s="1670"/>
      <c r="CP13" s="1670"/>
      <c r="CQ13" s="1670"/>
      <c r="CR13" s="1670"/>
      <c r="CS13" s="1670"/>
      <c r="CT13" s="1670"/>
      <c r="CU13" s="1670"/>
      <c r="CV13" s="1670"/>
      <c r="CW13" s="1670"/>
    </row>
    <row r="14" spans="1:101">
      <c r="A14" s="1670"/>
      <c r="B14" s="76" t="str">
        <f>'Library Volume 2'!$F$67</f>
        <v>Extra-Large-Scale</v>
      </c>
      <c r="C14" s="658">
        <f>SUM(F14:AI14)</f>
        <v>0</v>
      </c>
      <c r="D14" s="658"/>
      <c r="E14" s="862"/>
      <c r="F14" s="886">
        <v>0</v>
      </c>
      <c r="G14" s="886">
        <v>0</v>
      </c>
      <c r="H14" s="886">
        <v>0</v>
      </c>
      <c r="I14" s="886">
        <v>0</v>
      </c>
      <c r="J14" s="886">
        <v>0</v>
      </c>
      <c r="K14" s="886">
        <v>0</v>
      </c>
      <c r="L14" s="886">
        <v>0</v>
      </c>
      <c r="M14" s="886">
        <v>0</v>
      </c>
      <c r="N14" s="886">
        <v>0</v>
      </c>
      <c r="O14" s="886">
        <v>0</v>
      </c>
      <c r="P14" s="886">
        <v>0</v>
      </c>
      <c r="Q14" s="886">
        <v>0</v>
      </c>
      <c r="R14" s="886">
        <v>0</v>
      </c>
      <c r="S14" s="886">
        <v>0</v>
      </c>
      <c r="T14" s="886">
        <v>0</v>
      </c>
      <c r="U14" s="886">
        <v>0</v>
      </c>
      <c r="V14" s="886">
        <v>0</v>
      </c>
      <c r="W14" s="886">
        <v>0</v>
      </c>
      <c r="X14" s="886">
        <v>0</v>
      </c>
      <c r="Y14" s="886">
        <v>0</v>
      </c>
      <c r="Z14" s="886">
        <v>0</v>
      </c>
      <c r="AA14" s="886">
        <v>0</v>
      </c>
      <c r="AB14" s="886">
        <v>0</v>
      </c>
      <c r="AC14" s="886">
        <v>0</v>
      </c>
      <c r="AD14" s="886">
        <v>0</v>
      </c>
      <c r="AE14" s="886">
        <v>0</v>
      </c>
      <c r="AF14" s="886">
        <v>0</v>
      </c>
      <c r="AG14" s="886">
        <v>0</v>
      </c>
      <c r="AH14" s="886">
        <v>0</v>
      </c>
      <c r="AI14" s="886">
        <v>0</v>
      </c>
      <c r="AJ14" s="1674"/>
      <c r="AK14" s="1670"/>
      <c r="AL14" s="1670"/>
      <c r="AM14" s="1670"/>
      <c r="AN14" s="1670"/>
      <c r="AO14" s="1670"/>
      <c r="AP14" s="1670"/>
      <c r="AQ14" s="1670"/>
      <c r="AR14" s="1670"/>
      <c r="AS14" s="1670"/>
      <c r="AT14" s="1670"/>
      <c r="AU14" s="1670"/>
      <c r="AV14" s="1670"/>
      <c r="AW14" s="1670"/>
      <c r="AX14" s="1670"/>
      <c r="AY14" s="1670"/>
      <c r="AZ14" s="1670"/>
      <c r="BA14" s="1670"/>
      <c r="BB14" s="1670"/>
      <c r="BC14" s="1670"/>
      <c r="BD14" s="1670"/>
      <c r="BE14" s="1670"/>
      <c r="BF14" s="1670"/>
      <c r="BG14" s="1670"/>
      <c r="BH14" s="1670"/>
      <c r="BI14" s="1670"/>
      <c r="BJ14" s="1670"/>
      <c r="BK14" s="1670"/>
      <c r="BL14" s="1670"/>
      <c r="BM14" s="1670"/>
      <c r="BN14" s="1670"/>
      <c r="BO14" s="1670"/>
      <c r="BP14" s="1670"/>
      <c r="BQ14" s="1670"/>
      <c r="BR14" s="1670"/>
      <c r="BS14" s="1670"/>
      <c r="BT14" s="1670"/>
      <c r="BU14" s="1670"/>
      <c r="BV14" s="1670"/>
      <c r="BW14" s="1670"/>
      <c r="BX14" s="1670"/>
      <c r="BY14" s="1670"/>
      <c r="BZ14" s="1670"/>
      <c r="CA14" s="1670"/>
      <c r="CB14" s="1670"/>
      <c r="CC14" s="1670"/>
      <c r="CD14" s="1670"/>
      <c r="CE14" s="1670"/>
      <c r="CF14" s="1670"/>
      <c r="CG14" s="1670"/>
      <c r="CH14" s="1670"/>
      <c r="CI14" s="1670"/>
      <c r="CJ14" s="1670"/>
      <c r="CK14" s="1670"/>
      <c r="CL14" s="1670"/>
      <c r="CM14" s="1670"/>
      <c r="CN14" s="1670"/>
      <c r="CO14" s="1670"/>
      <c r="CP14" s="1670"/>
      <c r="CQ14" s="1670"/>
      <c r="CR14" s="1670"/>
      <c r="CS14" s="1670"/>
      <c r="CT14" s="1670"/>
      <c r="CU14" s="1670"/>
      <c r="CV14" s="1670"/>
      <c r="CW14" s="1670"/>
    </row>
    <row r="15" spans="1:101" ht="15.75">
      <c r="A15" s="1670"/>
      <c r="B15" s="807" t="s">
        <v>345</v>
      </c>
      <c r="C15" s="1047">
        <f>SUM(C11:C14)</f>
        <v>0</v>
      </c>
      <c r="D15" s="1047"/>
      <c r="E15" s="1048"/>
      <c r="F15" s="1047">
        <f t="shared" ref="F15:V15" si="4">SUM(F11:F14)</f>
        <v>0</v>
      </c>
      <c r="G15" s="1047">
        <f t="shared" si="4"/>
        <v>0</v>
      </c>
      <c r="H15" s="1047">
        <f t="shared" ref="H15" si="5">SUM(H11:H14)</f>
        <v>0</v>
      </c>
      <c r="I15" s="1047">
        <f t="shared" si="4"/>
        <v>0</v>
      </c>
      <c r="J15" s="1047">
        <f t="shared" si="4"/>
        <v>0</v>
      </c>
      <c r="K15" s="1047">
        <f t="shared" si="4"/>
        <v>0</v>
      </c>
      <c r="L15" s="1047">
        <f t="shared" si="4"/>
        <v>0</v>
      </c>
      <c r="M15" s="1047">
        <f t="shared" ref="M15" si="6">SUM(M11:M14)</f>
        <v>0</v>
      </c>
      <c r="N15" s="1047">
        <f t="shared" si="4"/>
        <v>0</v>
      </c>
      <c r="O15" s="1047">
        <f t="shared" si="4"/>
        <v>0</v>
      </c>
      <c r="P15" s="1047">
        <f t="shared" si="4"/>
        <v>0</v>
      </c>
      <c r="Q15" s="1047">
        <f t="shared" si="4"/>
        <v>0</v>
      </c>
      <c r="R15" s="1047">
        <f t="shared" si="4"/>
        <v>0</v>
      </c>
      <c r="S15" s="1047">
        <f t="shared" si="4"/>
        <v>0</v>
      </c>
      <c r="T15" s="1047">
        <f t="shared" si="4"/>
        <v>0</v>
      </c>
      <c r="U15" s="1047">
        <f t="shared" si="4"/>
        <v>0</v>
      </c>
      <c r="V15" s="1047">
        <f t="shared" si="4"/>
        <v>0</v>
      </c>
      <c r="W15" s="1047">
        <f t="shared" ref="W15:AI15" si="7">SUM(W11:W14)</f>
        <v>0</v>
      </c>
      <c r="X15" s="1047">
        <f t="shared" si="7"/>
        <v>0</v>
      </c>
      <c r="Y15" s="1047">
        <f t="shared" si="7"/>
        <v>0</v>
      </c>
      <c r="Z15" s="1047">
        <f t="shared" si="7"/>
        <v>0</v>
      </c>
      <c r="AA15" s="1047">
        <f t="shared" si="7"/>
        <v>0</v>
      </c>
      <c r="AB15" s="1047">
        <f t="shared" si="7"/>
        <v>0</v>
      </c>
      <c r="AC15" s="1047">
        <f t="shared" si="7"/>
        <v>0</v>
      </c>
      <c r="AD15" s="1047">
        <f t="shared" si="7"/>
        <v>0</v>
      </c>
      <c r="AE15" s="1047">
        <f t="shared" si="7"/>
        <v>0</v>
      </c>
      <c r="AF15" s="1047">
        <f t="shared" si="7"/>
        <v>0</v>
      </c>
      <c r="AG15" s="1047">
        <f t="shared" si="7"/>
        <v>0</v>
      </c>
      <c r="AH15" s="1047">
        <f t="shared" si="7"/>
        <v>0</v>
      </c>
      <c r="AI15" s="1047">
        <f t="shared" si="7"/>
        <v>0</v>
      </c>
      <c r="AJ15" s="1674"/>
      <c r="AK15" s="1670"/>
      <c r="AL15" s="1670"/>
      <c r="AM15" s="1670"/>
      <c r="AN15" s="1670"/>
      <c r="AO15" s="1670"/>
      <c r="AP15" s="1670"/>
      <c r="AQ15" s="1670"/>
      <c r="AR15" s="1670"/>
      <c r="AS15" s="1670"/>
      <c r="AT15" s="1670"/>
      <c r="AU15" s="1670"/>
      <c r="AV15" s="1670"/>
      <c r="AW15" s="1670"/>
      <c r="AX15" s="1670"/>
      <c r="AY15" s="1670"/>
      <c r="AZ15" s="1670"/>
      <c r="BA15" s="1670"/>
      <c r="BB15" s="1670"/>
      <c r="BC15" s="1670"/>
      <c r="BD15" s="1670"/>
      <c r="BE15" s="1670"/>
      <c r="BF15" s="1670"/>
      <c r="BG15" s="1670"/>
      <c r="BH15" s="1670"/>
      <c r="BI15" s="1670"/>
      <c r="BJ15" s="1670"/>
      <c r="BK15" s="1670"/>
      <c r="BL15" s="1670"/>
      <c r="BM15" s="1670"/>
      <c r="BN15" s="1670"/>
      <c r="BO15" s="1670"/>
      <c r="BP15" s="1670"/>
      <c r="BQ15" s="1670"/>
      <c r="BR15" s="1670"/>
      <c r="BS15" s="1670"/>
      <c r="BT15" s="1670"/>
      <c r="BU15" s="1670"/>
      <c r="BV15" s="1670"/>
      <c r="BW15" s="1670"/>
      <c r="BX15" s="1670"/>
      <c r="BY15" s="1670"/>
      <c r="BZ15" s="1670"/>
      <c r="CA15" s="1670"/>
      <c r="CB15" s="1670"/>
      <c r="CC15" s="1670"/>
      <c r="CD15" s="1670"/>
      <c r="CE15" s="1670"/>
      <c r="CF15" s="1670"/>
      <c r="CG15" s="1670"/>
      <c r="CH15" s="1670"/>
      <c r="CI15" s="1670"/>
      <c r="CJ15" s="1670"/>
      <c r="CK15" s="1670"/>
      <c r="CL15" s="1670"/>
      <c r="CM15" s="1670"/>
      <c r="CN15" s="1670"/>
      <c r="CO15" s="1670"/>
      <c r="CP15" s="1670"/>
      <c r="CQ15" s="1670"/>
      <c r="CR15" s="1670"/>
      <c r="CS15" s="1670"/>
      <c r="CT15" s="1670"/>
      <c r="CU15" s="1670"/>
      <c r="CV15" s="1670"/>
      <c r="CW15" s="1670"/>
    </row>
    <row r="16" spans="1:101" ht="18">
      <c r="A16" s="1670"/>
      <c r="B16" s="236" t="s">
        <v>346</v>
      </c>
      <c r="C16" s="659">
        <f>C10+C15</f>
        <v>0</v>
      </c>
      <c r="D16" s="659"/>
      <c r="E16" s="863" t="e">
        <f>C16/C$44</f>
        <v>#DIV/0!</v>
      </c>
      <c r="F16" s="659">
        <f t="shared" ref="F16:V16" si="8">F10+F15</f>
        <v>0</v>
      </c>
      <c r="G16" s="659">
        <f t="shared" si="8"/>
        <v>0</v>
      </c>
      <c r="H16" s="659">
        <f t="shared" ref="H16" si="9">H10+H15</f>
        <v>0</v>
      </c>
      <c r="I16" s="659">
        <f t="shared" si="8"/>
        <v>0</v>
      </c>
      <c r="J16" s="659">
        <f t="shared" si="8"/>
        <v>0</v>
      </c>
      <c r="K16" s="659">
        <f t="shared" si="8"/>
        <v>0</v>
      </c>
      <c r="L16" s="659">
        <f t="shared" si="8"/>
        <v>0</v>
      </c>
      <c r="M16" s="659">
        <f t="shared" ref="M16" si="10">M10+M15</f>
        <v>0</v>
      </c>
      <c r="N16" s="659">
        <f t="shared" si="8"/>
        <v>0</v>
      </c>
      <c r="O16" s="659">
        <f t="shared" si="8"/>
        <v>0</v>
      </c>
      <c r="P16" s="659">
        <f t="shared" si="8"/>
        <v>0</v>
      </c>
      <c r="Q16" s="659">
        <f t="shared" si="8"/>
        <v>0</v>
      </c>
      <c r="R16" s="659">
        <f t="shared" si="8"/>
        <v>0</v>
      </c>
      <c r="S16" s="659">
        <f t="shared" si="8"/>
        <v>0</v>
      </c>
      <c r="T16" s="659">
        <f t="shared" si="8"/>
        <v>0</v>
      </c>
      <c r="U16" s="659">
        <f t="shared" si="8"/>
        <v>0</v>
      </c>
      <c r="V16" s="659">
        <f t="shared" si="8"/>
        <v>0</v>
      </c>
      <c r="W16" s="659">
        <f t="shared" ref="W16:AI16" si="11">W10+W15</f>
        <v>0</v>
      </c>
      <c r="X16" s="659">
        <f t="shared" si="11"/>
        <v>0</v>
      </c>
      <c r="Y16" s="659">
        <f t="shared" si="11"/>
        <v>0</v>
      </c>
      <c r="Z16" s="659">
        <f t="shared" si="11"/>
        <v>0</v>
      </c>
      <c r="AA16" s="659">
        <f t="shared" si="11"/>
        <v>0</v>
      </c>
      <c r="AB16" s="659">
        <f t="shared" si="11"/>
        <v>0</v>
      </c>
      <c r="AC16" s="659">
        <f t="shared" si="11"/>
        <v>0</v>
      </c>
      <c r="AD16" s="659">
        <f t="shared" si="11"/>
        <v>0</v>
      </c>
      <c r="AE16" s="659">
        <f t="shared" si="11"/>
        <v>0</v>
      </c>
      <c r="AF16" s="659">
        <f t="shared" si="11"/>
        <v>0</v>
      </c>
      <c r="AG16" s="659">
        <f t="shared" si="11"/>
        <v>0</v>
      </c>
      <c r="AH16" s="659">
        <f t="shared" si="11"/>
        <v>0</v>
      </c>
      <c r="AI16" s="659">
        <f t="shared" si="11"/>
        <v>0</v>
      </c>
      <c r="AJ16" s="1674"/>
      <c r="AK16" s="1670"/>
      <c r="AL16" s="1670"/>
      <c r="AM16" s="1670"/>
      <c r="AN16" s="1670"/>
      <c r="AO16" s="1670"/>
      <c r="AP16" s="1670"/>
      <c r="AQ16" s="1670"/>
      <c r="AR16" s="1670"/>
      <c r="AS16" s="1670"/>
      <c r="AT16" s="1670"/>
      <c r="AU16" s="1670"/>
      <c r="AV16" s="1670"/>
      <c r="AW16" s="1670"/>
      <c r="AX16" s="1670"/>
      <c r="AY16" s="1670"/>
      <c r="AZ16" s="1670"/>
      <c r="BA16" s="1670"/>
      <c r="BB16" s="1670"/>
      <c r="BC16" s="1670"/>
      <c r="BD16" s="1670"/>
      <c r="BE16" s="1670"/>
      <c r="BF16" s="1670"/>
      <c r="BG16" s="1670"/>
      <c r="BH16" s="1670"/>
      <c r="BI16" s="1670"/>
      <c r="BJ16" s="1670"/>
      <c r="BK16" s="1670"/>
      <c r="BL16" s="1670"/>
      <c r="BM16" s="1670"/>
      <c r="BN16" s="1670"/>
      <c r="BO16" s="1670"/>
      <c r="BP16" s="1670"/>
      <c r="BQ16" s="1670"/>
      <c r="BR16" s="1670"/>
      <c r="BS16" s="1670"/>
      <c r="BT16" s="1670"/>
      <c r="BU16" s="1670"/>
      <c r="BV16" s="1670"/>
      <c r="BW16" s="1670"/>
      <c r="BX16" s="1670"/>
      <c r="BY16" s="1670"/>
      <c r="BZ16" s="1670"/>
      <c r="CA16" s="1670"/>
      <c r="CB16" s="1670"/>
      <c r="CC16" s="1670"/>
      <c r="CD16" s="1670"/>
      <c r="CE16" s="1670"/>
      <c r="CF16" s="1670"/>
      <c r="CG16" s="1670"/>
      <c r="CH16" s="1670"/>
      <c r="CI16" s="1670"/>
      <c r="CJ16" s="1670"/>
      <c r="CK16" s="1670"/>
      <c r="CL16" s="1670"/>
      <c r="CM16" s="1670"/>
      <c r="CN16" s="1670"/>
      <c r="CO16" s="1670"/>
      <c r="CP16" s="1670"/>
      <c r="CQ16" s="1670"/>
      <c r="CR16" s="1670"/>
      <c r="CS16" s="1670"/>
      <c r="CT16" s="1670"/>
      <c r="CU16" s="1670"/>
      <c r="CV16" s="1670"/>
      <c r="CW16" s="1670"/>
    </row>
    <row r="17" spans="2:36">
      <c r="B17" s="66" t="str">
        <f>'Library Volume 2'!$G$93</f>
        <v>Auditoriums/ Lecture theatres</v>
      </c>
      <c r="C17" s="658">
        <f>SUM(F17:AI17)</f>
        <v>0</v>
      </c>
      <c r="D17" s="658"/>
      <c r="E17" s="862"/>
      <c r="F17" s="886">
        <v>0</v>
      </c>
      <c r="G17" s="886">
        <v>0</v>
      </c>
      <c r="H17" s="886">
        <v>0</v>
      </c>
      <c r="I17" s="886">
        <v>0</v>
      </c>
      <c r="J17" s="886">
        <v>0</v>
      </c>
      <c r="K17" s="886">
        <v>0</v>
      </c>
      <c r="L17" s="886">
        <v>0</v>
      </c>
      <c r="M17" s="886">
        <v>0</v>
      </c>
      <c r="N17" s="886">
        <v>0</v>
      </c>
      <c r="O17" s="886">
        <v>0</v>
      </c>
      <c r="P17" s="886">
        <v>0</v>
      </c>
      <c r="Q17" s="886">
        <v>0</v>
      </c>
      <c r="R17" s="886">
        <v>0</v>
      </c>
      <c r="S17" s="886">
        <v>0</v>
      </c>
      <c r="T17" s="886">
        <v>0</v>
      </c>
      <c r="U17" s="886">
        <v>0</v>
      </c>
      <c r="V17" s="886">
        <v>0</v>
      </c>
      <c r="W17" s="886">
        <v>0</v>
      </c>
      <c r="X17" s="886">
        <v>0</v>
      </c>
      <c r="Y17" s="886">
        <v>0</v>
      </c>
      <c r="Z17" s="886">
        <v>0</v>
      </c>
      <c r="AA17" s="886">
        <v>0</v>
      </c>
      <c r="AB17" s="886">
        <v>0</v>
      </c>
      <c r="AC17" s="886">
        <v>0</v>
      </c>
      <c r="AD17" s="886">
        <v>0</v>
      </c>
      <c r="AE17" s="886">
        <v>0</v>
      </c>
      <c r="AF17" s="886">
        <v>0</v>
      </c>
      <c r="AG17" s="886">
        <v>0</v>
      </c>
      <c r="AH17" s="886">
        <v>0</v>
      </c>
      <c r="AI17" s="886">
        <v>0</v>
      </c>
      <c r="AJ17" s="1674"/>
    </row>
    <row r="18" spans="2:36">
      <c r="B18" s="65" t="str">
        <f>'Library Volume 2'!$G$96</f>
        <v>Dining and social areas</v>
      </c>
      <c r="C18" s="658">
        <f>SUM(F18:AI18)</f>
        <v>0</v>
      </c>
      <c r="D18" s="658"/>
      <c r="E18" s="862"/>
      <c r="F18" s="886">
        <v>0</v>
      </c>
      <c r="G18" s="886">
        <v>0</v>
      </c>
      <c r="H18" s="886">
        <v>0</v>
      </c>
      <c r="I18" s="886">
        <v>0</v>
      </c>
      <c r="J18" s="886">
        <v>0</v>
      </c>
      <c r="K18" s="886">
        <v>0</v>
      </c>
      <c r="L18" s="886">
        <v>0</v>
      </c>
      <c r="M18" s="886">
        <v>0</v>
      </c>
      <c r="N18" s="886">
        <v>0</v>
      </c>
      <c r="O18" s="886">
        <v>0</v>
      </c>
      <c r="P18" s="886">
        <v>0</v>
      </c>
      <c r="Q18" s="886">
        <v>0</v>
      </c>
      <c r="R18" s="886">
        <v>0</v>
      </c>
      <c r="S18" s="886">
        <v>0</v>
      </c>
      <c r="T18" s="886">
        <v>0</v>
      </c>
      <c r="U18" s="886">
        <v>0</v>
      </c>
      <c r="V18" s="886">
        <v>0</v>
      </c>
      <c r="W18" s="886">
        <v>0</v>
      </c>
      <c r="X18" s="886">
        <v>0</v>
      </c>
      <c r="Y18" s="886">
        <v>0</v>
      </c>
      <c r="Z18" s="886">
        <v>0</v>
      </c>
      <c r="AA18" s="886">
        <v>0</v>
      </c>
      <c r="AB18" s="886">
        <v>0</v>
      </c>
      <c r="AC18" s="886">
        <v>0</v>
      </c>
      <c r="AD18" s="886">
        <v>0</v>
      </c>
      <c r="AE18" s="886">
        <v>0</v>
      </c>
      <c r="AF18" s="886">
        <v>0</v>
      </c>
      <c r="AG18" s="886">
        <v>0</v>
      </c>
      <c r="AH18" s="886">
        <v>0</v>
      </c>
      <c r="AI18" s="886">
        <v>0</v>
      </c>
      <c r="AJ18" s="1674"/>
    </row>
    <row r="19" spans="2:36">
      <c r="B19" s="65" t="str">
        <f>'Library Volume 2'!$G$101</f>
        <v>Sports halls</v>
      </c>
      <c r="C19" s="658">
        <f>SUM(F19:AI19)</f>
        <v>0</v>
      </c>
      <c r="D19" s="658"/>
      <c r="E19" s="862"/>
      <c r="F19" s="886">
        <v>0</v>
      </c>
      <c r="G19" s="886">
        <v>0</v>
      </c>
      <c r="H19" s="886">
        <v>0</v>
      </c>
      <c r="I19" s="886">
        <v>0</v>
      </c>
      <c r="J19" s="886">
        <v>0</v>
      </c>
      <c r="K19" s="886">
        <v>0</v>
      </c>
      <c r="L19" s="886">
        <v>0</v>
      </c>
      <c r="M19" s="886">
        <v>0</v>
      </c>
      <c r="N19" s="886">
        <v>0</v>
      </c>
      <c r="O19" s="886">
        <v>0</v>
      </c>
      <c r="P19" s="886">
        <v>0</v>
      </c>
      <c r="Q19" s="886">
        <v>0</v>
      </c>
      <c r="R19" s="886">
        <v>0</v>
      </c>
      <c r="S19" s="886">
        <v>0</v>
      </c>
      <c r="T19" s="886">
        <v>0</v>
      </c>
      <c r="U19" s="886">
        <v>0</v>
      </c>
      <c r="V19" s="886">
        <v>0</v>
      </c>
      <c r="W19" s="886">
        <v>0</v>
      </c>
      <c r="X19" s="886">
        <v>0</v>
      </c>
      <c r="Y19" s="886">
        <v>0</v>
      </c>
      <c r="Z19" s="886">
        <v>0</v>
      </c>
      <c r="AA19" s="886">
        <v>0</v>
      </c>
      <c r="AB19" s="886">
        <v>0</v>
      </c>
      <c r="AC19" s="886">
        <v>0</v>
      </c>
      <c r="AD19" s="886">
        <v>0</v>
      </c>
      <c r="AE19" s="886">
        <v>0</v>
      </c>
      <c r="AF19" s="886">
        <v>0</v>
      </c>
      <c r="AG19" s="886">
        <v>0</v>
      </c>
      <c r="AH19" s="886">
        <v>0</v>
      </c>
      <c r="AI19" s="886">
        <v>0</v>
      </c>
      <c r="AJ19" s="1674"/>
    </row>
    <row r="20" spans="2:36">
      <c r="B20" s="76" t="str">
        <f>'Library Volume 2'!$G$103</f>
        <v>Other indoor PE spaces</v>
      </c>
      <c r="C20" s="658">
        <f>SUM(F20:AI20)</f>
        <v>0</v>
      </c>
      <c r="D20" s="658"/>
      <c r="E20" s="862"/>
      <c r="F20" s="886">
        <v>0</v>
      </c>
      <c r="G20" s="886">
        <v>0</v>
      </c>
      <c r="H20" s="886">
        <v>0</v>
      </c>
      <c r="I20" s="886">
        <v>0</v>
      </c>
      <c r="J20" s="886">
        <v>0</v>
      </c>
      <c r="K20" s="886">
        <v>0</v>
      </c>
      <c r="L20" s="886">
        <v>0</v>
      </c>
      <c r="M20" s="886">
        <v>0</v>
      </c>
      <c r="N20" s="886">
        <v>0</v>
      </c>
      <c r="O20" s="886">
        <v>0</v>
      </c>
      <c r="P20" s="886">
        <v>0</v>
      </c>
      <c r="Q20" s="886">
        <v>0</v>
      </c>
      <c r="R20" s="886">
        <v>0</v>
      </c>
      <c r="S20" s="886">
        <v>0</v>
      </c>
      <c r="T20" s="886">
        <v>0</v>
      </c>
      <c r="U20" s="886">
        <v>0</v>
      </c>
      <c r="V20" s="886">
        <v>0</v>
      </c>
      <c r="W20" s="886">
        <v>0</v>
      </c>
      <c r="X20" s="886">
        <v>0</v>
      </c>
      <c r="Y20" s="886">
        <v>0</v>
      </c>
      <c r="Z20" s="886">
        <v>0</v>
      </c>
      <c r="AA20" s="886">
        <v>0</v>
      </c>
      <c r="AB20" s="886">
        <v>0</v>
      </c>
      <c r="AC20" s="886">
        <v>0</v>
      </c>
      <c r="AD20" s="886">
        <v>0</v>
      </c>
      <c r="AE20" s="886">
        <v>0</v>
      </c>
      <c r="AF20" s="886">
        <v>0</v>
      </c>
      <c r="AG20" s="886">
        <v>0</v>
      </c>
      <c r="AH20" s="886">
        <v>0</v>
      </c>
      <c r="AI20" s="886">
        <v>0</v>
      </c>
      <c r="AJ20" s="1674"/>
    </row>
    <row r="21" spans="2:36" ht="15.75">
      <c r="B21" s="807" t="s">
        <v>345</v>
      </c>
      <c r="C21" s="1047">
        <f>SUM(C17:C20)</f>
        <v>0</v>
      </c>
      <c r="D21" s="1047"/>
      <c r="E21" s="1048"/>
      <c r="F21" s="1047">
        <f t="shared" ref="F21:V21" si="12">SUM(F17:F20)</f>
        <v>0</v>
      </c>
      <c r="G21" s="1047">
        <f t="shared" si="12"/>
        <v>0</v>
      </c>
      <c r="H21" s="1047">
        <f t="shared" ref="H21" si="13">SUM(H17:H20)</f>
        <v>0</v>
      </c>
      <c r="I21" s="1047">
        <f t="shared" si="12"/>
        <v>0</v>
      </c>
      <c r="J21" s="1047">
        <f t="shared" si="12"/>
        <v>0</v>
      </c>
      <c r="K21" s="1047">
        <f t="shared" si="12"/>
        <v>0</v>
      </c>
      <c r="L21" s="1047">
        <f t="shared" si="12"/>
        <v>0</v>
      </c>
      <c r="M21" s="1047">
        <f t="shared" ref="M21" si="14">SUM(M17:M20)</f>
        <v>0</v>
      </c>
      <c r="N21" s="1047">
        <f t="shared" si="12"/>
        <v>0</v>
      </c>
      <c r="O21" s="1047">
        <f t="shared" si="12"/>
        <v>0</v>
      </c>
      <c r="P21" s="1047">
        <f t="shared" si="12"/>
        <v>0</v>
      </c>
      <c r="Q21" s="1047">
        <f t="shared" si="12"/>
        <v>0</v>
      </c>
      <c r="R21" s="1047">
        <f t="shared" si="12"/>
        <v>0</v>
      </c>
      <c r="S21" s="1047">
        <f t="shared" si="12"/>
        <v>0</v>
      </c>
      <c r="T21" s="1047">
        <f t="shared" si="12"/>
        <v>0</v>
      </c>
      <c r="U21" s="1047">
        <f t="shared" si="12"/>
        <v>0</v>
      </c>
      <c r="V21" s="1047">
        <f t="shared" si="12"/>
        <v>0</v>
      </c>
      <c r="W21" s="1047">
        <f t="shared" ref="W21:AI21" si="15">SUM(W17:W20)</f>
        <v>0</v>
      </c>
      <c r="X21" s="1047">
        <f t="shared" si="15"/>
        <v>0</v>
      </c>
      <c r="Y21" s="1047">
        <f t="shared" si="15"/>
        <v>0</v>
      </c>
      <c r="Z21" s="1047">
        <f t="shared" si="15"/>
        <v>0</v>
      </c>
      <c r="AA21" s="1047">
        <f t="shared" si="15"/>
        <v>0</v>
      </c>
      <c r="AB21" s="1047">
        <f t="shared" si="15"/>
        <v>0</v>
      </c>
      <c r="AC21" s="1047">
        <f t="shared" si="15"/>
        <v>0</v>
      </c>
      <c r="AD21" s="1047">
        <f t="shared" si="15"/>
        <v>0</v>
      </c>
      <c r="AE21" s="1047">
        <f t="shared" si="15"/>
        <v>0</v>
      </c>
      <c r="AF21" s="1047">
        <f t="shared" si="15"/>
        <v>0</v>
      </c>
      <c r="AG21" s="1047">
        <f t="shared" si="15"/>
        <v>0</v>
      </c>
      <c r="AH21" s="1047">
        <f t="shared" si="15"/>
        <v>0</v>
      </c>
      <c r="AI21" s="1047">
        <f t="shared" si="15"/>
        <v>0</v>
      </c>
      <c r="AJ21" s="1674"/>
    </row>
    <row r="22" spans="2:36">
      <c r="B22" s="431" t="str">
        <f>'Library Volume 2'!$F$108</f>
        <v>Resource/ Study Spaces</v>
      </c>
      <c r="C22" s="658">
        <f>SUM(F22:AI22)</f>
        <v>0</v>
      </c>
      <c r="D22" s="658"/>
      <c r="E22" s="862"/>
      <c r="F22" s="886">
        <v>0</v>
      </c>
      <c r="G22" s="886">
        <v>0</v>
      </c>
      <c r="H22" s="886">
        <v>0</v>
      </c>
      <c r="I22" s="886">
        <v>0</v>
      </c>
      <c r="J22" s="886">
        <v>0</v>
      </c>
      <c r="K22" s="886">
        <v>0</v>
      </c>
      <c r="L22" s="886">
        <v>0</v>
      </c>
      <c r="M22" s="886">
        <v>0</v>
      </c>
      <c r="N22" s="886">
        <v>0</v>
      </c>
      <c r="O22" s="886">
        <v>0</v>
      </c>
      <c r="P22" s="886">
        <v>0</v>
      </c>
      <c r="Q22" s="886">
        <v>0</v>
      </c>
      <c r="R22" s="886">
        <v>0</v>
      </c>
      <c r="S22" s="886">
        <v>0</v>
      </c>
      <c r="T22" s="886">
        <v>0</v>
      </c>
      <c r="U22" s="886">
        <v>0</v>
      </c>
      <c r="V22" s="886">
        <v>0</v>
      </c>
      <c r="W22" s="886">
        <v>0</v>
      </c>
      <c r="X22" s="886">
        <v>0</v>
      </c>
      <c r="Y22" s="886">
        <v>0</v>
      </c>
      <c r="Z22" s="886">
        <v>0</v>
      </c>
      <c r="AA22" s="886">
        <v>0</v>
      </c>
      <c r="AB22" s="886">
        <v>0</v>
      </c>
      <c r="AC22" s="886">
        <v>0</v>
      </c>
      <c r="AD22" s="886">
        <v>0</v>
      </c>
      <c r="AE22" s="886">
        <v>0</v>
      </c>
      <c r="AF22" s="886">
        <v>0</v>
      </c>
      <c r="AG22" s="886">
        <v>0</v>
      </c>
      <c r="AH22" s="886">
        <v>0</v>
      </c>
      <c r="AI22" s="886">
        <v>0</v>
      </c>
      <c r="AJ22" s="1674"/>
    </row>
    <row r="23" spans="2:36" ht="15.75">
      <c r="B23" s="807" t="s">
        <v>345</v>
      </c>
      <c r="C23" s="1047">
        <f>SUM(C22)</f>
        <v>0</v>
      </c>
      <c r="D23" s="1047"/>
      <c r="E23" s="1048"/>
      <c r="F23" s="1047">
        <f t="shared" ref="F23:V23" si="16">SUM(F22)</f>
        <v>0</v>
      </c>
      <c r="G23" s="1047">
        <f t="shared" si="16"/>
        <v>0</v>
      </c>
      <c r="H23" s="1047">
        <f t="shared" ref="H23" si="17">SUM(H22)</f>
        <v>0</v>
      </c>
      <c r="I23" s="1047">
        <f t="shared" si="16"/>
        <v>0</v>
      </c>
      <c r="J23" s="1047">
        <f t="shared" si="16"/>
        <v>0</v>
      </c>
      <c r="K23" s="1047">
        <f t="shared" si="16"/>
        <v>0</v>
      </c>
      <c r="L23" s="1047">
        <f t="shared" si="16"/>
        <v>0</v>
      </c>
      <c r="M23" s="1047">
        <f t="shared" ref="M23" si="18">SUM(M22)</f>
        <v>0</v>
      </c>
      <c r="N23" s="1047">
        <f t="shared" si="16"/>
        <v>0</v>
      </c>
      <c r="O23" s="1047">
        <f t="shared" si="16"/>
        <v>0</v>
      </c>
      <c r="P23" s="1047">
        <f t="shared" si="16"/>
        <v>0</v>
      </c>
      <c r="Q23" s="1047">
        <f t="shared" si="16"/>
        <v>0</v>
      </c>
      <c r="R23" s="1047">
        <f t="shared" si="16"/>
        <v>0</v>
      </c>
      <c r="S23" s="1047">
        <f t="shared" si="16"/>
        <v>0</v>
      </c>
      <c r="T23" s="1047">
        <f t="shared" si="16"/>
        <v>0</v>
      </c>
      <c r="U23" s="1047">
        <f t="shared" si="16"/>
        <v>0</v>
      </c>
      <c r="V23" s="1047">
        <f t="shared" si="16"/>
        <v>0</v>
      </c>
      <c r="W23" s="1047">
        <f t="shared" ref="W23:AI23" si="19">SUM(W22)</f>
        <v>0</v>
      </c>
      <c r="X23" s="1047">
        <f t="shared" si="19"/>
        <v>0</v>
      </c>
      <c r="Y23" s="1047">
        <f t="shared" si="19"/>
        <v>0</v>
      </c>
      <c r="Z23" s="1047">
        <f t="shared" si="19"/>
        <v>0</v>
      </c>
      <c r="AA23" s="1047">
        <f t="shared" si="19"/>
        <v>0</v>
      </c>
      <c r="AB23" s="1047">
        <f t="shared" si="19"/>
        <v>0</v>
      </c>
      <c r="AC23" s="1047">
        <f t="shared" si="19"/>
        <v>0</v>
      </c>
      <c r="AD23" s="1047">
        <f t="shared" si="19"/>
        <v>0</v>
      </c>
      <c r="AE23" s="1047">
        <f t="shared" si="19"/>
        <v>0</v>
      </c>
      <c r="AF23" s="1047">
        <f t="shared" si="19"/>
        <v>0</v>
      </c>
      <c r="AG23" s="1047">
        <f t="shared" si="19"/>
        <v>0</v>
      </c>
      <c r="AH23" s="1047">
        <f t="shared" si="19"/>
        <v>0</v>
      </c>
      <c r="AI23" s="1047">
        <f t="shared" si="19"/>
        <v>0</v>
      </c>
      <c r="AJ23" s="1674"/>
    </row>
    <row r="24" spans="2:36">
      <c r="B24" s="66" t="str">
        <f>'Library Volume 2'!$G$120</f>
        <v>Teaching Staff Spaces</v>
      </c>
      <c r="C24" s="658">
        <f>SUM(F24:AI24)</f>
        <v>0</v>
      </c>
      <c r="D24" s="658"/>
      <c r="E24" s="862"/>
      <c r="F24" s="886">
        <v>0</v>
      </c>
      <c r="G24" s="886">
        <v>0</v>
      </c>
      <c r="H24" s="886">
        <v>0</v>
      </c>
      <c r="I24" s="886">
        <v>0</v>
      </c>
      <c r="J24" s="886">
        <v>0</v>
      </c>
      <c r="K24" s="886">
        <v>0</v>
      </c>
      <c r="L24" s="886">
        <v>0</v>
      </c>
      <c r="M24" s="886">
        <v>0</v>
      </c>
      <c r="N24" s="886">
        <v>0</v>
      </c>
      <c r="O24" s="886">
        <v>0</v>
      </c>
      <c r="P24" s="886">
        <v>0</v>
      </c>
      <c r="Q24" s="886">
        <v>0</v>
      </c>
      <c r="R24" s="886">
        <v>0</v>
      </c>
      <c r="S24" s="886">
        <v>0</v>
      </c>
      <c r="T24" s="886">
        <v>0</v>
      </c>
      <c r="U24" s="886">
        <v>0</v>
      </c>
      <c r="V24" s="886">
        <v>0</v>
      </c>
      <c r="W24" s="886">
        <v>0</v>
      </c>
      <c r="X24" s="886">
        <v>0</v>
      </c>
      <c r="Y24" s="886">
        <v>0</v>
      </c>
      <c r="Z24" s="886">
        <v>0</v>
      </c>
      <c r="AA24" s="886">
        <v>0</v>
      </c>
      <c r="AB24" s="886">
        <v>0</v>
      </c>
      <c r="AC24" s="886">
        <v>0</v>
      </c>
      <c r="AD24" s="886">
        <v>0</v>
      </c>
      <c r="AE24" s="886">
        <v>0</v>
      </c>
      <c r="AF24" s="886">
        <v>0</v>
      </c>
      <c r="AG24" s="886">
        <v>0</v>
      </c>
      <c r="AH24" s="886">
        <v>0</v>
      </c>
      <c r="AI24" s="886">
        <v>0</v>
      </c>
      <c r="AJ24" s="1674"/>
    </row>
    <row r="25" spans="2:36">
      <c r="B25" s="65" t="str">
        <f>'Library Volume 2'!$F$125</f>
        <v>Administration (Support) Staff Spaces</v>
      </c>
      <c r="C25" s="658">
        <f>SUM(F25:AI25)</f>
        <v>0</v>
      </c>
      <c r="D25" s="658"/>
      <c r="E25" s="862"/>
      <c r="F25" s="886">
        <v>0</v>
      </c>
      <c r="G25" s="886">
        <v>0</v>
      </c>
      <c r="H25" s="886">
        <v>0</v>
      </c>
      <c r="I25" s="886">
        <v>0</v>
      </c>
      <c r="J25" s="886">
        <v>0</v>
      </c>
      <c r="K25" s="886">
        <v>0</v>
      </c>
      <c r="L25" s="886">
        <v>0</v>
      </c>
      <c r="M25" s="886">
        <v>0</v>
      </c>
      <c r="N25" s="886">
        <v>0</v>
      </c>
      <c r="O25" s="886">
        <v>0</v>
      </c>
      <c r="P25" s="886">
        <v>0</v>
      </c>
      <c r="Q25" s="886">
        <v>0</v>
      </c>
      <c r="R25" s="886">
        <v>0</v>
      </c>
      <c r="S25" s="886">
        <v>0</v>
      </c>
      <c r="T25" s="886">
        <v>0</v>
      </c>
      <c r="U25" s="886">
        <v>0</v>
      </c>
      <c r="V25" s="886">
        <v>0</v>
      </c>
      <c r="W25" s="886">
        <v>0</v>
      </c>
      <c r="X25" s="886">
        <v>0</v>
      </c>
      <c r="Y25" s="886">
        <v>0</v>
      </c>
      <c r="Z25" s="886">
        <v>0</v>
      </c>
      <c r="AA25" s="886">
        <v>0</v>
      </c>
      <c r="AB25" s="886">
        <v>0</v>
      </c>
      <c r="AC25" s="886">
        <v>0</v>
      </c>
      <c r="AD25" s="886">
        <v>0</v>
      </c>
      <c r="AE25" s="886">
        <v>0</v>
      </c>
      <c r="AF25" s="886">
        <v>0</v>
      </c>
      <c r="AG25" s="886">
        <v>0</v>
      </c>
      <c r="AH25" s="886">
        <v>0</v>
      </c>
      <c r="AI25" s="886">
        <v>0</v>
      </c>
      <c r="AJ25" s="1674"/>
    </row>
    <row r="26" spans="2:36">
      <c r="B26" s="65" t="str">
        <f>'Library Volume 2'!$F$127</f>
        <v>Meeting/ Interview Rooms</v>
      </c>
      <c r="C26" s="658">
        <f>SUM(F26:AI26)</f>
        <v>0</v>
      </c>
      <c r="D26" s="658"/>
      <c r="E26" s="862"/>
      <c r="F26" s="886">
        <v>0</v>
      </c>
      <c r="G26" s="886">
        <v>0</v>
      </c>
      <c r="H26" s="886">
        <v>0</v>
      </c>
      <c r="I26" s="886">
        <v>0</v>
      </c>
      <c r="J26" s="886">
        <v>0</v>
      </c>
      <c r="K26" s="886">
        <v>0</v>
      </c>
      <c r="L26" s="886">
        <v>0</v>
      </c>
      <c r="M26" s="886">
        <v>0</v>
      </c>
      <c r="N26" s="886">
        <v>0</v>
      </c>
      <c r="O26" s="886">
        <v>0</v>
      </c>
      <c r="P26" s="886">
        <v>0</v>
      </c>
      <c r="Q26" s="886">
        <v>0</v>
      </c>
      <c r="R26" s="886">
        <v>0</v>
      </c>
      <c r="S26" s="886">
        <v>0</v>
      </c>
      <c r="T26" s="886">
        <v>0</v>
      </c>
      <c r="U26" s="886">
        <v>0</v>
      </c>
      <c r="V26" s="886">
        <v>0</v>
      </c>
      <c r="W26" s="886">
        <v>0</v>
      </c>
      <c r="X26" s="886">
        <v>0</v>
      </c>
      <c r="Y26" s="886">
        <v>0</v>
      </c>
      <c r="Z26" s="886">
        <v>0</v>
      </c>
      <c r="AA26" s="886">
        <v>0</v>
      </c>
      <c r="AB26" s="886">
        <v>0</v>
      </c>
      <c r="AC26" s="886">
        <v>0</v>
      </c>
      <c r="AD26" s="886">
        <v>0</v>
      </c>
      <c r="AE26" s="886">
        <v>0</v>
      </c>
      <c r="AF26" s="886">
        <v>0</v>
      </c>
      <c r="AG26" s="886">
        <v>0</v>
      </c>
      <c r="AH26" s="886">
        <v>0</v>
      </c>
      <c r="AI26" s="886">
        <v>0</v>
      </c>
      <c r="AJ26" s="1674"/>
    </row>
    <row r="27" spans="2:36">
      <c r="B27" s="65" t="str">
        <f>'Library Volume 2'!$F$131</f>
        <v>Central Facilities</v>
      </c>
      <c r="C27" s="658">
        <f>SUM(F27:AI27)</f>
        <v>0</v>
      </c>
      <c r="D27" s="658"/>
      <c r="E27" s="862"/>
      <c r="F27" s="886">
        <v>0</v>
      </c>
      <c r="G27" s="886">
        <v>0</v>
      </c>
      <c r="H27" s="886">
        <v>0</v>
      </c>
      <c r="I27" s="886">
        <v>0</v>
      </c>
      <c r="J27" s="886">
        <v>0</v>
      </c>
      <c r="K27" s="886">
        <v>0</v>
      </c>
      <c r="L27" s="886">
        <v>0</v>
      </c>
      <c r="M27" s="886">
        <v>0</v>
      </c>
      <c r="N27" s="886">
        <v>0</v>
      </c>
      <c r="O27" s="886">
        <v>0</v>
      </c>
      <c r="P27" s="886">
        <v>0</v>
      </c>
      <c r="Q27" s="886">
        <v>0</v>
      </c>
      <c r="R27" s="886">
        <v>0</v>
      </c>
      <c r="S27" s="886">
        <v>0</v>
      </c>
      <c r="T27" s="886">
        <v>0</v>
      </c>
      <c r="U27" s="886">
        <v>0</v>
      </c>
      <c r="V27" s="886">
        <v>0</v>
      </c>
      <c r="W27" s="886">
        <v>0</v>
      </c>
      <c r="X27" s="886">
        <v>0</v>
      </c>
      <c r="Y27" s="886">
        <v>0</v>
      </c>
      <c r="Z27" s="886">
        <v>0</v>
      </c>
      <c r="AA27" s="886">
        <v>0</v>
      </c>
      <c r="AB27" s="886">
        <v>0</v>
      </c>
      <c r="AC27" s="886">
        <v>0</v>
      </c>
      <c r="AD27" s="886">
        <v>0</v>
      </c>
      <c r="AE27" s="886">
        <v>0</v>
      </c>
      <c r="AF27" s="886">
        <v>0</v>
      </c>
      <c r="AG27" s="886">
        <v>0</v>
      </c>
      <c r="AH27" s="886">
        <v>0</v>
      </c>
      <c r="AI27" s="886">
        <v>0</v>
      </c>
      <c r="AJ27" s="1674"/>
    </row>
    <row r="28" spans="2:36" ht="15.75">
      <c r="B28" s="815" t="s">
        <v>345</v>
      </c>
      <c r="C28" s="1047">
        <f>SUM(C24:C27)</f>
        <v>0</v>
      </c>
      <c r="D28" s="1047"/>
      <c r="E28" s="1048"/>
      <c r="F28" s="1047">
        <f t="shared" ref="F28:V28" si="20">SUM(F24:F27)</f>
        <v>0</v>
      </c>
      <c r="G28" s="1047">
        <f t="shared" si="20"/>
        <v>0</v>
      </c>
      <c r="H28" s="1047">
        <f t="shared" ref="H28" si="21">SUM(H24:H27)</f>
        <v>0</v>
      </c>
      <c r="I28" s="1047">
        <f t="shared" si="20"/>
        <v>0</v>
      </c>
      <c r="J28" s="1047">
        <f t="shared" si="20"/>
        <v>0</v>
      </c>
      <c r="K28" s="1047">
        <f t="shared" si="20"/>
        <v>0</v>
      </c>
      <c r="L28" s="1047">
        <f t="shared" si="20"/>
        <v>0</v>
      </c>
      <c r="M28" s="1047">
        <f t="shared" ref="M28" si="22">SUM(M24:M27)</f>
        <v>0</v>
      </c>
      <c r="N28" s="1047">
        <f t="shared" si="20"/>
        <v>0</v>
      </c>
      <c r="O28" s="1047">
        <f t="shared" si="20"/>
        <v>0</v>
      </c>
      <c r="P28" s="1047">
        <f t="shared" si="20"/>
        <v>0</v>
      </c>
      <c r="Q28" s="1047">
        <f t="shared" si="20"/>
        <v>0</v>
      </c>
      <c r="R28" s="1047">
        <f t="shared" si="20"/>
        <v>0</v>
      </c>
      <c r="S28" s="1047">
        <f t="shared" si="20"/>
        <v>0</v>
      </c>
      <c r="T28" s="1047">
        <f t="shared" si="20"/>
        <v>0</v>
      </c>
      <c r="U28" s="1047">
        <f t="shared" si="20"/>
        <v>0</v>
      </c>
      <c r="V28" s="1047">
        <f t="shared" si="20"/>
        <v>0</v>
      </c>
      <c r="W28" s="1047">
        <f t="shared" ref="W28:AI28" si="23">SUM(W24:W27)</f>
        <v>0</v>
      </c>
      <c r="X28" s="1047">
        <f t="shared" si="23"/>
        <v>0</v>
      </c>
      <c r="Y28" s="1047">
        <f t="shared" si="23"/>
        <v>0</v>
      </c>
      <c r="Z28" s="1047">
        <f t="shared" si="23"/>
        <v>0</v>
      </c>
      <c r="AA28" s="1047">
        <f t="shared" si="23"/>
        <v>0</v>
      </c>
      <c r="AB28" s="1047">
        <f t="shared" si="23"/>
        <v>0</v>
      </c>
      <c r="AC28" s="1047">
        <f t="shared" si="23"/>
        <v>0</v>
      </c>
      <c r="AD28" s="1047">
        <f t="shared" si="23"/>
        <v>0</v>
      </c>
      <c r="AE28" s="1047">
        <f t="shared" si="23"/>
        <v>0</v>
      </c>
      <c r="AF28" s="1047">
        <f t="shared" si="23"/>
        <v>0</v>
      </c>
      <c r="AG28" s="1047">
        <f t="shared" si="23"/>
        <v>0</v>
      </c>
      <c r="AH28" s="1047">
        <f t="shared" si="23"/>
        <v>0</v>
      </c>
      <c r="AI28" s="1047">
        <f t="shared" si="23"/>
        <v>0</v>
      </c>
      <c r="AJ28" s="1674"/>
    </row>
    <row r="29" spans="2:36">
      <c r="B29" s="66" t="str">
        <f>'Library Volume 2'!$H$142</f>
        <v>Classroom stores, room (off classroom)</v>
      </c>
      <c r="C29" s="658">
        <f t="shared" ref="C29:C33" si="24">SUM(F29:AI29)</f>
        <v>0</v>
      </c>
      <c r="D29" s="658"/>
      <c r="E29" s="862"/>
      <c r="F29" s="886">
        <v>0</v>
      </c>
      <c r="G29" s="886">
        <v>0</v>
      </c>
      <c r="H29" s="886">
        <v>0</v>
      </c>
      <c r="I29" s="886">
        <v>0</v>
      </c>
      <c r="J29" s="886">
        <v>0</v>
      </c>
      <c r="K29" s="886">
        <v>0</v>
      </c>
      <c r="L29" s="886">
        <v>0</v>
      </c>
      <c r="M29" s="886">
        <v>0</v>
      </c>
      <c r="N29" s="886">
        <v>0</v>
      </c>
      <c r="O29" s="886">
        <v>0</v>
      </c>
      <c r="P29" s="886">
        <v>0</v>
      </c>
      <c r="Q29" s="886">
        <v>0</v>
      </c>
      <c r="R29" s="886">
        <v>0</v>
      </c>
      <c r="S29" s="886">
        <v>0</v>
      </c>
      <c r="T29" s="886">
        <v>0</v>
      </c>
      <c r="U29" s="886">
        <v>0</v>
      </c>
      <c r="V29" s="886">
        <v>0</v>
      </c>
      <c r="W29" s="886">
        <v>0</v>
      </c>
      <c r="X29" s="886">
        <v>0</v>
      </c>
      <c r="Y29" s="886">
        <v>0</v>
      </c>
      <c r="Z29" s="886">
        <v>0</v>
      </c>
      <c r="AA29" s="886">
        <v>0</v>
      </c>
      <c r="AB29" s="886">
        <v>0</v>
      </c>
      <c r="AC29" s="886">
        <v>0</v>
      </c>
      <c r="AD29" s="886">
        <v>0</v>
      </c>
      <c r="AE29" s="886">
        <v>0</v>
      </c>
      <c r="AF29" s="886">
        <v>0</v>
      </c>
      <c r="AG29" s="886">
        <v>0</v>
      </c>
      <c r="AH29" s="886">
        <v>0</v>
      </c>
      <c r="AI29" s="886">
        <v>0</v>
      </c>
      <c r="AJ29" s="1674"/>
    </row>
    <row r="30" spans="2:36">
      <c r="B30" s="65" t="str">
        <f>'Library Volume 2'!$H$143</f>
        <v>Teaching resources stores (specialist)</v>
      </c>
      <c r="C30" s="658">
        <f t="shared" si="24"/>
        <v>0</v>
      </c>
      <c r="D30" s="658"/>
      <c r="E30" s="862"/>
      <c r="F30" s="886">
        <v>0</v>
      </c>
      <c r="G30" s="886">
        <v>0</v>
      </c>
      <c r="H30" s="886">
        <v>0</v>
      </c>
      <c r="I30" s="886">
        <v>0</v>
      </c>
      <c r="J30" s="886">
        <v>0</v>
      </c>
      <c r="K30" s="886">
        <v>0</v>
      </c>
      <c r="L30" s="886">
        <v>0</v>
      </c>
      <c r="M30" s="886">
        <v>0</v>
      </c>
      <c r="N30" s="886">
        <v>0</v>
      </c>
      <c r="O30" s="886">
        <v>0</v>
      </c>
      <c r="P30" s="886">
        <v>0</v>
      </c>
      <c r="Q30" s="886">
        <v>0</v>
      </c>
      <c r="R30" s="886">
        <v>0</v>
      </c>
      <c r="S30" s="886">
        <v>0</v>
      </c>
      <c r="T30" s="886">
        <v>0</v>
      </c>
      <c r="U30" s="886">
        <v>0</v>
      </c>
      <c r="V30" s="886">
        <v>0</v>
      </c>
      <c r="W30" s="886">
        <v>0</v>
      </c>
      <c r="X30" s="886">
        <v>0</v>
      </c>
      <c r="Y30" s="886">
        <v>0</v>
      </c>
      <c r="Z30" s="886">
        <v>0</v>
      </c>
      <c r="AA30" s="886">
        <v>0</v>
      </c>
      <c r="AB30" s="886">
        <v>0</v>
      </c>
      <c r="AC30" s="886">
        <v>0</v>
      </c>
      <c r="AD30" s="886">
        <v>0</v>
      </c>
      <c r="AE30" s="886">
        <v>0</v>
      </c>
      <c r="AF30" s="886">
        <v>0</v>
      </c>
      <c r="AG30" s="886">
        <v>0</v>
      </c>
      <c r="AH30" s="886">
        <v>0</v>
      </c>
      <c r="AI30" s="886">
        <v>0</v>
      </c>
      <c r="AJ30" s="1674"/>
    </row>
    <row r="31" spans="2:36">
      <c r="B31" s="65" t="str">
        <f>'Library Volume 2'!$G$146</f>
        <v>Prep rooms</v>
      </c>
      <c r="C31" s="658">
        <f t="shared" si="24"/>
        <v>0</v>
      </c>
      <c r="D31" s="658"/>
      <c r="E31" s="862"/>
      <c r="F31" s="886">
        <v>0</v>
      </c>
      <c r="G31" s="886">
        <v>0</v>
      </c>
      <c r="H31" s="886">
        <v>0</v>
      </c>
      <c r="I31" s="886">
        <v>0</v>
      </c>
      <c r="J31" s="886">
        <v>0</v>
      </c>
      <c r="K31" s="886">
        <v>0</v>
      </c>
      <c r="L31" s="886">
        <v>0</v>
      </c>
      <c r="M31" s="886">
        <v>0</v>
      </c>
      <c r="N31" s="886">
        <v>0</v>
      </c>
      <c r="O31" s="886">
        <v>0</v>
      </c>
      <c r="P31" s="886">
        <v>0</v>
      </c>
      <c r="Q31" s="886">
        <v>0</v>
      </c>
      <c r="R31" s="886">
        <v>0</v>
      </c>
      <c r="S31" s="886">
        <v>0</v>
      </c>
      <c r="T31" s="886">
        <v>0</v>
      </c>
      <c r="U31" s="886">
        <v>0</v>
      </c>
      <c r="V31" s="886">
        <v>0</v>
      </c>
      <c r="W31" s="886">
        <v>0</v>
      </c>
      <c r="X31" s="886">
        <v>0</v>
      </c>
      <c r="Y31" s="886">
        <v>0</v>
      </c>
      <c r="Z31" s="886">
        <v>0</v>
      </c>
      <c r="AA31" s="886">
        <v>0</v>
      </c>
      <c r="AB31" s="886">
        <v>0</v>
      </c>
      <c r="AC31" s="886">
        <v>0</v>
      </c>
      <c r="AD31" s="886">
        <v>0</v>
      </c>
      <c r="AE31" s="886">
        <v>0</v>
      </c>
      <c r="AF31" s="886">
        <v>0</v>
      </c>
      <c r="AG31" s="886">
        <v>0</v>
      </c>
      <c r="AH31" s="886">
        <v>0</v>
      </c>
      <c r="AI31" s="886">
        <v>0</v>
      </c>
      <c r="AJ31" s="1674"/>
    </row>
    <row r="32" spans="2:36">
      <c r="B32" s="65" t="str">
        <f>'Library Volume 2'!$G$150</f>
        <v>Sports stores</v>
      </c>
      <c r="C32" s="658">
        <f t="shared" si="24"/>
        <v>0</v>
      </c>
      <c r="D32" s="658"/>
      <c r="E32" s="862"/>
      <c r="F32" s="886">
        <v>0</v>
      </c>
      <c r="G32" s="886">
        <v>0</v>
      </c>
      <c r="H32" s="886">
        <v>0</v>
      </c>
      <c r="I32" s="886">
        <v>0</v>
      </c>
      <c r="J32" s="886">
        <v>0</v>
      </c>
      <c r="K32" s="886">
        <v>0</v>
      </c>
      <c r="L32" s="886">
        <v>0</v>
      </c>
      <c r="M32" s="886">
        <v>0</v>
      </c>
      <c r="N32" s="886">
        <v>0</v>
      </c>
      <c r="O32" s="886">
        <v>0</v>
      </c>
      <c r="P32" s="886">
        <v>0</v>
      </c>
      <c r="Q32" s="886">
        <v>0</v>
      </c>
      <c r="R32" s="886">
        <v>0</v>
      </c>
      <c r="S32" s="886">
        <v>0</v>
      </c>
      <c r="T32" s="886">
        <v>0</v>
      </c>
      <c r="U32" s="886">
        <v>0</v>
      </c>
      <c r="V32" s="886">
        <v>0</v>
      </c>
      <c r="W32" s="886">
        <v>0</v>
      </c>
      <c r="X32" s="886">
        <v>0</v>
      </c>
      <c r="Y32" s="886">
        <v>0</v>
      </c>
      <c r="Z32" s="886">
        <v>0</v>
      </c>
      <c r="AA32" s="886">
        <v>0</v>
      </c>
      <c r="AB32" s="886">
        <v>0</v>
      </c>
      <c r="AC32" s="886">
        <v>0</v>
      </c>
      <c r="AD32" s="886">
        <v>0</v>
      </c>
      <c r="AE32" s="886">
        <v>0</v>
      </c>
      <c r="AF32" s="886">
        <v>0</v>
      </c>
      <c r="AG32" s="886">
        <v>0</v>
      </c>
      <c r="AH32" s="886">
        <v>0</v>
      </c>
      <c r="AI32" s="886">
        <v>0</v>
      </c>
      <c r="AJ32" s="1674"/>
    </row>
    <row r="33" spans="2:36">
      <c r="B33" s="65" t="str">
        <f>'Library Volume 2'!$G$152</f>
        <v>Non-teaching storage</v>
      </c>
      <c r="C33" s="658">
        <f t="shared" si="24"/>
        <v>0</v>
      </c>
      <c r="D33" s="658"/>
      <c r="E33" s="862"/>
      <c r="F33" s="886"/>
      <c r="G33" s="886"/>
      <c r="H33" s="886"/>
      <c r="I33" s="886"/>
      <c r="J33" s="886">
        <v>0</v>
      </c>
      <c r="K33" s="886"/>
      <c r="L33" s="886">
        <v>0</v>
      </c>
      <c r="M33" s="886">
        <v>0</v>
      </c>
      <c r="N33" s="886">
        <v>0</v>
      </c>
      <c r="O33" s="886">
        <v>0</v>
      </c>
      <c r="P33" s="886">
        <v>0</v>
      </c>
      <c r="Q33" s="886">
        <v>0</v>
      </c>
      <c r="R33" s="886">
        <v>0</v>
      </c>
      <c r="S33" s="886">
        <v>0</v>
      </c>
      <c r="T33" s="886">
        <v>0</v>
      </c>
      <c r="U33" s="886">
        <v>0</v>
      </c>
      <c r="V33" s="886">
        <v>0</v>
      </c>
      <c r="W33" s="886">
        <v>0</v>
      </c>
      <c r="X33" s="886">
        <v>0</v>
      </c>
      <c r="Y33" s="886">
        <v>0</v>
      </c>
      <c r="Z33" s="886">
        <v>0</v>
      </c>
      <c r="AA33" s="886">
        <v>0</v>
      </c>
      <c r="AB33" s="886">
        <v>0</v>
      </c>
      <c r="AC33" s="886">
        <v>0</v>
      </c>
      <c r="AD33" s="886">
        <v>0</v>
      </c>
      <c r="AE33" s="886">
        <v>0</v>
      </c>
      <c r="AF33" s="886">
        <v>0</v>
      </c>
      <c r="AG33" s="886">
        <v>0</v>
      </c>
      <c r="AH33" s="886">
        <v>0</v>
      </c>
      <c r="AI33" s="886">
        <v>0</v>
      </c>
      <c r="AJ33" s="1674"/>
    </row>
    <row r="34" spans="2:36" ht="15.75">
      <c r="B34" s="1181" t="s">
        <v>345</v>
      </c>
      <c r="C34" s="1047">
        <f>SUM(C29:C33)</f>
        <v>0</v>
      </c>
      <c r="D34" s="1047"/>
      <c r="E34" s="1048"/>
      <c r="F34" s="1047">
        <f t="shared" ref="F34:V34" si="25">SUM(F29:F33)</f>
        <v>0</v>
      </c>
      <c r="G34" s="1047">
        <f t="shared" si="25"/>
        <v>0</v>
      </c>
      <c r="H34" s="1047">
        <f t="shared" ref="H34" si="26">SUM(H29:H33)</f>
        <v>0</v>
      </c>
      <c r="I34" s="1047">
        <f t="shared" si="25"/>
        <v>0</v>
      </c>
      <c r="J34" s="1047">
        <f t="shared" si="25"/>
        <v>0</v>
      </c>
      <c r="K34" s="1047">
        <f t="shared" si="25"/>
        <v>0</v>
      </c>
      <c r="L34" s="1047">
        <f t="shared" si="25"/>
        <v>0</v>
      </c>
      <c r="M34" s="1047">
        <f t="shared" ref="M34" si="27">SUM(M29:M33)</f>
        <v>0</v>
      </c>
      <c r="N34" s="1047">
        <f t="shared" si="25"/>
        <v>0</v>
      </c>
      <c r="O34" s="1047">
        <f t="shared" si="25"/>
        <v>0</v>
      </c>
      <c r="P34" s="1047">
        <f t="shared" si="25"/>
        <v>0</v>
      </c>
      <c r="Q34" s="1047">
        <f t="shared" si="25"/>
        <v>0</v>
      </c>
      <c r="R34" s="1047">
        <f t="shared" si="25"/>
        <v>0</v>
      </c>
      <c r="S34" s="1047">
        <f t="shared" si="25"/>
        <v>0</v>
      </c>
      <c r="T34" s="1047">
        <f t="shared" si="25"/>
        <v>0</v>
      </c>
      <c r="U34" s="1047">
        <f t="shared" si="25"/>
        <v>0</v>
      </c>
      <c r="V34" s="1047">
        <f t="shared" si="25"/>
        <v>0</v>
      </c>
      <c r="W34" s="1047">
        <f t="shared" ref="W34:AI34" si="28">SUM(W29:W33)</f>
        <v>0</v>
      </c>
      <c r="X34" s="1047">
        <f t="shared" si="28"/>
        <v>0</v>
      </c>
      <c r="Y34" s="1047">
        <f t="shared" si="28"/>
        <v>0</v>
      </c>
      <c r="Z34" s="1047">
        <f t="shared" si="28"/>
        <v>0</v>
      </c>
      <c r="AA34" s="1047">
        <f t="shared" si="28"/>
        <v>0</v>
      </c>
      <c r="AB34" s="1047">
        <f t="shared" si="28"/>
        <v>0</v>
      </c>
      <c r="AC34" s="1047">
        <f t="shared" si="28"/>
        <v>0</v>
      </c>
      <c r="AD34" s="1047">
        <f t="shared" si="28"/>
        <v>0</v>
      </c>
      <c r="AE34" s="1047">
        <f t="shared" si="28"/>
        <v>0</v>
      </c>
      <c r="AF34" s="1047">
        <f t="shared" si="28"/>
        <v>0</v>
      </c>
      <c r="AG34" s="1047">
        <f t="shared" si="28"/>
        <v>0</v>
      </c>
      <c r="AH34" s="1047">
        <f t="shared" si="28"/>
        <v>0</v>
      </c>
      <c r="AI34" s="1047">
        <f t="shared" si="28"/>
        <v>0</v>
      </c>
      <c r="AJ34" s="1674"/>
    </row>
    <row r="35" spans="2:36" ht="18">
      <c r="B35" s="236" t="s">
        <v>351</v>
      </c>
      <c r="C35" s="659">
        <f>C21+C23+C28+C34</f>
        <v>0</v>
      </c>
      <c r="D35" s="659"/>
      <c r="E35" s="863" t="e">
        <f>C35/C$44</f>
        <v>#DIV/0!</v>
      </c>
      <c r="F35" s="659">
        <f t="shared" ref="F35:V35" si="29">F21+F23+F28+F34</f>
        <v>0</v>
      </c>
      <c r="G35" s="659">
        <f t="shared" si="29"/>
        <v>0</v>
      </c>
      <c r="H35" s="659">
        <f t="shared" ref="H35" si="30">H21+H23+H28+H34</f>
        <v>0</v>
      </c>
      <c r="I35" s="659">
        <f t="shared" si="29"/>
        <v>0</v>
      </c>
      <c r="J35" s="659">
        <f t="shared" si="29"/>
        <v>0</v>
      </c>
      <c r="K35" s="659">
        <f t="shared" si="29"/>
        <v>0</v>
      </c>
      <c r="L35" s="659">
        <f t="shared" si="29"/>
        <v>0</v>
      </c>
      <c r="M35" s="659">
        <f t="shared" ref="M35" si="31">M21+M23+M28+M34</f>
        <v>0</v>
      </c>
      <c r="N35" s="659">
        <f t="shared" si="29"/>
        <v>0</v>
      </c>
      <c r="O35" s="659">
        <f t="shared" si="29"/>
        <v>0</v>
      </c>
      <c r="P35" s="659">
        <f t="shared" si="29"/>
        <v>0</v>
      </c>
      <c r="Q35" s="659">
        <f t="shared" si="29"/>
        <v>0</v>
      </c>
      <c r="R35" s="659">
        <f t="shared" si="29"/>
        <v>0</v>
      </c>
      <c r="S35" s="659">
        <f t="shared" si="29"/>
        <v>0</v>
      </c>
      <c r="T35" s="659">
        <f t="shared" si="29"/>
        <v>0</v>
      </c>
      <c r="U35" s="659">
        <f t="shared" si="29"/>
        <v>0</v>
      </c>
      <c r="V35" s="659">
        <f t="shared" si="29"/>
        <v>0</v>
      </c>
      <c r="W35" s="659">
        <f t="shared" ref="W35:AI35" si="32">W21+W23+W28+W34</f>
        <v>0</v>
      </c>
      <c r="X35" s="659">
        <f t="shared" si="32"/>
        <v>0</v>
      </c>
      <c r="Y35" s="659">
        <f t="shared" si="32"/>
        <v>0</v>
      </c>
      <c r="Z35" s="659">
        <f t="shared" si="32"/>
        <v>0</v>
      </c>
      <c r="AA35" s="659">
        <f t="shared" si="32"/>
        <v>0</v>
      </c>
      <c r="AB35" s="659">
        <f t="shared" si="32"/>
        <v>0</v>
      </c>
      <c r="AC35" s="659">
        <f t="shared" si="32"/>
        <v>0</v>
      </c>
      <c r="AD35" s="659">
        <f t="shared" si="32"/>
        <v>0</v>
      </c>
      <c r="AE35" s="659">
        <f t="shared" si="32"/>
        <v>0</v>
      </c>
      <c r="AF35" s="659">
        <f t="shared" si="32"/>
        <v>0</v>
      </c>
      <c r="AG35" s="659">
        <f t="shared" si="32"/>
        <v>0</v>
      </c>
      <c r="AH35" s="659">
        <f t="shared" si="32"/>
        <v>0</v>
      </c>
      <c r="AI35" s="659">
        <f t="shared" si="32"/>
        <v>0</v>
      </c>
      <c r="AJ35" s="1674"/>
    </row>
    <row r="36" spans="2:36" ht="20.25">
      <c r="B36" s="838"/>
      <c r="C36" s="656">
        <f>C16+C35</f>
        <v>0</v>
      </c>
      <c r="D36" s="656"/>
      <c r="E36" s="864"/>
      <c r="F36" s="656">
        <f t="shared" ref="F36:V36" si="33">F16+F35</f>
        <v>0</v>
      </c>
      <c r="G36" s="656">
        <f t="shared" si="33"/>
        <v>0</v>
      </c>
      <c r="H36" s="656">
        <f t="shared" ref="H36" si="34">H16+H35</f>
        <v>0</v>
      </c>
      <c r="I36" s="656">
        <f t="shared" si="33"/>
        <v>0</v>
      </c>
      <c r="J36" s="656">
        <f t="shared" si="33"/>
        <v>0</v>
      </c>
      <c r="K36" s="656">
        <f t="shared" si="33"/>
        <v>0</v>
      </c>
      <c r="L36" s="656">
        <f t="shared" si="33"/>
        <v>0</v>
      </c>
      <c r="M36" s="656">
        <f t="shared" ref="M36" si="35">M16+M35</f>
        <v>0</v>
      </c>
      <c r="N36" s="656">
        <f t="shared" si="33"/>
        <v>0</v>
      </c>
      <c r="O36" s="656">
        <f t="shared" si="33"/>
        <v>0</v>
      </c>
      <c r="P36" s="656">
        <f t="shared" si="33"/>
        <v>0</v>
      </c>
      <c r="Q36" s="656">
        <f t="shared" si="33"/>
        <v>0</v>
      </c>
      <c r="R36" s="656">
        <f t="shared" si="33"/>
        <v>0</v>
      </c>
      <c r="S36" s="656">
        <f t="shared" si="33"/>
        <v>0</v>
      </c>
      <c r="T36" s="656">
        <f t="shared" si="33"/>
        <v>0</v>
      </c>
      <c r="U36" s="656">
        <f t="shared" si="33"/>
        <v>0</v>
      </c>
      <c r="V36" s="656">
        <f t="shared" si="33"/>
        <v>0</v>
      </c>
      <c r="W36" s="656">
        <f t="shared" ref="W36:AI36" si="36">W16+W35</f>
        <v>0</v>
      </c>
      <c r="X36" s="656">
        <f t="shared" si="36"/>
        <v>0</v>
      </c>
      <c r="Y36" s="656">
        <f t="shared" si="36"/>
        <v>0</v>
      </c>
      <c r="Z36" s="656">
        <f t="shared" si="36"/>
        <v>0</v>
      </c>
      <c r="AA36" s="656">
        <f t="shared" si="36"/>
        <v>0</v>
      </c>
      <c r="AB36" s="656">
        <f t="shared" si="36"/>
        <v>0</v>
      </c>
      <c r="AC36" s="656">
        <f t="shared" si="36"/>
        <v>0</v>
      </c>
      <c r="AD36" s="656">
        <f t="shared" si="36"/>
        <v>0</v>
      </c>
      <c r="AE36" s="656">
        <f t="shared" si="36"/>
        <v>0</v>
      </c>
      <c r="AF36" s="656">
        <f t="shared" si="36"/>
        <v>0</v>
      </c>
      <c r="AG36" s="656">
        <f t="shared" si="36"/>
        <v>0</v>
      </c>
      <c r="AH36" s="656">
        <f t="shared" si="36"/>
        <v>0</v>
      </c>
      <c r="AI36" s="656">
        <f t="shared" si="36"/>
        <v>0</v>
      </c>
      <c r="AJ36" s="1674"/>
    </row>
    <row r="37" spans="2:36">
      <c r="B37" s="841" t="str">
        <f>'Library Volume 2'!$F$163</f>
        <v>Toilets and Personal Care</v>
      </c>
      <c r="C37" s="658">
        <f t="shared" ref="C37:C41" si="37">SUM(F37:AI37)</f>
        <v>0</v>
      </c>
      <c r="D37" s="658"/>
      <c r="E37" s="862"/>
      <c r="F37" s="886">
        <v>0</v>
      </c>
      <c r="G37" s="886">
        <v>0</v>
      </c>
      <c r="H37" s="886">
        <v>0</v>
      </c>
      <c r="I37" s="886">
        <v>0</v>
      </c>
      <c r="J37" s="886">
        <v>0</v>
      </c>
      <c r="K37" s="886">
        <v>0</v>
      </c>
      <c r="L37" s="886">
        <v>0</v>
      </c>
      <c r="M37" s="886">
        <v>0</v>
      </c>
      <c r="N37" s="886">
        <v>0</v>
      </c>
      <c r="O37" s="886">
        <v>0</v>
      </c>
      <c r="P37" s="886">
        <v>0</v>
      </c>
      <c r="Q37" s="886">
        <v>0</v>
      </c>
      <c r="R37" s="886">
        <v>0</v>
      </c>
      <c r="S37" s="886">
        <v>0</v>
      </c>
      <c r="T37" s="886">
        <v>0</v>
      </c>
      <c r="U37" s="886">
        <v>0</v>
      </c>
      <c r="V37" s="886">
        <v>0</v>
      </c>
      <c r="W37" s="886">
        <v>0</v>
      </c>
      <c r="X37" s="886">
        <v>0</v>
      </c>
      <c r="Y37" s="886">
        <v>0</v>
      </c>
      <c r="Z37" s="886">
        <v>0</v>
      </c>
      <c r="AA37" s="886">
        <v>0</v>
      </c>
      <c r="AB37" s="886">
        <v>0</v>
      </c>
      <c r="AC37" s="886">
        <v>0</v>
      </c>
      <c r="AD37" s="886">
        <v>0</v>
      </c>
      <c r="AE37" s="886">
        <v>0</v>
      </c>
      <c r="AF37" s="886">
        <v>0</v>
      </c>
      <c r="AG37" s="886">
        <v>0</v>
      </c>
      <c r="AH37" s="886">
        <v>0</v>
      </c>
      <c r="AI37" s="886">
        <v>0</v>
      </c>
      <c r="AJ37" s="1674"/>
    </row>
    <row r="38" spans="2:36">
      <c r="B38" s="842" t="str">
        <f>'Library Volume 2'!$F$172</f>
        <v>Kitchen Facilities</v>
      </c>
      <c r="C38" s="658">
        <f t="shared" si="37"/>
        <v>0</v>
      </c>
      <c r="D38" s="658"/>
      <c r="E38" s="862"/>
      <c r="F38" s="886">
        <v>0</v>
      </c>
      <c r="G38" s="886">
        <v>0</v>
      </c>
      <c r="H38" s="886">
        <v>0</v>
      </c>
      <c r="I38" s="886">
        <v>0</v>
      </c>
      <c r="J38" s="886">
        <v>0</v>
      </c>
      <c r="K38" s="886">
        <v>0</v>
      </c>
      <c r="L38" s="886">
        <v>0</v>
      </c>
      <c r="M38" s="886">
        <v>0</v>
      </c>
      <c r="N38" s="886">
        <v>0</v>
      </c>
      <c r="O38" s="886">
        <v>0</v>
      </c>
      <c r="P38" s="886">
        <v>0</v>
      </c>
      <c r="Q38" s="886">
        <v>0</v>
      </c>
      <c r="R38" s="886">
        <v>0</v>
      </c>
      <c r="S38" s="886">
        <v>0</v>
      </c>
      <c r="T38" s="886">
        <v>0</v>
      </c>
      <c r="U38" s="886">
        <v>0</v>
      </c>
      <c r="V38" s="886">
        <v>0</v>
      </c>
      <c r="W38" s="886">
        <v>0</v>
      </c>
      <c r="X38" s="886">
        <v>0</v>
      </c>
      <c r="Y38" s="886">
        <v>0</v>
      </c>
      <c r="Z38" s="886">
        <v>0</v>
      </c>
      <c r="AA38" s="886">
        <v>0</v>
      </c>
      <c r="AB38" s="886">
        <v>0</v>
      </c>
      <c r="AC38" s="886">
        <v>0</v>
      </c>
      <c r="AD38" s="886">
        <v>0</v>
      </c>
      <c r="AE38" s="886">
        <v>0</v>
      </c>
      <c r="AF38" s="886">
        <v>0</v>
      </c>
      <c r="AG38" s="886">
        <v>0</v>
      </c>
      <c r="AH38" s="886">
        <v>0</v>
      </c>
      <c r="AI38" s="886">
        <v>0</v>
      </c>
      <c r="AJ38" s="1674"/>
    </row>
    <row r="39" spans="2:36">
      <c r="B39" s="842" t="str">
        <f>'Library Volume 2'!$F$179</f>
        <v>Circulation</v>
      </c>
      <c r="C39" s="658">
        <f t="shared" si="37"/>
        <v>0</v>
      </c>
      <c r="D39" s="658"/>
      <c r="E39" s="862"/>
      <c r="F39" s="886">
        <v>0</v>
      </c>
      <c r="G39" s="886">
        <v>0</v>
      </c>
      <c r="H39" s="886">
        <v>0</v>
      </c>
      <c r="I39" s="886">
        <v>0</v>
      </c>
      <c r="J39" s="886">
        <v>0</v>
      </c>
      <c r="K39" s="886">
        <v>0</v>
      </c>
      <c r="L39" s="886">
        <v>0</v>
      </c>
      <c r="M39" s="886">
        <v>0</v>
      </c>
      <c r="N39" s="886">
        <v>0</v>
      </c>
      <c r="O39" s="886">
        <v>0</v>
      </c>
      <c r="P39" s="886">
        <v>0</v>
      </c>
      <c r="Q39" s="886">
        <v>0</v>
      </c>
      <c r="R39" s="886">
        <v>0</v>
      </c>
      <c r="S39" s="886">
        <v>0</v>
      </c>
      <c r="T39" s="886">
        <v>0</v>
      </c>
      <c r="U39" s="886">
        <v>0</v>
      </c>
      <c r="V39" s="886">
        <v>0</v>
      </c>
      <c r="W39" s="886">
        <v>0</v>
      </c>
      <c r="X39" s="886">
        <v>0</v>
      </c>
      <c r="Y39" s="886">
        <v>0</v>
      </c>
      <c r="Z39" s="886">
        <v>0</v>
      </c>
      <c r="AA39" s="886">
        <v>0</v>
      </c>
      <c r="AB39" s="886">
        <v>0</v>
      </c>
      <c r="AC39" s="886">
        <v>0</v>
      </c>
      <c r="AD39" s="886">
        <v>0</v>
      </c>
      <c r="AE39" s="886">
        <v>0</v>
      </c>
      <c r="AF39" s="886">
        <v>0</v>
      </c>
      <c r="AG39" s="886">
        <v>0</v>
      </c>
      <c r="AH39" s="886">
        <v>0</v>
      </c>
      <c r="AI39" s="886">
        <v>0</v>
      </c>
      <c r="AJ39" s="1674"/>
    </row>
    <row r="40" spans="2:36">
      <c r="B40" s="842" t="str">
        <f>'Library Volume 2'!$F$186</f>
        <v>Plant</v>
      </c>
      <c r="C40" s="658">
        <f t="shared" si="37"/>
        <v>0</v>
      </c>
      <c r="D40" s="658"/>
      <c r="E40" s="862"/>
      <c r="F40" s="886">
        <v>0</v>
      </c>
      <c r="G40" s="886">
        <v>0</v>
      </c>
      <c r="H40" s="886">
        <v>0</v>
      </c>
      <c r="I40" s="886">
        <v>0</v>
      </c>
      <c r="J40" s="886">
        <v>0</v>
      </c>
      <c r="K40" s="886">
        <v>0</v>
      </c>
      <c r="L40" s="886">
        <v>0</v>
      </c>
      <c r="M40" s="886">
        <v>0</v>
      </c>
      <c r="N40" s="886">
        <v>0</v>
      </c>
      <c r="O40" s="886">
        <v>0</v>
      </c>
      <c r="P40" s="886">
        <v>0</v>
      </c>
      <c r="Q40" s="886">
        <v>0</v>
      </c>
      <c r="R40" s="886">
        <v>0</v>
      </c>
      <c r="S40" s="886">
        <v>0</v>
      </c>
      <c r="T40" s="886">
        <v>0</v>
      </c>
      <c r="U40" s="886">
        <v>0</v>
      </c>
      <c r="V40" s="886">
        <v>0</v>
      </c>
      <c r="W40" s="886">
        <v>0</v>
      </c>
      <c r="X40" s="886">
        <v>0</v>
      </c>
      <c r="Y40" s="886">
        <v>0</v>
      </c>
      <c r="Z40" s="886">
        <v>0</v>
      </c>
      <c r="AA40" s="886">
        <v>0</v>
      </c>
      <c r="AB40" s="886">
        <v>0</v>
      </c>
      <c r="AC40" s="886">
        <v>0</v>
      </c>
      <c r="AD40" s="886">
        <v>0</v>
      </c>
      <c r="AE40" s="886">
        <v>0</v>
      </c>
      <c r="AF40" s="886">
        <v>0</v>
      </c>
      <c r="AG40" s="886">
        <v>0</v>
      </c>
      <c r="AH40" s="886">
        <v>0</v>
      </c>
      <c r="AI40" s="886">
        <v>0</v>
      </c>
      <c r="AJ40" s="1674"/>
    </row>
    <row r="41" spans="2:36">
      <c r="B41" s="843" t="str">
        <f>'Library Volume 2'!$F$193</f>
        <v>Internal partitions + Other</v>
      </c>
      <c r="C41" s="658">
        <f t="shared" si="37"/>
        <v>0</v>
      </c>
      <c r="D41" s="658"/>
      <c r="E41" s="862"/>
      <c r="F41" s="886">
        <v>0</v>
      </c>
      <c r="G41" s="886">
        <v>0</v>
      </c>
      <c r="H41" s="886">
        <v>0</v>
      </c>
      <c r="I41" s="886">
        <v>0</v>
      </c>
      <c r="J41" s="886">
        <v>0</v>
      </c>
      <c r="K41" s="886">
        <v>0</v>
      </c>
      <c r="L41" s="886">
        <v>0</v>
      </c>
      <c r="M41" s="886">
        <v>0</v>
      </c>
      <c r="N41" s="886">
        <v>0</v>
      </c>
      <c r="O41" s="886">
        <v>0</v>
      </c>
      <c r="P41" s="886">
        <v>0</v>
      </c>
      <c r="Q41" s="886">
        <v>0</v>
      </c>
      <c r="R41" s="886">
        <v>0</v>
      </c>
      <c r="S41" s="886">
        <v>0</v>
      </c>
      <c r="T41" s="886">
        <v>0</v>
      </c>
      <c r="U41" s="886">
        <v>0</v>
      </c>
      <c r="V41" s="886">
        <v>0</v>
      </c>
      <c r="W41" s="886">
        <v>0</v>
      </c>
      <c r="X41" s="886">
        <v>0</v>
      </c>
      <c r="Y41" s="886">
        <v>0</v>
      </c>
      <c r="Z41" s="886">
        <v>0</v>
      </c>
      <c r="AA41" s="886">
        <v>0</v>
      </c>
      <c r="AB41" s="886">
        <v>0</v>
      </c>
      <c r="AC41" s="886">
        <v>0</v>
      </c>
      <c r="AD41" s="886">
        <v>0</v>
      </c>
      <c r="AE41" s="886">
        <v>0</v>
      </c>
      <c r="AF41" s="886">
        <v>0</v>
      </c>
      <c r="AG41" s="886">
        <v>0</v>
      </c>
      <c r="AH41" s="886">
        <v>0</v>
      </c>
      <c r="AI41" s="886">
        <v>0</v>
      </c>
      <c r="AJ41" s="1674"/>
    </row>
    <row r="42" spans="2:36" ht="18">
      <c r="B42" s="676" t="s">
        <v>421</v>
      </c>
      <c r="C42" s="659">
        <f>SUM(C37:C41)</f>
        <v>0</v>
      </c>
      <c r="D42" s="659"/>
      <c r="E42" s="863" t="e">
        <f>C42/C$44</f>
        <v>#DIV/0!</v>
      </c>
      <c r="F42" s="659">
        <f t="shared" ref="F42:AI42" si="38">SUM(F37:F41)</f>
        <v>0</v>
      </c>
      <c r="G42" s="659">
        <f t="shared" si="38"/>
        <v>0</v>
      </c>
      <c r="H42" s="659">
        <f t="shared" ref="H42" si="39">SUM(H37:H41)</f>
        <v>0</v>
      </c>
      <c r="I42" s="659">
        <f t="shared" si="38"/>
        <v>0</v>
      </c>
      <c r="J42" s="659">
        <f t="shared" si="38"/>
        <v>0</v>
      </c>
      <c r="K42" s="659">
        <f t="shared" ref="K42" si="40">SUM(K37:K41)</f>
        <v>0</v>
      </c>
      <c r="L42" s="659">
        <f t="shared" si="38"/>
        <v>0</v>
      </c>
      <c r="M42" s="659">
        <f t="shared" ref="M42" si="41">SUM(M37:M41)</f>
        <v>0</v>
      </c>
      <c r="N42" s="659">
        <f t="shared" si="38"/>
        <v>0</v>
      </c>
      <c r="O42" s="659">
        <f t="shared" si="38"/>
        <v>0</v>
      </c>
      <c r="P42" s="659">
        <f t="shared" si="38"/>
        <v>0</v>
      </c>
      <c r="Q42" s="659">
        <f t="shared" si="38"/>
        <v>0</v>
      </c>
      <c r="R42" s="659">
        <f t="shared" si="38"/>
        <v>0</v>
      </c>
      <c r="S42" s="659">
        <f t="shared" si="38"/>
        <v>0</v>
      </c>
      <c r="T42" s="659">
        <f t="shared" si="38"/>
        <v>0</v>
      </c>
      <c r="U42" s="659">
        <f t="shared" si="38"/>
        <v>0</v>
      </c>
      <c r="V42" s="659">
        <f t="shared" si="38"/>
        <v>0</v>
      </c>
      <c r="W42" s="659">
        <f t="shared" si="38"/>
        <v>0</v>
      </c>
      <c r="X42" s="659">
        <f t="shared" si="38"/>
        <v>0</v>
      </c>
      <c r="Y42" s="659">
        <f t="shared" si="38"/>
        <v>0</v>
      </c>
      <c r="Z42" s="659">
        <f t="shared" si="38"/>
        <v>0</v>
      </c>
      <c r="AA42" s="659">
        <f t="shared" si="38"/>
        <v>0</v>
      </c>
      <c r="AB42" s="659">
        <f t="shared" si="38"/>
        <v>0</v>
      </c>
      <c r="AC42" s="659">
        <f t="shared" si="38"/>
        <v>0</v>
      </c>
      <c r="AD42" s="659">
        <f t="shared" si="38"/>
        <v>0</v>
      </c>
      <c r="AE42" s="659">
        <f t="shared" si="38"/>
        <v>0</v>
      </c>
      <c r="AF42" s="659">
        <f t="shared" si="38"/>
        <v>0</v>
      </c>
      <c r="AG42" s="659">
        <f t="shared" si="38"/>
        <v>0</v>
      </c>
      <c r="AH42" s="659">
        <f t="shared" si="38"/>
        <v>0</v>
      </c>
      <c r="AI42" s="659">
        <f t="shared" si="38"/>
        <v>0</v>
      </c>
      <c r="AJ42" s="1674"/>
    </row>
    <row r="43" spans="2:36">
      <c r="B43" s="1677"/>
      <c r="C43" s="1678"/>
      <c r="D43" s="1678"/>
      <c r="E43" s="1049"/>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8"/>
      <c r="AI43" s="1678"/>
      <c r="AJ43" s="1674"/>
    </row>
    <row r="44" spans="2:36" ht="18">
      <c r="B44" s="677" t="s">
        <v>422</v>
      </c>
      <c r="C44" s="656">
        <f>C36+C42</f>
        <v>0</v>
      </c>
      <c r="D44" s="656"/>
      <c r="E44" s="864"/>
      <c r="F44" s="656">
        <f t="shared" ref="F44:AI44" si="42">F36+F42</f>
        <v>0</v>
      </c>
      <c r="G44" s="656">
        <f t="shared" si="42"/>
        <v>0</v>
      </c>
      <c r="H44" s="656">
        <f t="shared" ref="H44" si="43">H36+H42</f>
        <v>0</v>
      </c>
      <c r="I44" s="656">
        <f t="shared" si="42"/>
        <v>0</v>
      </c>
      <c r="J44" s="656">
        <f t="shared" si="42"/>
        <v>0</v>
      </c>
      <c r="K44" s="656">
        <f t="shared" ref="K44" si="44">K36+K42</f>
        <v>0</v>
      </c>
      <c r="L44" s="656">
        <f t="shared" si="42"/>
        <v>0</v>
      </c>
      <c r="M44" s="656">
        <f t="shared" ref="M44" si="45">M36+M42</f>
        <v>0</v>
      </c>
      <c r="N44" s="656">
        <f t="shared" si="42"/>
        <v>0</v>
      </c>
      <c r="O44" s="656">
        <f t="shared" si="42"/>
        <v>0</v>
      </c>
      <c r="P44" s="656">
        <f t="shared" si="42"/>
        <v>0</v>
      </c>
      <c r="Q44" s="656">
        <f t="shared" si="42"/>
        <v>0</v>
      </c>
      <c r="R44" s="656">
        <f t="shared" si="42"/>
        <v>0</v>
      </c>
      <c r="S44" s="656">
        <f t="shared" si="42"/>
        <v>0</v>
      </c>
      <c r="T44" s="656">
        <f t="shared" si="42"/>
        <v>0</v>
      </c>
      <c r="U44" s="656">
        <f t="shared" si="42"/>
        <v>0</v>
      </c>
      <c r="V44" s="656">
        <f t="shared" si="42"/>
        <v>0</v>
      </c>
      <c r="W44" s="656">
        <f t="shared" si="42"/>
        <v>0</v>
      </c>
      <c r="X44" s="656">
        <f t="shared" si="42"/>
        <v>0</v>
      </c>
      <c r="Y44" s="656">
        <f t="shared" si="42"/>
        <v>0</v>
      </c>
      <c r="Z44" s="656">
        <f t="shared" si="42"/>
        <v>0</v>
      </c>
      <c r="AA44" s="656">
        <f t="shared" si="42"/>
        <v>0</v>
      </c>
      <c r="AB44" s="656">
        <f t="shared" si="42"/>
        <v>0</v>
      </c>
      <c r="AC44" s="656">
        <f t="shared" si="42"/>
        <v>0</v>
      </c>
      <c r="AD44" s="656">
        <f t="shared" si="42"/>
        <v>0</v>
      </c>
      <c r="AE44" s="656">
        <f t="shared" si="42"/>
        <v>0</v>
      </c>
      <c r="AF44" s="656">
        <f t="shared" si="42"/>
        <v>0</v>
      </c>
      <c r="AG44" s="656">
        <f t="shared" si="42"/>
        <v>0</v>
      </c>
      <c r="AH44" s="656">
        <f t="shared" si="42"/>
        <v>0</v>
      </c>
      <c r="AI44" s="656">
        <f t="shared" si="42"/>
        <v>0</v>
      </c>
      <c r="AJ44" s="1674"/>
    </row>
    <row r="45" spans="2:36" ht="15.75" thickBot="1">
      <c r="B45" s="1679"/>
      <c r="C45" s="1680"/>
      <c r="D45" s="1681"/>
      <c r="E45" s="1680"/>
      <c r="F45" s="1680"/>
      <c r="G45" s="1680"/>
      <c r="H45" s="1680"/>
      <c r="I45" s="1680"/>
      <c r="J45" s="1680"/>
      <c r="K45" s="1680"/>
      <c r="L45" s="1680"/>
      <c r="M45" s="1680"/>
      <c r="N45" s="1680"/>
      <c r="O45" s="1680"/>
      <c r="P45" s="1680"/>
      <c r="Q45" s="1680"/>
      <c r="R45" s="1680"/>
      <c r="S45" s="1680"/>
      <c r="T45" s="1680"/>
      <c r="U45" s="1680"/>
      <c r="V45" s="1680"/>
      <c r="W45" s="1680"/>
      <c r="X45" s="1680"/>
      <c r="Y45" s="1680"/>
      <c r="Z45" s="1680"/>
      <c r="AA45" s="1680"/>
      <c r="AB45" s="1680"/>
      <c r="AC45" s="1680"/>
      <c r="AD45" s="1680"/>
      <c r="AE45" s="1680"/>
      <c r="AF45" s="1680"/>
      <c r="AG45" s="1680"/>
      <c r="AH45" s="1680"/>
      <c r="AI45" s="1680"/>
      <c r="AJ45" s="1674"/>
    </row>
    <row r="46" spans="2:36" ht="102" customHeight="1" thickBot="1">
      <c r="B46" s="1670"/>
      <c r="C46" s="1050"/>
      <c r="D46" s="1670"/>
      <c r="E46" s="1670"/>
      <c r="F46" s="1682"/>
      <c r="G46" s="1670"/>
      <c r="H46" s="1670"/>
      <c r="I46" s="1670"/>
      <c r="J46" s="1670"/>
      <c r="K46" s="1670"/>
      <c r="L46" s="1670"/>
      <c r="M46" s="1670"/>
      <c r="N46" s="1670"/>
      <c r="O46" s="1670"/>
      <c r="P46" s="1670"/>
      <c r="Q46" s="1670"/>
      <c r="R46" s="1670"/>
      <c r="S46" s="1670"/>
      <c r="T46" s="1670"/>
      <c r="U46" s="1670"/>
      <c r="V46" s="1670"/>
      <c r="W46" s="1670"/>
      <c r="X46" s="1670"/>
      <c r="Y46" s="1670"/>
      <c r="Z46" s="1670"/>
      <c r="AA46" s="1670"/>
      <c r="AB46" s="1670"/>
      <c r="AC46" s="1670"/>
      <c r="AD46" s="1670"/>
      <c r="AE46" s="1670"/>
      <c r="AF46" s="1670"/>
      <c r="AG46" s="1670"/>
      <c r="AH46" s="1670"/>
      <c r="AI46" s="1670"/>
      <c r="AJ46" s="1670"/>
    </row>
    <row r="47" spans="2:36" s="1040" customFormat="1" ht="26.1" customHeight="1">
      <c r="B47" s="1051" t="s">
        <v>423</v>
      </c>
      <c r="C47" s="1052"/>
      <c r="D47" s="1052"/>
      <c r="E47" s="1052"/>
      <c r="F47" s="1053" t="s">
        <v>378</v>
      </c>
      <c r="G47" s="1053" t="s">
        <v>379</v>
      </c>
      <c r="H47" s="1053" t="s">
        <v>380</v>
      </c>
      <c r="I47" s="1053" t="s">
        <v>381</v>
      </c>
      <c r="J47" s="1053" t="s">
        <v>382</v>
      </c>
      <c r="K47" s="1053" t="s">
        <v>383</v>
      </c>
      <c r="L47" s="1053" t="s">
        <v>384</v>
      </c>
      <c r="M47" s="1053" t="s">
        <v>385</v>
      </c>
      <c r="N47" s="1053" t="s">
        <v>386</v>
      </c>
      <c r="O47" s="1053" t="s">
        <v>387</v>
      </c>
      <c r="P47" s="1053" t="s">
        <v>388</v>
      </c>
      <c r="Q47" s="1053" t="s">
        <v>389</v>
      </c>
      <c r="R47" s="1053" t="s">
        <v>390</v>
      </c>
      <c r="S47" s="1053" t="s">
        <v>391</v>
      </c>
      <c r="T47" s="1053" t="s">
        <v>392</v>
      </c>
      <c r="U47" s="1053" t="s">
        <v>393</v>
      </c>
      <c r="V47" s="1053" t="s">
        <v>394</v>
      </c>
      <c r="W47" s="1053" t="s">
        <v>395</v>
      </c>
      <c r="X47" s="1053" t="s">
        <v>396</v>
      </c>
      <c r="Y47" s="1053" t="s">
        <v>397</v>
      </c>
      <c r="Z47" s="1053" t="s">
        <v>398</v>
      </c>
      <c r="AA47" s="1053" t="s">
        <v>399</v>
      </c>
      <c r="AB47" s="1053" t="s">
        <v>400</v>
      </c>
      <c r="AC47" s="1053" t="s">
        <v>401</v>
      </c>
      <c r="AD47" s="1053" t="s">
        <v>402</v>
      </c>
      <c r="AE47" s="1053" t="s">
        <v>403</v>
      </c>
      <c r="AF47" s="1053" t="s">
        <v>404</v>
      </c>
      <c r="AG47" s="1053" t="s">
        <v>405</v>
      </c>
      <c r="AH47" s="1053" t="s">
        <v>406</v>
      </c>
      <c r="AI47" s="1053" t="s">
        <v>407</v>
      </c>
      <c r="AJ47" s="1042"/>
    </row>
    <row r="48" spans="2:36">
      <c r="B48" s="1671"/>
      <c r="C48" s="1672"/>
      <c r="D48" s="1672"/>
      <c r="E48" s="1673" t="s">
        <v>408</v>
      </c>
      <c r="F48" s="1054" t="str">
        <f>IF(F5&gt;0,F5,"")</f>
        <v>Main Site</v>
      </c>
      <c r="G48" s="1054" t="str">
        <f t="shared" ref="G48:AB48" si="46">IF(G5&gt;0,G5,"")</f>
        <v>Main Site</v>
      </c>
      <c r="H48" s="1054" t="str">
        <f t="shared" si="46"/>
        <v>Main Site</v>
      </c>
      <c r="I48" s="1054" t="str">
        <f t="shared" si="46"/>
        <v>Main Site</v>
      </c>
      <c r="J48" s="1054" t="str">
        <f t="shared" si="46"/>
        <v>Main Site</v>
      </c>
      <c r="K48" s="1054" t="str">
        <f t="shared" si="46"/>
        <v>Main Site</v>
      </c>
      <c r="L48" s="1054" t="str">
        <f t="shared" si="46"/>
        <v>Main Site</v>
      </c>
      <c r="M48" s="1054" t="str">
        <f t="shared" si="46"/>
        <v>Main Site</v>
      </c>
      <c r="N48" s="1054" t="str">
        <f t="shared" si="46"/>
        <v/>
      </c>
      <c r="O48" s="1054" t="str">
        <f t="shared" si="46"/>
        <v/>
      </c>
      <c r="P48" s="1054" t="str">
        <f t="shared" si="46"/>
        <v/>
      </c>
      <c r="Q48" s="1054" t="str">
        <f t="shared" si="46"/>
        <v/>
      </c>
      <c r="R48" s="1054" t="str">
        <f t="shared" si="46"/>
        <v/>
      </c>
      <c r="S48" s="1054" t="str">
        <f t="shared" si="46"/>
        <v/>
      </c>
      <c r="T48" s="1054" t="str">
        <f t="shared" si="46"/>
        <v/>
      </c>
      <c r="U48" s="1054" t="str">
        <f t="shared" si="46"/>
        <v/>
      </c>
      <c r="V48" s="1054" t="str">
        <f t="shared" si="46"/>
        <v/>
      </c>
      <c r="W48" s="1054" t="str">
        <f t="shared" si="46"/>
        <v/>
      </c>
      <c r="X48" s="1054" t="str">
        <f t="shared" si="46"/>
        <v/>
      </c>
      <c r="Y48" s="1054" t="str">
        <f t="shared" si="46"/>
        <v/>
      </c>
      <c r="Z48" s="1054" t="str">
        <f t="shared" si="46"/>
        <v/>
      </c>
      <c r="AA48" s="1054" t="str">
        <f t="shared" si="46"/>
        <v/>
      </c>
      <c r="AB48" s="1054" t="str">
        <f t="shared" si="46"/>
        <v/>
      </c>
      <c r="AC48" s="1054" t="str">
        <f>IF(AC5&gt;0,AC5,"")</f>
        <v/>
      </c>
      <c r="AD48" s="1054" t="str">
        <f t="shared" ref="AD48:AI48" si="47">IF(AD5&gt;0,AD5,"")</f>
        <v/>
      </c>
      <c r="AE48" s="1054" t="str">
        <f t="shared" si="47"/>
        <v/>
      </c>
      <c r="AF48" s="1054" t="str">
        <f t="shared" si="47"/>
        <v/>
      </c>
      <c r="AG48" s="1054" t="str">
        <f t="shared" si="47"/>
        <v/>
      </c>
      <c r="AH48" s="1054" t="str">
        <f t="shared" si="47"/>
        <v/>
      </c>
      <c r="AI48" s="1054" t="str">
        <f t="shared" si="47"/>
        <v/>
      </c>
      <c r="AJ48" s="1674"/>
    </row>
    <row r="49" spans="2:36" ht="15.75">
      <c r="B49" s="1671"/>
      <c r="C49" s="1044"/>
      <c r="D49" s="1044"/>
      <c r="E49" s="1673" t="s">
        <v>410</v>
      </c>
      <c r="F49" s="1054" t="str">
        <f t="shared" ref="F49" si="48">IF(F6&gt;0,F6,"")</f>
        <v>Block A</v>
      </c>
      <c r="G49" s="1054" t="str">
        <f t="shared" ref="G49:AC49" si="49">IF(G6&gt;0,G6,"")</f>
        <v>Block A</v>
      </c>
      <c r="H49" s="1054" t="str">
        <f>IF(H6&gt;0,H6,"")</f>
        <v>Block B</v>
      </c>
      <c r="I49" s="1054" t="str">
        <f>IF(I6&gt;0,I6,"")</f>
        <v>Block B</v>
      </c>
      <c r="J49" s="1054" t="str">
        <f>IF(J6&gt;0,J6,"")</f>
        <v>Block B</v>
      </c>
      <c r="K49" s="1054" t="str">
        <f t="shared" si="49"/>
        <v>Block C</v>
      </c>
      <c r="L49" s="1054" t="str">
        <f t="shared" si="49"/>
        <v>Block C</v>
      </c>
      <c r="M49" s="1054" t="str">
        <f t="shared" si="49"/>
        <v>Sports Hub</v>
      </c>
      <c r="N49" s="1054" t="str">
        <f t="shared" si="49"/>
        <v/>
      </c>
      <c r="O49" s="1054" t="str">
        <f t="shared" si="49"/>
        <v/>
      </c>
      <c r="P49" s="1054" t="str">
        <f t="shared" si="49"/>
        <v/>
      </c>
      <c r="Q49" s="1054" t="str">
        <f t="shared" si="49"/>
        <v/>
      </c>
      <c r="R49" s="1054" t="str">
        <f t="shared" si="49"/>
        <v/>
      </c>
      <c r="S49" s="1054" t="str">
        <f t="shared" si="49"/>
        <v/>
      </c>
      <c r="T49" s="1054" t="str">
        <f t="shared" si="49"/>
        <v/>
      </c>
      <c r="U49" s="1054" t="str">
        <f t="shared" si="49"/>
        <v/>
      </c>
      <c r="V49" s="1054" t="str">
        <f t="shared" si="49"/>
        <v/>
      </c>
      <c r="W49" s="1054" t="str">
        <f t="shared" si="49"/>
        <v/>
      </c>
      <c r="X49" s="1054" t="str">
        <f t="shared" si="49"/>
        <v/>
      </c>
      <c r="Y49" s="1054" t="str">
        <f t="shared" si="49"/>
        <v/>
      </c>
      <c r="Z49" s="1054" t="str">
        <f t="shared" si="49"/>
        <v/>
      </c>
      <c r="AA49" s="1054" t="str">
        <f t="shared" si="49"/>
        <v/>
      </c>
      <c r="AB49" s="1054" t="str">
        <f t="shared" si="49"/>
        <v/>
      </c>
      <c r="AC49" s="1054" t="str">
        <f t="shared" si="49"/>
        <v/>
      </c>
      <c r="AD49" s="1054" t="str">
        <f t="shared" ref="AD49:AI49" si="50">IF(AD6&gt;0,AD6,"")</f>
        <v/>
      </c>
      <c r="AE49" s="1054" t="str">
        <f t="shared" si="50"/>
        <v/>
      </c>
      <c r="AF49" s="1054" t="str">
        <f t="shared" si="50"/>
        <v/>
      </c>
      <c r="AG49" s="1054" t="str">
        <f t="shared" si="50"/>
        <v/>
      </c>
      <c r="AH49" s="1054" t="str">
        <f t="shared" si="50"/>
        <v/>
      </c>
      <c r="AI49" s="1054" t="str">
        <f t="shared" si="50"/>
        <v/>
      </c>
      <c r="AJ49" s="1674"/>
    </row>
    <row r="50" spans="2:36" ht="15.75">
      <c r="B50" s="1675"/>
      <c r="C50" s="1044"/>
      <c r="D50" s="1045"/>
      <c r="E50" s="1673" t="s">
        <v>415</v>
      </c>
      <c r="F50" s="1054" t="str">
        <f t="shared" ref="F50" si="51">IF(F7&gt;0,F7,"")</f>
        <v>Ground Floor</v>
      </c>
      <c r="G50" s="1054" t="str">
        <f t="shared" ref="G50:AC50" si="52">IF(G7&gt;0,G7,"")</f>
        <v>First Floor</v>
      </c>
      <c r="H50" s="1054" t="str">
        <f t="shared" si="52"/>
        <v>Ground Floor</v>
      </c>
      <c r="I50" s="1054" t="str">
        <f t="shared" si="52"/>
        <v>First Floor</v>
      </c>
      <c r="J50" s="1054" t="str">
        <f t="shared" si="52"/>
        <v>Second Floor</v>
      </c>
      <c r="K50" s="1054" t="str">
        <f t="shared" si="52"/>
        <v>Ground Floor</v>
      </c>
      <c r="L50" s="1054" t="str">
        <f t="shared" si="52"/>
        <v>First Floor</v>
      </c>
      <c r="M50" s="1054" t="str">
        <f t="shared" si="52"/>
        <v>Ground Floor</v>
      </c>
      <c r="N50" s="1054" t="str">
        <f t="shared" si="52"/>
        <v/>
      </c>
      <c r="O50" s="1054" t="str">
        <f t="shared" si="52"/>
        <v/>
      </c>
      <c r="P50" s="1054" t="str">
        <f t="shared" si="52"/>
        <v/>
      </c>
      <c r="Q50" s="1054" t="str">
        <f t="shared" si="52"/>
        <v/>
      </c>
      <c r="R50" s="1054" t="str">
        <f t="shared" si="52"/>
        <v/>
      </c>
      <c r="S50" s="1054" t="str">
        <f t="shared" si="52"/>
        <v/>
      </c>
      <c r="T50" s="1054" t="str">
        <f t="shared" si="52"/>
        <v/>
      </c>
      <c r="U50" s="1054" t="str">
        <f t="shared" si="52"/>
        <v/>
      </c>
      <c r="V50" s="1054" t="str">
        <f t="shared" si="52"/>
        <v/>
      </c>
      <c r="W50" s="1054" t="str">
        <f t="shared" si="52"/>
        <v/>
      </c>
      <c r="X50" s="1054" t="str">
        <f t="shared" si="52"/>
        <v/>
      </c>
      <c r="Y50" s="1054" t="str">
        <f t="shared" si="52"/>
        <v/>
      </c>
      <c r="Z50" s="1054" t="str">
        <f t="shared" si="52"/>
        <v/>
      </c>
      <c r="AA50" s="1054" t="str">
        <f t="shared" si="52"/>
        <v/>
      </c>
      <c r="AB50" s="1054" t="str">
        <f t="shared" si="52"/>
        <v/>
      </c>
      <c r="AC50" s="1054" t="str">
        <f t="shared" si="52"/>
        <v/>
      </c>
      <c r="AD50" s="1054" t="str">
        <f t="shared" ref="AD50:AI50" si="53">IF(AD7&gt;0,AD7,"")</f>
        <v/>
      </c>
      <c r="AE50" s="1054" t="str">
        <f t="shared" si="53"/>
        <v/>
      </c>
      <c r="AF50" s="1054" t="str">
        <f t="shared" si="53"/>
        <v/>
      </c>
      <c r="AG50" s="1054" t="str">
        <f t="shared" si="53"/>
        <v/>
      </c>
      <c r="AH50" s="1054" t="str">
        <f t="shared" si="53"/>
        <v/>
      </c>
      <c r="AI50" s="1054" t="str">
        <f t="shared" si="53"/>
        <v/>
      </c>
      <c r="AJ50" s="1674"/>
    </row>
    <row r="51" spans="2:36" ht="18">
      <c r="B51" s="674" t="s">
        <v>336</v>
      </c>
      <c r="C51" s="783" t="s">
        <v>419</v>
      </c>
      <c r="D51" s="1676"/>
      <c r="E51" s="1046" t="s">
        <v>420</v>
      </c>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c r="AI51" s="1683"/>
      <c r="AJ51" s="1674"/>
    </row>
    <row r="52" spans="2:36">
      <c r="B52" s="431" t="str">
        <f>'Library Volume 2'!$F$6</f>
        <v>Classrooms/ ICT-rich Classrooms</v>
      </c>
      <c r="C52" s="675">
        <f>SUM(F52:AI52)</f>
        <v>0</v>
      </c>
      <c r="D52" s="661"/>
      <c r="E52" s="862"/>
      <c r="F52" s="887">
        <f t="shared" ref="F52:U52" si="54">F9</f>
        <v>0</v>
      </c>
      <c r="G52" s="887">
        <f t="shared" si="54"/>
        <v>0</v>
      </c>
      <c r="H52" s="887">
        <f t="shared" si="54"/>
        <v>0</v>
      </c>
      <c r="I52" s="887">
        <f t="shared" si="54"/>
        <v>0</v>
      </c>
      <c r="J52" s="887">
        <f t="shared" si="54"/>
        <v>0</v>
      </c>
      <c r="K52" s="887">
        <f t="shared" si="54"/>
        <v>0</v>
      </c>
      <c r="L52" s="887">
        <f t="shared" si="54"/>
        <v>0</v>
      </c>
      <c r="M52" s="887">
        <f t="shared" si="54"/>
        <v>0</v>
      </c>
      <c r="N52" s="887">
        <f t="shared" si="54"/>
        <v>0</v>
      </c>
      <c r="O52" s="887">
        <f t="shared" si="54"/>
        <v>0</v>
      </c>
      <c r="P52" s="887">
        <f t="shared" si="54"/>
        <v>0</v>
      </c>
      <c r="Q52" s="887">
        <f t="shared" si="54"/>
        <v>0</v>
      </c>
      <c r="R52" s="887">
        <f t="shared" si="54"/>
        <v>0</v>
      </c>
      <c r="S52" s="887">
        <f t="shared" si="54"/>
        <v>0</v>
      </c>
      <c r="T52" s="887">
        <f t="shared" si="54"/>
        <v>0</v>
      </c>
      <c r="U52" s="887">
        <f t="shared" si="54"/>
        <v>0</v>
      </c>
      <c r="V52" s="887">
        <f t="shared" ref="V52:AF52" si="55">V9</f>
        <v>0</v>
      </c>
      <c r="W52" s="887">
        <f t="shared" si="55"/>
        <v>0</v>
      </c>
      <c r="X52" s="887">
        <f t="shared" si="55"/>
        <v>0</v>
      </c>
      <c r="Y52" s="887">
        <f t="shared" si="55"/>
        <v>0</v>
      </c>
      <c r="Z52" s="887">
        <f t="shared" si="55"/>
        <v>0</v>
      </c>
      <c r="AA52" s="887">
        <f t="shared" si="55"/>
        <v>0</v>
      </c>
      <c r="AB52" s="887">
        <f t="shared" si="55"/>
        <v>0</v>
      </c>
      <c r="AC52" s="887">
        <f t="shared" si="55"/>
        <v>0</v>
      </c>
      <c r="AD52" s="887">
        <f t="shared" si="55"/>
        <v>0</v>
      </c>
      <c r="AE52" s="887">
        <f t="shared" si="55"/>
        <v>0</v>
      </c>
      <c r="AF52" s="887">
        <f t="shared" si="55"/>
        <v>0</v>
      </c>
      <c r="AG52" s="887">
        <f t="shared" ref="AG52" si="56">AG9</f>
        <v>0</v>
      </c>
      <c r="AH52" s="887">
        <f t="shared" ref="AG52:AI54" si="57">AH9</f>
        <v>0</v>
      </c>
      <c r="AI52" s="887">
        <f t="shared" si="57"/>
        <v>0</v>
      </c>
      <c r="AJ52" s="1674"/>
    </row>
    <row r="53" spans="2:36" ht="15.75">
      <c r="B53" s="807" t="s">
        <v>345</v>
      </c>
      <c r="C53" s="1055">
        <f>SUM(C52)</f>
        <v>0</v>
      </c>
      <c r="D53" s="1047"/>
      <c r="E53" s="1048"/>
      <c r="F53" s="1047">
        <f t="shared" ref="F53:S53" si="58">SUM(F52)</f>
        <v>0</v>
      </c>
      <c r="G53" s="1047">
        <f t="shared" si="58"/>
        <v>0</v>
      </c>
      <c r="H53" s="1047">
        <f t="shared" si="58"/>
        <v>0</v>
      </c>
      <c r="I53" s="1047">
        <f t="shared" si="58"/>
        <v>0</v>
      </c>
      <c r="J53" s="1047">
        <f t="shared" si="58"/>
        <v>0</v>
      </c>
      <c r="K53" s="1047">
        <f t="shared" si="58"/>
        <v>0</v>
      </c>
      <c r="L53" s="1047">
        <f t="shared" si="58"/>
        <v>0</v>
      </c>
      <c r="M53" s="1047">
        <f t="shared" si="58"/>
        <v>0</v>
      </c>
      <c r="N53" s="1047">
        <f t="shared" si="58"/>
        <v>0</v>
      </c>
      <c r="O53" s="1047">
        <f t="shared" si="58"/>
        <v>0</v>
      </c>
      <c r="P53" s="1047">
        <f t="shared" si="58"/>
        <v>0</v>
      </c>
      <c r="Q53" s="1047">
        <f t="shared" si="58"/>
        <v>0</v>
      </c>
      <c r="R53" s="1047">
        <f t="shared" si="58"/>
        <v>0</v>
      </c>
      <c r="S53" s="1047">
        <f t="shared" si="58"/>
        <v>0</v>
      </c>
      <c r="T53" s="1047">
        <f t="shared" ref="T53:AF53" si="59">SUM(T52)</f>
        <v>0</v>
      </c>
      <c r="U53" s="1047">
        <f t="shared" si="59"/>
        <v>0</v>
      </c>
      <c r="V53" s="1047">
        <f t="shared" si="59"/>
        <v>0</v>
      </c>
      <c r="W53" s="1047">
        <f t="shared" si="59"/>
        <v>0</v>
      </c>
      <c r="X53" s="1047">
        <f t="shared" si="59"/>
        <v>0</v>
      </c>
      <c r="Y53" s="1047">
        <f t="shared" si="59"/>
        <v>0</v>
      </c>
      <c r="Z53" s="1047">
        <f t="shared" si="59"/>
        <v>0</v>
      </c>
      <c r="AA53" s="1047">
        <f t="shared" si="59"/>
        <v>0</v>
      </c>
      <c r="AB53" s="1047">
        <f t="shared" si="59"/>
        <v>0</v>
      </c>
      <c r="AC53" s="1047">
        <f t="shared" si="59"/>
        <v>0</v>
      </c>
      <c r="AD53" s="1047">
        <f t="shared" si="59"/>
        <v>0</v>
      </c>
      <c r="AE53" s="1047">
        <f t="shared" si="59"/>
        <v>0</v>
      </c>
      <c r="AF53" s="1047">
        <f t="shared" si="59"/>
        <v>0</v>
      </c>
      <c r="AG53" s="1047">
        <f t="shared" ref="AG53:AI53" si="60">SUM(AG52)</f>
        <v>0</v>
      </c>
      <c r="AH53" s="1047">
        <f t="shared" si="60"/>
        <v>0</v>
      </c>
      <c r="AI53" s="1056">
        <f t="shared" si="60"/>
        <v>0</v>
      </c>
      <c r="AJ53" s="1674"/>
    </row>
    <row r="54" spans="2:36">
      <c r="B54" s="66" t="str">
        <f>'Library Volume 2'!$F$15</f>
        <v>Small-Scale</v>
      </c>
      <c r="C54" s="675">
        <f>SUM(F54:AI54)</f>
        <v>0</v>
      </c>
      <c r="D54" s="658"/>
      <c r="E54" s="862"/>
      <c r="F54" s="886">
        <f t="shared" ref="F54:U54" si="61">F11</f>
        <v>0</v>
      </c>
      <c r="G54" s="886">
        <f t="shared" si="61"/>
        <v>0</v>
      </c>
      <c r="H54" s="886">
        <f t="shared" si="61"/>
        <v>0</v>
      </c>
      <c r="I54" s="886">
        <f t="shared" si="61"/>
        <v>0</v>
      </c>
      <c r="J54" s="886">
        <f t="shared" si="61"/>
        <v>0</v>
      </c>
      <c r="K54" s="886">
        <f t="shared" si="61"/>
        <v>0</v>
      </c>
      <c r="L54" s="886">
        <f t="shared" si="61"/>
        <v>0</v>
      </c>
      <c r="M54" s="886">
        <f t="shared" si="61"/>
        <v>0</v>
      </c>
      <c r="N54" s="886">
        <f t="shared" si="61"/>
        <v>0</v>
      </c>
      <c r="O54" s="886">
        <f t="shared" si="61"/>
        <v>0</v>
      </c>
      <c r="P54" s="886">
        <f t="shared" si="61"/>
        <v>0</v>
      </c>
      <c r="Q54" s="886">
        <f t="shared" si="61"/>
        <v>0</v>
      </c>
      <c r="R54" s="886">
        <f t="shared" si="61"/>
        <v>0</v>
      </c>
      <c r="S54" s="886">
        <f t="shared" si="61"/>
        <v>0</v>
      </c>
      <c r="T54" s="886">
        <f t="shared" si="61"/>
        <v>0</v>
      </c>
      <c r="U54" s="886">
        <f t="shared" si="61"/>
        <v>0</v>
      </c>
      <c r="V54" s="886">
        <f t="shared" ref="V54:AF54" si="62">V11</f>
        <v>0</v>
      </c>
      <c r="W54" s="886">
        <f t="shared" si="62"/>
        <v>0</v>
      </c>
      <c r="X54" s="886">
        <f t="shared" si="62"/>
        <v>0</v>
      </c>
      <c r="Y54" s="886">
        <f t="shared" si="62"/>
        <v>0</v>
      </c>
      <c r="Z54" s="886">
        <f t="shared" si="62"/>
        <v>0</v>
      </c>
      <c r="AA54" s="886">
        <f t="shared" si="62"/>
        <v>0</v>
      </c>
      <c r="AB54" s="886">
        <f t="shared" si="62"/>
        <v>0</v>
      </c>
      <c r="AC54" s="886">
        <f t="shared" si="62"/>
        <v>0</v>
      </c>
      <c r="AD54" s="886">
        <f t="shared" si="62"/>
        <v>0</v>
      </c>
      <c r="AE54" s="886">
        <f t="shared" si="62"/>
        <v>0</v>
      </c>
      <c r="AF54" s="886">
        <f t="shared" si="62"/>
        <v>0</v>
      </c>
      <c r="AG54" s="886">
        <f t="shared" si="57"/>
        <v>0</v>
      </c>
      <c r="AH54" s="886">
        <f t="shared" si="57"/>
        <v>0</v>
      </c>
      <c r="AI54" s="887">
        <f t="shared" si="57"/>
        <v>0</v>
      </c>
      <c r="AJ54" s="1674"/>
    </row>
    <row r="55" spans="2:36">
      <c r="B55" s="65" t="str">
        <f>'Library Volume 2'!$F$32</f>
        <v>Medium-Scale</v>
      </c>
      <c r="C55" s="675">
        <f>SUM(F55:AI55)</f>
        <v>0</v>
      </c>
      <c r="D55" s="658"/>
      <c r="E55" s="862"/>
      <c r="F55" s="886">
        <f t="shared" ref="F55:U55" si="63">F12</f>
        <v>0</v>
      </c>
      <c r="G55" s="886">
        <f t="shared" si="63"/>
        <v>0</v>
      </c>
      <c r="H55" s="886">
        <f t="shared" si="63"/>
        <v>0</v>
      </c>
      <c r="I55" s="886">
        <f t="shared" si="63"/>
        <v>0</v>
      </c>
      <c r="J55" s="886">
        <f t="shared" si="63"/>
        <v>0</v>
      </c>
      <c r="K55" s="886">
        <f t="shared" si="63"/>
        <v>0</v>
      </c>
      <c r="L55" s="886">
        <f t="shared" si="63"/>
        <v>0</v>
      </c>
      <c r="M55" s="886">
        <f t="shared" si="63"/>
        <v>0</v>
      </c>
      <c r="N55" s="886">
        <f t="shared" si="63"/>
        <v>0</v>
      </c>
      <c r="O55" s="886">
        <f t="shared" si="63"/>
        <v>0</v>
      </c>
      <c r="P55" s="886">
        <f t="shared" si="63"/>
        <v>0</v>
      </c>
      <c r="Q55" s="886">
        <f t="shared" si="63"/>
        <v>0</v>
      </c>
      <c r="R55" s="886">
        <f t="shared" si="63"/>
        <v>0</v>
      </c>
      <c r="S55" s="886">
        <f t="shared" si="63"/>
        <v>0</v>
      </c>
      <c r="T55" s="886">
        <f t="shared" si="63"/>
        <v>0</v>
      </c>
      <c r="U55" s="886">
        <f t="shared" si="63"/>
        <v>0</v>
      </c>
      <c r="V55" s="886">
        <f t="shared" ref="V55:AF55" si="64">V12</f>
        <v>0</v>
      </c>
      <c r="W55" s="886">
        <f t="shared" si="64"/>
        <v>0</v>
      </c>
      <c r="X55" s="886">
        <f t="shared" si="64"/>
        <v>0</v>
      </c>
      <c r="Y55" s="886">
        <f t="shared" si="64"/>
        <v>0</v>
      </c>
      <c r="Z55" s="886">
        <f t="shared" si="64"/>
        <v>0</v>
      </c>
      <c r="AA55" s="886">
        <f t="shared" si="64"/>
        <v>0</v>
      </c>
      <c r="AB55" s="886">
        <f t="shared" si="64"/>
        <v>0</v>
      </c>
      <c r="AC55" s="886">
        <f t="shared" si="64"/>
        <v>0</v>
      </c>
      <c r="AD55" s="886">
        <f t="shared" si="64"/>
        <v>0</v>
      </c>
      <c r="AE55" s="886">
        <f t="shared" si="64"/>
        <v>0</v>
      </c>
      <c r="AF55" s="886">
        <f t="shared" si="64"/>
        <v>0</v>
      </c>
      <c r="AG55" s="886">
        <f t="shared" ref="AG55:AI55" si="65">AG12</f>
        <v>0</v>
      </c>
      <c r="AH55" s="886">
        <f t="shared" si="65"/>
        <v>0</v>
      </c>
      <c r="AI55" s="887">
        <f t="shared" si="65"/>
        <v>0</v>
      </c>
      <c r="AJ55" s="1674"/>
    </row>
    <row r="56" spans="2:36">
      <c r="B56" s="65" t="str">
        <f>'Library Volume 2'!$F$52</f>
        <v>Large-Scale</v>
      </c>
      <c r="C56" s="675">
        <f>SUM(F56:AI56)</f>
        <v>0</v>
      </c>
      <c r="D56" s="658"/>
      <c r="E56" s="862"/>
      <c r="F56" s="886">
        <f t="shared" ref="F56:U56" si="66">F13</f>
        <v>0</v>
      </c>
      <c r="G56" s="886">
        <f t="shared" si="66"/>
        <v>0</v>
      </c>
      <c r="H56" s="886">
        <f t="shared" si="66"/>
        <v>0</v>
      </c>
      <c r="I56" s="886">
        <f t="shared" si="66"/>
        <v>0</v>
      </c>
      <c r="J56" s="886">
        <f t="shared" si="66"/>
        <v>0</v>
      </c>
      <c r="K56" s="886">
        <f t="shared" si="66"/>
        <v>0</v>
      </c>
      <c r="L56" s="886">
        <f t="shared" si="66"/>
        <v>0</v>
      </c>
      <c r="M56" s="886">
        <f t="shared" si="66"/>
        <v>0</v>
      </c>
      <c r="N56" s="886">
        <f t="shared" si="66"/>
        <v>0</v>
      </c>
      <c r="O56" s="886">
        <f t="shared" si="66"/>
        <v>0</v>
      </c>
      <c r="P56" s="886">
        <f t="shared" si="66"/>
        <v>0</v>
      </c>
      <c r="Q56" s="886">
        <f t="shared" si="66"/>
        <v>0</v>
      </c>
      <c r="R56" s="886">
        <f t="shared" si="66"/>
        <v>0</v>
      </c>
      <c r="S56" s="886">
        <f t="shared" si="66"/>
        <v>0</v>
      </c>
      <c r="T56" s="886">
        <f t="shared" si="66"/>
        <v>0</v>
      </c>
      <c r="U56" s="886">
        <f t="shared" si="66"/>
        <v>0</v>
      </c>
      <c r="V56" s="886">
        <f t="shared" ref="V56:AF56" si="67">V13</f>
        <v>0</v>
      </c>
      <c r="W56" s="886">
        <f t="shared" si="67"/>
        <v>0</v>
      </c>
      <c r="X56" s="886">
        <f t="shared" si="67"/>
        <v>0</v>
      </c>
      <c r="Y56" s="886">
        <f t="shared" si="67"/>
        <v>0</v>
      </c>
      <c r="Z56" s="886">
        <f t="shared" si="67"/>
        <v>0</v>
      </c>
      <c r="AA56" s="886">
        <f t="shared" si="67"/>
        <v>0</v>
      </c>
      <c r="AB56" s="886">
        <f t="shared" si="67"/>
        <v>0</v>
      </c>
      <c r="AC56" s="886">
        <f t="shared" si="67"/>
        <v>0</v>
      </c>
      <c r="AD56" s="886">
        <f t="shared" si="67"/>
        <v>0</v>
      </c>
      <c r="AE56" s="886">
        <f t="shared" si="67"/>
        <v>0</v>
      </c>
      <c r="AF56" s="886">
        <f t="shared" si="67"/>
        <v>0</v>
      </c>
      <c r="AG56" s="886">
        <f t="shared" ref="AG56:AI56" si="68">AG13</f>
        <v>0</v>
      </c>
      <c r="AH56" s="886">
        <f t="shared" si="68"/>
        <v>0</v>
      </c>
      <c r="AI56" s="887">
        <f t="shared" si="68"/>
        <v>0</v>
      </c>
      <c r="AJ56" s="1674"/>
    </row>
    <row r="57" spans="2:36">
      <c r="B57" s="76" t="str">
        <f>'Library Volume 2'!$F$67</f>
        <v>Extra-Large-Scale</v>
      </c>
      <c r="C57" s="675">
        <f>SUM(F57:AI57)</f>
        <v>0</v>
      </c>
      <c r="D57" s="658"/>
      <c r="E57" s="862"/>
      <c r="F57" s="886">
        <f t="shared" ref="F57:U57" si="69">F14</f>
        <v>0</v>
      </c>
      <c r="G57" s="886">
        <f t="shared" si="69"/>
        <v>0</v>
      </c>
      <c r="H57" s="886">
        <f t="shared" si="69"/>
        <v>0</v>
      </c>
      <c r="I57" s="886">
        <f t="shared" si="69"/>
        <v>0</v>
      </c>
      <c r="J57" s="886">
        <f t="shared" si="69"/>
        <v>0</v>
      </c>
      <c r="K57" s="886">
        <f t="shared" si="69"/>
        <v>0</v>
      </c>
      <c r="L57" s="886">
        <f t="shared" si="69"/>
        <v>0</v>
      </c>
      <c r="M57" s="886">
        <f t="shared" si="69"/>
        <v>0</v>
      </c>
      <c r="N57" s="886">
        <f t="shared" si="69"/>
        <v>0</v>
      </c>
      <c r="O57" s="886">
        <f t="shared" si="69"/>
        <v>0</v>
      </c>
      <c r="P57" s="886">
        <f t="shared" si="69"/>
        <v>0</v>
      </c>
      <c r="Q57" s="886">
        <f t="shared" si="69"/>
        <v>0</v>
      </c>
      <c r="R57" s="886">
        <f t="shared" si="69"/>
        <v>0</v>
      </c>
      <c r="S57" s="886">
        <f t="shared" si="69"/>
        <v>0</v>
      </c>
      <c r="T57" s="886">
        <f t="shared" si="69"/>
        <v>0</v>
      </c>
      <c r="U57" s="886">
        <f t="shared" si="69"/>
        <v>0</v>
      </c>
      <c r="V57" s="886">
        <f t="shared" ref="V57:AF57" si="70">V14</f>
        <v>0</v>
      </c>
      <c r="W57" s="886">
        <f t="shared" si="70"/>
        <v>0</v>
      </c>
      <c r="X57" s="886">
        <f t="shared" si="70"/>
        <v>0</v>
      </c>
      <c r="Y57" s="886">
        <f t="shared" si="70"/>
        <v>0</v>
      </c>
      <c r="Z57" s="886">
        <f t="shared" si="70"/>
        <v>0</v>
      </c>
      <c r="AA57" s="886">
        <f t="shared" si="70"/>
        <v>0</v>
      </c>
      <c r="AB57" s="886">
        <f t="shared" si="70"/>
        <v>0</v>
      </c>
      <c r="AC57" s="886">
        <f t="shared" si="70"/>
        <v>0</v>
      </c>
      <c r="AD57" s="886">
        <f t="shared" si="70"/>
        <v>0</v>
      </c>
      <c r="AE57" s="886">
        <f t="shared" si="70"/>
        <v>0</v>
      </c>
      <c r="AF57" s="886">
        <f t="shared" si="70"/>
        <v>0</v>
      </c>
      <c r="AG57" s="886">
        <f t="shared" ref="AG57:AI57" si="71">AG14</f>
        <v>0</v>
      </c>
      <c r="AH57" s="886">
        <f t="shared" si="71"/>
        <v>0</v>
      </c>
      <c r="AI57" s="887">
        <f t="shared" si="71"/>
        <v>0</v>
      </c>
      <c r="AJ57" s="1674"/>
    </row>
    <row r="58" spans="2:36" ht="15.75">
      <c r="B58" s="807" t="s">
        <v>345</v>
      </c>
      <c r="C58" s="1055">
        <f>SUM(C54:C57)</f>
        <v>0</v>
      </c>
      <c r="D58" s="1047"/>
      <c r="E58" s="1048"/>
      <c r="F58" s="1047">
        <f t="shared" ref="F58:S58" si="72">SUM(F54:F57)</f>
        <v>0</v>
      </c>
      <c r="G58" s="1047">
        <f t="shared" si="72"/>
        <v>0</v>
      </c>
      <c r="H58" s="1047">
        <f t="shared" si="72"/>
        <v>0</v>
      </c>
      <c r="I58" s="1047">
        <f t="shared" si="72"/>
        <v>0</v>
      </c>
      <c r="J58" s="1047">
        <f t="shared" si="72"/>
        <v>0</v>
      </c>
      <c r="K58" s="1047">
        <f t="shared" si="72"/>
        <v>0</v>
      </c>
      <c r="L58" s="1047">
        <f t="shared" si="72"/>
        <v>0</v>
      </c>
      <c r="M58" s="1047">
        <f t="shared" si="72"/>
        <v>0</v>
      </c>
      <c r="N58" s="1047">
        <f t="shared" si="72"/>
        <v>0</v>
      </c>
      <c r="O58" s="1047">
        <f t="shared" si="72"/>
        <v>0</v>
      </c>
      <c r="P58" s="1047">
        <f t="shared" si="72"/>
        <v>0</v>
      </c>
      <c r="Q58" s="1047">
        <f t="shared" si="72"/>
        <v>0</v>
      </c>
      <c r="R58" s="1047">
        <f t="shared" si="72"/>
        <v>0</v>
      </c>
      <c r="S58" s="1047">
        <f t="shared" si="72"/>
        <v>0</v>
      </c>
      <c r="T58" s="1047">
        <f t="shared" ref="T58:AF58" si="73">SUM(T54:T57)</f>
        <v>0</v>
      </c>
      <c r="U58" s="1047">
        <f t="shared" si="73"/>
        <v>0</v>
      </c>
      <c r="V58" s="1047">
        <f t="shared" si="73"/>
        <v>0</v>
      </c>
      <c r="W58" s="1047">
        <f t="shared" si="73"/>
        <v>0</v>
      </c>
      <c r="X58" s="1047">
        <f t="shared" si="73"/>
        <v>0</v>
      </c>
      <c r="Y58" s="1047">
        <f t="shared" si="73"/>
        <v>0</v>
      </c>
      <c r="Z58" s="1047">
        <f t="shared" si="73"/>
        <v>0</v>
      </c>
      <c r="AA58" s="1047">
        <f t="shared" si="73"/>
        <v>0</v>
      </c>
      <c r="AB58" s="1047">
        <f t="shared" si="73"/>
        <v>0</v>
      </c>
      <c r="AC58" s="1047">
        <f t="shared" si="73"/>
        <v>0</v>
      </c>
      <c r="AD58" s="1047">
        <f t="shared" si="73"/>
        <v>0</v>
      </c>
      <c r="AE58" s="1047">
        <f t="shared" si="73"/>
        <v>0</v>
      </c>
      <c r="AF58" s="1047">
        <f t="shared" si="73"/>
        <v>0</v>
      </c>
      <c r="AG58" s="1047">
        <f t="shared" ref="AG58:AI58" si="74">SUM(AG54:AG57)</f>
        <v>0</v>
      </c>
      <c r="AH58" s="1047">
        <f t="shared" si="74"/>
        <v>0</v>
      </c>
      <c r="AI58" s="1056">
        <f t="shared" si="74"/>
        <v>0</v>
      </c>
      <c r="AJ58" s="1674"/>
    </row>
    <row r="59" spans="2:36" ht="18">
      <c r="B59" s="236" t="s">
        <v>346</v>
      </c>
      <c r="C59" s="660">
        <f>C53+C58</f>
        <v>0</v>
      </c>
      <c r="D59" s="659"/>
      <c r="E59" s="863" t="e">
        <f>C59/C$87</f>
        <v>#DIV/0!</v>
      </c>
      <c r="F59" s="659">
        <f t="shared" ref="F59:S59" si="75">F53+F58</f>
        <v>0</v>
      </c>
      <c r="G59" s="659">
        <f t="shared" si="75"/>
        <v>0</v>
      </c>
      <c r="H59" s="659">
        <f t="shared" si="75"/>
        <v>0</v>
      </c>
      <c r="I59" s="659">
        <f t="shared" si="75"/>
        <v>0</v>
      </c>
      <c r="J59" s="659">
        <f t="shared" si="75"/>
        <v>0</v>
      </c>
      <c r="K59" s="659">
        <f t="shared" si="75"/>
        <v>0</v>
      </c>
      <c r="L59" s="659">
        <f t="shared" si="75"/>
        <v>0</v>
      </c>
      <c r="M59" s="659">
        <f t="shared" si="75"/>
        <v>0</v>
      </c>
      <c r="N59" s="659">
        <f t="shared" si="75"/>
        <v>0</v>
      </c>
      <c r="O59" s="659">
        <f t="shared" si="75"/>
        <v>0</v>
      </c>
      <c r="P59" s="659">
        <f t="shared" si="75"/>
        <v>0</v>
      </c>
      <c r="Q59" s="659">
        <f t="shared" si="75"/>
        <v>0</v>
      </c>
      <c r="R59" s="659">
        <f t="shared" si="75"/>
        <v>0</v>
      </c>
      <c r="S59" s="659">
        <f t="shared" si="75"/>
        <v>0</v>
      </c>
      <c r="T59" s="659">
        <f t="shared" ref="T59:AF59" si="76">T53+T58</f>
        <v>0</v>
      </c>
      <c r="U59" s="659">
        <f t="shared" si="76"/>
        <v>0</v>
      </c>
      <c r="V59" s="659">
        <f t="shared" si="76"/>
        <v>0</v>
      </c>
      <c r="W59" s="659">
        <f t="shared" si="76"/>
        <v>0</v>
      </c>
      <c r="X59" s="659">
        <f t="shared" si="76"/>
        <v>0</v>
      </c>
      <c r="Y59" s="659">
        <f t="shared" si="76"/>
        <v>0</v>
      </c>
      <c r="Z59" s="659">
        <f t="shared" si="76"/>
        <v>0</v>
      </c>
      <c r="AA59" s="659">
        <f t="shared" si="76"/>
        <v>0</v>
      </c>
      <c r="AB59" s="659">
        <f t="shared" si="76"/>
        <v>0</v>
      </c>
      <c r="AC59" s="659">
        <f t="shared" si="76"/>
        <v>0</v>
      </c>
      <c r="AD59" s="659">
        <f t="shared" si="76"/>
        <v>0</v>
      </c>
      <c r="AE59" s="659">
        <f t="shared" si="76"/>
        <v>0</v>
      </c>
      <c r="AF59" s="659">
        <f t="shared" si="76"/>
        <v>0</v>
      </c>
      <c r="AG59" s="659">
        <f t="shared" ref="AG59:AI59" si="77">AG53+AG58</f>
        <v>0</v>
      </c>
      <c r="AH59" s="659">
        <f t="shared" si="77"/>
        <v>0</v>
      </c>
      <c r="AI59" s="721">
        <f t="shared" si="77"/>
        <v>0</v>
      </c>
      <c r="AJ59" s="1674"/>
    </row>
    <row r="60" spans="2:36">
      <c r="B60" s="66" t="str">
        <f>'Library Volume 2'!$G$93</f>
        <v>Auditoriums/ Lecture theatres</v>
      </c>
      <c r="C60" s="675">
        <f>SUM(F60:AI60)</f>
        <v>0</v>
      </c>
      <c r="D60" s="658"/>
      <c r="E60" s="862"/>
      <c r="F60" s="886">
        <f t="shared" ref="F60:V60" si="78">F17</f>
        <v>0</v>
      </c>
      <c r="G60" s="886">
        <f t="shared" si="78"/>
        <v>0</v>
      </c>
      <c r="H60" s="886">
        <f t="shared" si="78"/>
        <v>0</v>
      </c>
      <c r="I60" s="886">
        <f t="shared" si="78"/>
        <v>0</v>
      </c>
      <c r="J60" s="886">
        <f t="shared" si="78"/>
        <v>0</v>
      </c>
      <c r="K60" s="886">
        <f t="shared" si="78"/>
        <v>0</v>
      </c>
      <c r="L60" s="886">
        <f t="shared" si="78"/>
        <v>0</v>
      </c>
      <c r="M60" s="886">
        <f t="shared" si="78"/>
        <v>0</v>
      </c>
      <c r="N60" s="886">
        <f t="shared" si="78"/>
        <v>0</v>
      </c>
      <c r="O60" s="886">
        <f t="shared" si="78"/>
        <v>0</v>
      </c>
      <c r="P60" s="886">
        <f t="shared" si="78"/>
        <v>0</v>
      </c>
      <c r="Q60" s="886">
        <f t="shared" si="78"/>
        <v>0</v>
      </c>
      <c r="R60" s="886">
        <f t="shared" si="78"/>
        <v>0</v>
      </c>
      <c r="S60" s="886">
        <f t="shared" si="78"/>
        <v>0</v>
      </c>
      <c r="T60" s="886">
        <f t="shared" si="78"/>
        <v>0</v>
      </c>
      <c r="U60" s="886">
        <f t="shared" si="78"/>
        <v>0</v>
      </c>
      <c r="V60" s="886">
        <f t="shared" si="78"/>
        <v>0</v>
      </c>
      <c r="W60" s="886">
        <f t="shared" ref="W60:AF60" si="79">W17</f>
        <v>0</v>
      </c>
      <c r="X60" s="886">
        <f t="shared" si="79"/>
        <v>0</v>
      </c>
      <c r="Y60" s="886">
        <f t="shared" si="79"/>
        <v>0</v>
      </c>
      <c r="Z60" s="886">
        <f t="shared" si="79"/>
        <v>0</v>
      </c>
      <c r="AA60" s="886">
        <f t="shared" si="79"/>
        <v>0</v>
      </c>
      <c r="AB60" s="886">
        <f t="shared" si="79"/>
        <v>0</v>
      </c>
      <c r="AC60" s="886">
        <f t="shared" si="79"/>
        <v>0</v>
      </c>
      <c r="AD60" s="886">
        <f t="shared" si="79"/>
        <v>0</v>
      </c>
      <c r="AE60" s="886">
        <f t="shared" si="79"/>
        <v>0</v>
      </c>
      <c r="AF60" s="886">
        <f t="shared" si="79"/>
        <v>0</v>
      </c>
      <c r="AG60" s="886">
        <f t="shared" ref="AG60:AI60" si="80">AG17</f>
        <v>0</v>
      </c>
      <c r="AH60" s="886">
        <f t="shared" si="80"/>
        <v>0</v>
      </c>
      <c r="AI60" s="887">
        <f t="shared" si="80"/>
        <v>0</v>
      </c>
      <c r="AJ60" s="1674"/>
    </row>
    <row r="61" spans="2:36">
      <c r="B61" s="65" t="str">
        <f>'Library Volume 2'!$G$96</f>
        <v>Dining and social areas</v>
      </c>
      <c r="C61" s="675">
        <f>SUM(F61:AI61)</f>
        <v>0</v>
      </c>
      <c r="D61" s="658"/>
      <c r="E61" s="862"/>
      <c r="F61" s="886">
        <f t="shared" ref="F61:V61" si="81">F18</f>
        <v>0</v>
      </c>
      <c r="G61" s="886">
        <f t="shared" si="81"/>
        <v>0</v>
      </c>
      <c r="H61" s="886">
        <f t="shared" si="81"/>
        <v>0</v>
      </c>
      <c r="I61" s="886">
        <f t="shared" si="81"/>
        <v>0</v>
      </c>
      <c r="J61" s="886">
        <f t="shared" si="81"/>
        <v>0</v>
      </c>
      <c r="K61" s="886">
        <f t="shared" si="81"/>
        <v>0</v>
      </c>
      <c r="L61" s="886">
        <f t="shared" si="81"/>
        <v>0</v>
      </c>
      <c r="M61" s="886">
        <f t="shared" si="81"/>
        <v>0</v>
      </c>
      <c r="N61" s="886">
        <f t="shared" si="81"/>
        <v>0</v>
      </c>
      <c r="O61" s="886">
        <f t="shared" si="81"/>
        <v>0</v>
      </c>
      <c r="P61" s="886">
        <f t="shared" si="81"/>
        <v>0</v>
      </c>
      <c r="Q61" s="886">
        <f t="shared" si="81"/>
        <v>0</v>
      </c>
      <c r="R61" s="886">
        <f t="shared" si="81"/>
        <v>0</v>
      </c>
      <c r="S61" s="886">
        <f t="shared" si="81"/>
        <v>0</v>
      </c>
      <c r="T61" s="886">
        <f t="shared" si="81"/>
        <v>0</v>
      </c>
      <c r="U61" s="886">
        <f t="shared" si="81"/>
        <v>0</v>
      </c>
      <c r="V61" s="886">
        <f t="shared" si="81"/>
        <v>0</v>
      </c>
      <c r="W61" s="886">
        <f t="shared" ref="W61:AF61" si="82">W18</f>
        <v>0</v>
      </c>
      <c r="X61" s="886">
        <f t="shared" si="82"/>
        <v>0</v>
      </c>
      <c r="Y61" s="886">
        <f t="shared" si="82"/>
        <v>0</v>
      </c>
      <c r="Z61" s="886">
        <f t="shared" si="82"/>
        <v>0</v>
      </c>
      <c r="AA61" s="886">
        <f t="shared" si="82"/>
        <v>0</v>
      </c>
      <c r="AB61" s="886">
        <f t="shared" si="82"/>
        <v>0</v>
      </c>
      <c r="AC61" s="886">
        <f t="shared" si="82"/>
        <v>0</v>
      </c>
      <c r="AD61" s="886">
        <f t="shared" si="82"/>
        <v>0</v>
      </c>
      <c r="AE61" s="886">
        <f t="shared" si="82"/>
        <v>0</v>
      </c>
      <c r="AF61" s="886">
        <f t="shared" si="82"/>
        <v>0</v>
      </c>
      <c r="AG61" s="886">
        <f t="shared" ref="AG61:AI61" si="83">AG18</f>
        <v>0</v>
      </c>
      <c r="AH61" s="886">
        <f t="shared" si="83"/>
        <v>0</v>
      </c>
      <c r="AI61" s="887">
        <f t="shared" si="83"/>
        <v>0</v>
      </c>
      <c r="AJ61" s="1674"/>
    </row>
    <row r="62" spans="2:36">
      <c r="B62" s="65" t="str">
        <f>'Library Volume 2'!$G$101</f>
        <v>Sports halls</v>
      </c>
      <c r="C62" s="675">
        <f>SUM(F62:AI62)</f>
        <v>0</v>
      </c>
      <c r="D62" s="658"/>
      <c r="E62" s="862"/>
      <c r="F62" s="886">
        <f t="shared" ref="F62:V62" si="84">F19</f>
        <v>0</v>
      </c>
      <c r="G62" s="886">
        <f t="shared" si="84"/>
        <v>0</v>
      </c>
      <c r="H62" s="886">
        <f t="shared" si="84"/>
        <v>0</v>
      </c>
      <c r="I62" s="886">
        <f t="shared" si="84"/>
        <v>0</v>
      </c>
      <c r="J62" s="886">
        <f t="shared" si="84"/>
        <v>0</v>
      </c>
      <c r="K62" s="886">
        <f t="shared" si="84"/>
        <v>0</v>
      </c>
      <c r="L62" s="886">
        <f t="shared" si="84"/>
        <v>0</v>
      </c>
      <c r="M62" s="886">
        <f t="shared" si="84"/>
        <v>0</v>
      </c>
      <c r="N62" s="886">
        <f t="shared" si="84"/>
        <v>0</v>
      </c>
      <c r="O62" s="886">
        <f t="shared" si="84"/>
        <v>0</v>
      </c>
      <c r="P62" s="886">
        <f t="shared" si="84"/>
        <v>0</v>
      </c>
      <c r="Q62" s="886">
        <f t="shared" si="84"/>
        <v>0</v>
      </c>
      <c r="R62" s="886">
        <f t="shared" si="84"/>
        <v>0</v>
      </c>
      <c r="S62" s="886">
        <f t="shared" si="84"/>
        <v>0</v>
      </c>
      <c r="T62" s="886">
        <f t="shared" si="84"/>
        <v>0</v>
      </c>
      <c r="U62" s="886">
        <f t="shared" si="84"/>
        <v>0</v>
      </c>
      <c r="V62" s="886">
        <f t="shared" si="84"/>
        <v>0</v>
      </c>
      <c r="W62" s="886">
        <f t="shared" ref="W62:AF62" si="85">W19</f>
        <v>0</v>
      </c>
      <c r="X62" s="886">
        <f t="shared" si="85"/>
        <v>0</v>
      </c>
      <c r="Y62" s="886">
        <f t="shared" si="85"/>
        <v>0</v>
      </c>
      <c r="Z62" s="886">
        <f t="shared" si="85"/>
        <v>0</v>
      </c>
      <c r="AA62" s="886">
        <f t="shared" si="85"/>
        <v>0</v>
      </c>
      <c r="AB62" s="886">
        <f t="shared" si="85"/>
        <v>0</v>
      </c>
      <c r="AC62" s="886">
        <f t="shared" si="85"/>
        <v>0</v>
      </c>
      <c r="AD62" s="886">
        <f t="shared" si="85"/>
        <v>0</v>
      </c>
      <c r="AE62" s="886">
        <f t="shared" si="85"/>
        <v>0</v>
      </c>
      <c r="AF62" s="886">
        <f t="shared" si="85"/>
        <v>0</v>
      </c>
      <c r="AG62" s="886">
        <f t="shared" ref="AG62:AI62" si="86">AG19</f>
        <v>0</v>
      </c>
      <c r="AH62" s="886">
        <f t="shared" si="86"/>
        <v>0</v>
      </c>
      <c r="AI62" s="887">
        <f t="shared" si="86"/>
        <v>0</v>
      </c>
      <c r="AJ62" s="1674"/>
    </row>
    <row r="63" spans="2:36">
      <c r="B63" s="76" t="str">
        <f>'Library Volume 2'!$G$103</f>
        <v>Other indoor PE spaces</v>
      </c>
      <c r="C63" s="675">
        <f>SUM(F63:AI63)</f>
        <v>0</v>
      </c>
      <c r="D63" s="658"/>
      <c r="E63" s="862"/>
      <c r="F63" s="886">
        <f t="shared" ref="F63:V63" si="87">F20</f>
        <v>0</v>
      </c>
      <c r="G63" s="886">
        <f t="shared" si="87"/>
        <v>0</v>
      </c>
      <c r="H63" s="886">
        <f t="shared" si="87"/>
        <v>0</v>
      </c>
      <c r="I63" s="886">
        <f t="shared" si="87"/>
        <v>0</v>
      </c>
      <c r="J63" s="886">
        <f t="shared" si="87"/>
        <v>0</v>
      </c>
      <c r="K63" s="886">
        <f t="shared" si="87"/>
        <v>0</v>
      </c>
      <c r="L63" s="886">
        <f t="shared" si="87"/>
        <v>0</v>
      </c>
      <c r="M63" s="886">
        <f t="shared" si="87"/>
        <v>0</v>
      </c>
      <c r="N63" s="886">
        <f t="shared" si="87"/>
        <v>0</v>
      </c>
      <c r="O63" s="886">
        <f t="shared" si="87"/>
        <v>0</v>
      </c>
      <c r="P63" s="886">
        <f t="shared" si="87"/>
        <v>0</v>
      </c>
      <c r="Q63" s="886">
        <f t="shared" si="87"/>
        <v>0</v>
      </c>
      <c r="R63" s="886">
        <f t="shared" si="87"/>
        <v>0</v>
      </c>
      <c r="S63" s="886">
        <f t="shared" si="87"/>
        <v>0</v>
      </c>
      <c r="T63" s="886">
        <f t="shared" si="87"/>
        <v>0</v>
      </c>
      <c r="U63" s="886">
        <f t="shared" si="87"/>
        <v>0</v>
      </c>
      <c r="V63" s="886">
        <f t="shared" si="87"/>
        <v>0</v>
      </c>
      <c r="W63" s="886">
        <f t="shared" ref="W63:AF63" si="88">W20</f>
        <v>0</v>
      </c>
      <c r="X63" s="886">
        <f t="shared" si="88"/>
        <v>0</v>
      </c>
      <c r="Y63" s="886">
        <f t="shared" si="88"/>
        <v>0</v>
      </c>
      <c r="Z63" s="886">
        <f t="shared" si="88"/>
        <v>0</v>
      </c>
      <c r="AA63" s="886">
        <f t="shared" si="88"/>
        <v>0</v>
      </c>
      <c r="AB63" s="886">
        <f t="shared" si="88"/>
        <v>0</v>
      </c>
      <c r="AC63" s="886">
        <f t="shared" si="88"/>
        <v>0</v>
      </c>
      <c r="AD63" s="886">
        <f t="shared" si="88"/>
        <v>0</v>
      </c>
      <c r="AE63" s="886">
        <f t="shared" si="88"/>
        <v>0</v>
      </c>
      <c r="AF63" s="886">
        <f t="shared" si="88"/>
        <v>0</v>
      </c>
      <c r="AG63" s="886">
        <f t="shared" ref="AG63:AI63" si="89">AG20</f>
        <v>0</v>
      </c>
      <c r="AH63" s="886">
        <f t="shared" si="89"/>
        <v>0</v>
      </c>
      <c r="AI63" s="887">
        <f t="shared" si="89"/>
        <v>0</v>
      </c>
      <c r="AJ63" s="1674"/>
    </row>
    <row r="64" spans="2:36" ht="15.75">
      <c r="B64" s="807" t="s">
        <v>345</v>
      </c>
      <c r="C64" s="1055">
        <f>SUM(C60:C63)</f>
        <v>0</v>
      </c>
      <c r="D64" s="1047"/>
      <c r="E64" s="1048"/>
      <c r="F64" s="1047">
        <f t="shared" ref="F64:S64" si="90">SUM(F60:F63)</f>
        <v>0</v>
      </c>
      <c r="G64" s="1047">
        <f t="shared" si="90"/>
        <v>0</v>
      </c>
      <c r="H64" s="1047">
        <f t="shared" si="90"/>
        <v>0</v>
      </c>
      <c r="I64" s="1047">
        <f t="shared" si="90"/>
        <v>0</v>
      </c>
      <c r="J64" s="1047">
        <f t="shared" si="90"/>
        <v>0</v>
      </c>
      <c r="K64" s="1047">
        <f t="shared" si="90"/>
        <v>0</v>
      </c>
      <c r="L64" s="1047">
        <f t="shared" si="90"/>
        <v>0</v>
      </c>
      <c r="M64" s="1047">
        <f t="shared" si="90"/>
        <v>0</v>
      </c>
      <c r="N64" s="1047">
        <f t="shared" si="90"/>
        <v>0</v>
      </c>
      <c r="O64" s="1047">
        <f t="shared" si="90"/>
        <v>0</v>
      </c>
      <c r="P64" s="1047">
        <f t="shared" si="90"/>
        <v>0</v>
      </c>
      <c r="Q64" s="1047">
        <f t="shared" si="90"/>
        <v>0</v>
      </c>
      <c r="R64" s="1047">
        <f t="shared" si="90"/>
        <v>0</v>
      </c>
      <c r="S64" s="1047">
        <f t="shared" si="90"/>
        <v>0</v>
      </c>
      <c r="T64" s="1047">
        <f t="shared" ref="T64:AF64" si="91">SUM(T60:T63)</f>
        <v>0</v>
      </c>
      <c r="U64" s="1047">
        <f t="shared" si="91"/>
        <v>0</v>
      </c>
      <c r="V64" s="1047">
        <f t="shared" si="91"/>
        <v>0</v>
      </c>
      <c r="W64" s="1047">
        <f t="shared" si="91"/>
        <v>0</v>
      </c>
      <c r="X64" s="1047">
        <f t="shared" si="91"/>
        <v>0</v>
      </c>
      <c r="Y64" s="1047">
        <f t="shared" si="91"/>
        <v>0</v>
      </c>
      <c r="Z64" s="1047">
        <f t="shared" si="91"/>
        <v>0</v>
      </c>
      <c r="AA64" s="1047">
        <f t="shared" si="91"/>
        <v>0</v>
      </c>
      <c r="AB64" s="1047">
        <f t="shared" si="91"/>
        <v>0</v>
      </c>
      <c r="AC64" s="1047">
        <f t="shared" si="91"/>
        <v>0</v>
      </c>
      <c r="AD64" s="1047">
        <f t="shared" si="91"/>
        <v>0</v>
      </c>
      <c r="AE64" s="1047">
        <f t="shared" si="91"/>
        <v>0</v>
      </c>
      <c r="AF64" s="1047">
        <f t="shared" si="91"/>
        <v>0</v>
      </c>
      <c r="AG64" s="1047">
        <f t="shared" ref="AG64:AI64" si="92">SUM(AG60:AG63)</f>
        <v>0</v>
      </c>
      <c r="AH64" s="1047">
        <f t="shared" si="92"/>
        <v>0</v>
      </c>
      <c r="AI64" s="1056">
        <f t="shared" si="92"/>
        <v>0</v>
      </c>
      <c r="AJ64" s="1674"/>
    </row>
    <row r="65" spans="2:36">
      <c r="B65" s="431" t="str">
        <f>'Library Volume 2'!$F$108</f>
        <v>Resource/ Study Spaces</v>
      </c>
      <c r="C65" s="675">
        <f>SUM(F65:AI65)</f>
        <v>0</v>
      </c>
      <c r="D65" s="658"/>
      <c r="E65" s="862"/>
      <c r="F65" s="886">
        <f t="shared" ref="F65:V65" si="93">F22</f>
        <v>0</v>
      </c>
      <c r="G65" s="886">
        <f t="shared" si="93"/>
        <v>0</v>
      </c>
      <c r="H65" s="886">
        <f t="shared" si="93"/>
        <v>0</v>
      </c>
      <c r="I65" s="886">
        <f t="shared" si="93"/>
        <v>0</v>
      </c>
      <c r="J65" s="886">
        <f t="shared" si="93"/>
        <v>0</v>
      </c>
      <c r="K65" s="886">
        <f t="shared" si="93"/>
        <v>0</v>
      </c>
      <c r="L65" s="886">
        <f t="shared" si="93"/>
        <v>0</v>
      </c>
      <c r="M65" s="886">
        <f t="shared" si="93"/>
        <v>0</v>
      </c>
      <c r="N65" s="886">
        <f t="shared" si="93"/>
        <v>0</v>
      </c>
      <c r="O65" s="886">
        <f t="shared" si="93"/>
        <v>0</v>
      </c>
      <c r="P65" s="886">
        <f t="shared" si="93"/>
        <v>0</v>
      </c>
      <c r="Q65" s="886">
        <f t="shared" si="93"/>
        <v>0</v>
      </c>
      <c r="R65" s="886">
        <f t="shared" si="93"/>
        <v>0</v>
      </c>
      <c r="S65" s="886">
        <f t="shared" si="93"/>
        <v>0</v>
      </c>
      <c r="T65" s="886">
        <f t="shared" si="93"/>
        <v>0</v>
      </c>
      <c r="U65" s="886">
        <f t="shared" si="93"/>
        <v>0</v>
      </c>
      <c r="V65" s="886">
        <f t="shared" si="93"/>
        <v>0</v>
      </c>
      <c r="W65" s="886">
        <f t="shared" ref="W65:AF65" si="94">W22</f>
        <v>0</v>
      </c>
      <c r="X65" s="886">
        <f t="shared" si="94"/>
        <v>0</v>
      </c>
      <c r="Y65" s="886">
        <f t="shared" si="94"/>
        <v>0</v>
      </c>
      <c r="Z65" s="886">
        <f t="shared" si="94"/>
        <v>0</v>
      </c>
      <c r="AA65" s="886">
        <f t="shared" si="94"/>
        <v>0</v>
      </c>
      <c r="AB65" s="886">
        <f t="shared" si="94"/>
        <v>0</v>
      </c>
      <c r="AC65" s="886">
        <f t="shared" si="94"/>
        <v>0</v>
      </c>
      <c r="AD65" s="886">
        <f t="shared" si="94"/>
        <v>0</v>
      </c>
      <c r="AE65" s="886">
        <f t="shared" si="94"/>
        <v>0</v>
      </c>
      <c r="AF65" s="886">
        <f t="shared" si="94"/>
        <v>0</v>
      </c>
      <c r="AG65" s="886">
        <f t="shared" ref="AG65:AI65" si="95">AG22</f>
        <v>0</v>
      </c>
      <c r="AH65" s="886">
        <f t="shared" si="95"/>
        <v>0</v>
      </c>
      <c r="AI65" s="887">
        <f t="shared" si="95"/>
        <v>0</v>
      </c>
      <c r="AJ65" s="1674"/>
    </row>
    <row r="66" spans="2:36" ht="15.75">
      <c r="B66" s="807" t="s">
        <v>345</v>
      </c>
      <c r="C66" s="1055">
        <f>SUM(C65)</f>
        <v>0</v>
      </c>
      <c r="D66" s="1047"/>
      <c r="E66" s="1048"/>
      <c r="F66" s="1047">
        <f t="shared" ref="F66:S66" si="96">SUM(F65)</f>
        <v>0</v>
      </c>
      <c r="G66" s="1047">
        <f t="shared" si="96"/>
        <v>0</v>
      </c>
      <c r="H66" s="1047">
        <f t="shared" si="96"/>
        <v>0</v>
      </c>
      <c r="I66" s="1047">
        <f t="shared" si="96"/>
        <v>0</v>
      </c>
      <c r="J66" s="1047">
        <f t="shared" si="96"/>
        <v>0</v>
      </c>
      <c r="K66" s="1047">
        <f t="shared" si="96"/>
        <v>0</v>
      </c>
      <c r="L66" s="1047">
        <f t="shared" si="96"/>
        <v>0</v>
      </c>
      <c r="M66" s="1047">
        <f t="shared" si="96"/>
        <v>0</v>
      </c>
      <c r="N66" s="1047">
        <f t="shared" si="96"/>
        <v>0</v>
      </c>
      <c r="O66" s="1047">
        <f t="shared" si="96"/>
        <v>0</v>
      </c>
      <c r="P66" s="1047">
        <f t="shared" si="96"/>
        <v>0</v>
      </c>
      <c r="Q66" s="1047">
        <f t="shared" si="96"/>
        <v>0</v>
      </c>
      <c r="R66" s="1047">
        <f t="shared" si="96"/>
        <v>0</v>
      </c>
      <c r="S66" s="1047">
        <f t="shared" si="96"/>
        <v>0</v>
      </c>
      <c r="T66" s="1047">
        <f t="shared" ref="T66:AF66" si="97">SUM(T65)</f>
        <v>0</v>
      </c>
      <c r="U66" s="1047">
        <f t="shared" si="97"/>
        <v>0</v>
      </c>
      <c r="V66" s="1047">
        <f t="shared" si="97"/>
        <v>0</v>
      </c>
      <c r="W66" s="1047">
        <f t="shared" si="97"/>
        <v>0</v>
      </c>
      <c r="X66" s="1047">
        <f t="shared" si="97"/>
        <v>0</v>
      </c>
      <c r="Y66" s="1047">
        <f t="shared" si="97"/>
        <v>0</v>
      </c>
      <c r="Z66" s="1047">
        <f t="shared" si="97"/>
        <v>0</v>
      </c>
      <c r="AA66" s="1047">
        <f t="shared" si="97"/>
        <v>0</v>
      </c>
      <c r="AB66" s="1047">
        <f t="shared" si="97"/>
        <v>0</v>
      </c>
      <c r="AC66" s="1047">
        <f t="shared" si="97"/>
        <v>0</v>
      </c>
      <c r="AD66" s="1047">
        <f t="shared" si="97"/>
        <v>0</v>
      </c>
      <c r="AE66" s="1047">
        <f t="shared" si="97"/>
        <v>0</v>
      </c>
      <c r="AF66" s="1047">
        <f t="shared" si="97"/>
        <v>0</v>
      </c>
      <c r="AG66" s="1047">
        <f t="shared" ref="AG66:AI66" si="98">SUM(AG65)</f>
        <v>0</v>
      </c>
      <c r="AH66" s="1047">
        <f t="shared" si="98"/>
        <v>0</v>
      </c>
      <c r="AI66" s="1056">
        <f t="shared" si="98"/>
        <v>0</v>
      </c>
      <c r="AJ66" s="1674"/>
    </row>
    <row r="67" spans="2:36">
      <c r="B67" s="66" t="str">
        <f>'Library Volume 2'!$G$120</f>
        <v>Teaching Staff Spaces</v>
      </c>
      <c r="C67" s="675">
        <f>SUM(F67:AI67)</f>
        <v>0</v>
      </c>
      <c r="D67" s="658"/>
      <c r="E67" s="862"/>
      <c r="F67" s="886">
        <f t="shared" ref="F67:V67" si="99">F24</f>
        <v>0</v>
      </c>
      <c r="G67" s="886">
        <f t="shared" si="99"/>
        <v>0</v>
      </c>
      <c r="H67" s="886">
        <f t="shared" si="99"/>
        <v>0</v>
      </c>
      <c r="I67" s="886">
        <f t="shared" si="99"/>
        <v>0</v>
      </c>
      <c r="J67" s="886">
        <f t="shared" si="99"/>
        <v>0</v>
      </c>
      <c r="K67" s="886">
        <f t="shared" si="99"/>
        <v>0</v>
      </c>
      <c r="L67" s="886">
        <f t="shared" si="99"/>
        <v>0</v>
      </c>
      <c r="M67" s="886">
        <f t="shared" si="99"/>
        <v>0</v>
      </c>
      <c r="N67" s="886">
        <f t="shared" si="99"/>
        <v>0</v>
      </c>
      <c r="O67" s="886">
        <f t="shared" si="99"/>
        <v>0</v>
      </c>
      <c r="P67" s="886">
        <f t="shared" si="99"/>
        <v>0</v>
      </c>
      <c r="Q67" s="886">
        <f t="shared" si="99"/>
        <v>0</v>
      </c>
      <c r="R67" s="886">
        <f t="shared" si="99"/>
        <v>0</v>
      </c>
      <c r="S67" s="886">
        <f t="shared" si="99"/>
        <v>0</v>
      </c>
      <c r="T67" s="886">
        <f t="shared" si="99"/>
        <v>0</v>
      </c>
      <c r="U67" s="886">
        <f t="shared" si="99"/>
        <v>0</v>
      </c>
      <c r="V67" s="886">
        <f t="shared" si="99"/>
        <v>0</v>
      </c>
      <c r="W67" s="886">
        <f t="shared" ref="W67:AF67" si="100">W24</f>
        <v>0</v>
      </c>
      <c r="X67" s="886">
        <f t="shared" si="100"/>
        <v>0</v>
      </c>
      <c r="Y67" s="886">
        <f t="shared" si="100"/>
        <v>0</v>
      </c>
      <c r="Z67" s="886">
        <f t="shared" si="100"/>
        <v>0</v>
      </c>
      <c r="AA67" s="886">
        <f t="shared" si="100"/>
        <v>0</v>
      </c>
      <c r="AB67" s="886">
        <f t="shared" si="100"/>
        <v>0</v>
      </c>
      <c r="AC67" s="886">
        <f t="shared" si="100"/>
        <v>0</v>
      </c>
      <c r="AD67" s="886">
        <f t="shared" si="100"/>
        <v>0</v>
      </c>
      <c r="AE67" s="886">
        <f t="shared" si="100"/>
        <v>0</v>
      </c>
      <c r="AF67" s="886">
        <f t="shared" si="100"/>
        <v>0</v>
      </c>
      <c r="AG67" s="886">
        <f t="shared" ref="AG67:AI67" si="101">AG24</f>
        <v>0</v>
      </c>
      <c r="AH67" s="886">
        <f t="shared" si="101"/>
        <v>0</v>
      </c>
      <c r="AI67" s="887">
        <f t="shared" si="101"/>
        <v>0</v>
      </c>
      <c r="AJ67" s="1674"/>
    </row>
    <row r="68" spans="2:36">
      <c r="B68" s="65" t="str">
        <f>'Library Volume 2'!$F$125</f>
        <v>Administration (Support) Staff Spaces</v>
      </c>
      <c r="C68" s="675">
        <f>SUM(F68:AI68)</f>
        <v>0</v>
      </c>
      <c r="D68" s="658"/>
      <c r="E68" s="862"/>
      <c r="F68" s="886">
        <f t="shared" ref="F68:V68" si="102">F25</f>
        <v>0</v>
      </c>
      <c r="G68" s="886">
        <f t="shared" si="102"/>
        <v>0</v>
      </c>
      <c r="H68" s="886">
        <f t="shared" si="102"/>
        <v>0</v>
      </c>
      <c r="I68" s="886">
        <f t="shared" si="102"/>
        <v>0</v>
      </c>
      <c r="J68" s="886">
        <f t="shared" si="102"/>
        <v>0</v>
      </c>
      <c r="K68" s="886">
        <f t="shared" si="102"/>
        <v>0</v>
      </c>
      <c r="L68" s="886">
        <f t="shared" si="102"/>
        <v>0</v>
      </c>
      <c r="M68" s="886">
        <f t="shared" si="102"/>
        <v>0</v>
      </c>
      <c r="N68" s="886">
        <f t="shared" si="102"/>
        <v>0</v>
      </c>
      <c r="O68" s="886">
        <f t="shared" si="102"/>
        <v>0</v>
      </c>
      <c r="P68" s="886">
        <f t="shared" si="102"/>
        <v>0</v>
      </c>
      <c r="Q68" s="886">
        <f t="shared" si="102"/>
        <v>0</v>
      </c>
      <c r="R68" s="886">
        <f t="shared" si="102"/>
        <v>0</v>
      </c>
      <c r="S68" s="886">
        <f t="shared" si="102"/>
        <v>0</v>
      </c>
      <c r="T68" s="886">
        <f t="shared" si="102"/>
        <v>0</v>
      </c>
      <c r="U68" s="886">
        <f t="shared" si="102"/>
        <v>0</v>
      </c>
      <c r="V68" s="886">
        <f t="shared" si="102"/>
        <v>0</v>
      </c>
      <c r="W68" s="886">
        <f t="shared" ref="W68:AF68" si="103">W25</f>
        <v>0</v>
      </c>
      <c r="X68" s="886">
        <f t="shared" si="103"/>
        <v>0</v>
      </c>
      <c r="Y68" s="886">
        <f t="shared" si="103"/>
        <v>0</v>
      </c>
      <c r="Z68" s="886">
        <f t="shared" si="103"/>
        <v>0</v>
      </c>
      <c r="AA68" s="886">
        <f t="shared" si="103"/>
        <v>0</v>
      </c>
      <c r="AB68" s="886">
        <f t="shared" si="103"/>
        <v>0</v>
      </c>
      <c r="AC68" s="886">
        <f t="shared" si="103"/>
        <v>0</v>
      </c>
      <c r="AD68" s="886">
        <f t="shared" si="103"/>
        <v>0</v>
      </c>
      <c r="AE68" s="886">
        <f t="shared" si="103"/>
        <v>0</v>
      </c>
      <c r="AF68" s="886">
        <f t="shared" si="103"/>
        <v>0</v>
      </c>
      <c r="AG68" s="886">
        <f t="shared" ref="AG68:AI68" si="104">AG25</f>
        <v>0</v>
      </c>
      <c r="AH68" s="886">
        <f t="shared" si="104"/>
        <v>0</v>
      </c>
      <c r="AI68" s="887">
        <f t="shared" si="104"/>
        <v>0</v>
      </c>
      <c r="AJ68" s="1674"/>
    </row>
    <row r="69" spans="2:36">
      <c r="B69" s="65" t="str">
        <f>'Library Volume 2'!$F$127</f>
        <v>Meeting/ Interview Rooms</v>
      </c>
      <c r="C69" s="675">
        <f>SUM(F69:AI69)</f>
        <v>0</v>
      </c>
      <c r="D69" s="658"/>
      <c r="E69" s="862"/>
      <c r="F69" s="886">
        <f t="shared" ref="F69:V69" si="105">F26</f>
        <v>0</v>
      </c>
      <c r="G69" s="886">
        <f t="shared" si="105"/>
        <v>0</v>
      </c>
      <c r="H69" s="886">
        <f t="shared" si="105"/>
        <v>0</v>
      </c>
      <c r="I69" s="886">
        <f t="shared" si="105"/>
        <v>0</v>
      </c>
      <c r="J69" s="886">
        <f t="shared" si="105"/>
        <v>0</v>
      </c>
      <c r="K69" s="886">
        <f t="shared" si="105"/>
        <v>0</v>
      </c>
      <c r="L69" s="886">
        <f t="shared" si="105"/>
        <v>0</v>
      </c>
      <c r="M69" s="886">
        <f t="shared" si="105"/>
        <v>0</v>
      </c>
      <c r="N69" s="886">
        <f t="shared" si="105"/>
        <v>0</v>
      </c>
      <c r="O69" s="886">
        <f t="shared" si="105"/>
        <v>0</v>
      </c>
      <c r="P69" s="886">
        <f t="shared" si="105"/>
        <v>0</v>
      </c>
      <c r="Q69" s="886">
        <f t="shared" si="105"/>
        <v>0</v>
      </c>
      <c r="R69" s="886">
        <f t="shared" si="105"/>
        <v>0</v>
      </c>
      <c r="S69" s="886">
        <f t="shared" si="105"/>
        <v>0</v>
      </c>
      <c r="T69" s="886">
        <f t="shared" si="105"/>
        <v>0</v>
      </c>
      <c r="U69" s="886">
        <f t="shared" si="105"/>
        <v>0</v>
      </c>
      <c r="V69" s="886">
        <f t="shared" si="105"/>
        <v>0</v>
      </c>
      <c r="W69" s="886">
        <f t="shared" ref="W69:AF69" si="106">W26</f>
        <v>0</v>
      </c>
      <c r="X69" s="886">
        <f t="shared" si="106"/>
        <v>0</v>
      </c>
      <c r="Y69" s="886">
        <f t="shared" si="106"/>
        <v>0</v>
      </c>
      <c r="Z69" s="886">
        <f t="shared" si="106"/>
        <v>0</v>
      </c>
      <c r="AA69" s="886">
        <f t="shared" si="106"/>
        <v>0</v>
      </c>
      <c r="AB69" s="886">
        <f t="shared" si="106"/>
        <v>0</v>
      </c>
      <c r="AC69" s="886">
        <f t="shared" si="106"/>
        <v>0</v>
      </c>
      <c r="AD69" s="886">
        <f t="shared" si="106"/>
        <v>0</v>
      </c>
      <c r="AE69" s="886">
        <f t="shared" si="106"/>
        <v>0</v>
      </c>
      <c r="AF69" s="886">
        <f t="shared" si="106"/>
        <v>0</v>
      </c>
      <c r="AG69" s="886">
        <f t="shared" ref="AG69:AI69" si="107">AG26</f>
        <v>0</v>
      </c>
      <c r="AH69" s="886">
        <f t="shared" si="107"/>
        <v>0</v>
      </c>
      <c r="AI69" s="887">
        <f t="shared" si="107"/>
        <v>0</v>
      </c>
      <c r="AJ69" s="1674"/>
    </row>
    <row r="70" spans="2:36">
      <c r="B70" s="65" t="str">
        <f>'Library Volume 2'!$F$131</f>
        <v>Central Facilities</v>
      </c>
      <c r="C70" s="675">
        <f>SUM(F70:AI70)</f>
        <v>0</v>
      </c>
      <c r="D70" s="658"/>
      <c r="E70" s="862"/>
      <c r="F70" s="886">
        <f t="shared" ref="F70:V70" si="108">F27</f>
        <v>0</v>
      </c>
      <c r="G70" s="886">
        <f t="shared" si="108"/>
        <v>0</v>
      </c>
      <c r="H70" s="886">
        <f t="shared" si="108"/>
        <v>0</v>
      </c>
      <c r="I70" s="886">
        <f t="shared" si="108"/>
        <v>0</v>
      </c>
      <c r="J70" s="886">
        <f t="shared" si="108"/>
        <v>0</v>
      </c>
      <c r="K70" s="886">
        <f t="shared" si="108"/>
        <v>0</v>
      </c>
      <c r="L70" s="886">
        <f t="shared" si="108"/>
        <v>0</v>
      </c>
      <c r="M70" s="886">
        <f t="shared" si="108"/>
        <v>0</v>
      </c>
      <c r="N70" s="886">
        <f t="shared" si="108"/>
        <v>0</v>
      </c>
      <c r="O70" s="886">
        <f t="shared" si="108"/>
        <v>0</v>
      </c>
      <c r="P70" s="886">
        <f t="shared" si="108"/>
        <v>0</v>
      </c>
      <c r="Q70" s="886">
        <f t="shared" si="108"/>
        <v>0</v>
      </c>
      <c r="R70" s="886">
        <f t="shared" si="108"/>
        <v>0</v>
      </c>
      <c r="S70" s="886">
        <f t="shared" si="108"/>
        <v>0</v>
      </c>
      <c r="T70" s="886">
        <f t="shared" si="108"/>
        <v>0</v>
      </c>
      <c r="U70" s="886">
        <f t="shared" si="108"/>
        <v>0</v>
      </c>
      <c r="V70" s="886">
        <f t="shared" si="108"/>
        <v>0</v>
      </c>
      <c r="W70" s="886">
        <f t="shared" ref="W70:AF70" si="109">W27</f>
        <v>0</v>
      </c>
      <c r="X70" s="886">
        <f t="shared" si="109"/>
        <v>0</v>
      </c>
      <c r="Y70" s="886">
        <f t="shared" si="109"/>
        <v>0</v>
      </c>
      <c r="Z70" s="886">
        <f t="shared" si="109"/>
        <v>0</v>
      </c>
      <c r="AA70" s="886">
        <f t="shared" si="109"/>
        <v>0</v>
      </c>
      <c r="AB70" s="886">
        <f t="shared" si="109"/>
        <v>0</v>
      </c>
      <c r="AC70" s="886">
        <f t="shared" si="109"/>
        <v>0</v>
      </c>
      <c r="AD70" s="886">
        <f t="shared" si="109"/>
        <v>0</v>
      </c>
      <c r="AE70" s="886">
        <f t="shared" si="109"/>
        <v>0</v>
      </c>
      <c r="AF70" s="886">
        <f t="shared" si="109"/>
        <v>0</v>
      </c>
      <c r="AG70" s="886">
        <f t="shared" ref="AG70:AI70" si="110">AG27</f>
        <v>0</v>
      </c>
      <c r="AH70" s="886">
        <f t="shared" si="110"/>
        <v>0</v>
      </c>
      <c r="AI70" s="887">
        <f t="shared" si="110"/>
        <v>0</v>
      </c>
      <c r="AJ70" s="1674"/>
    </row>
    <row r="71" spans="2:36" ht="15.75">
      <c r="B71" s="815" t="s">
        <v>345</v>
      </c>
      <c r="C71" s="1055">
        <f>SUM(C67:C70)</f>
        <v>0</v>
      </c>
      <c r="D71" s="1047"/>
      <c r="E71" s="1048"/>
      <c r="F71" s="1047">
        <f t="shared" ref="F71:S71" si="111">SUM(F67:F70)</f>
        <v>0</v>
      </c>
      <c r="G71" s="1047">
        <f t="shared" si="111"/>
        <v>0</v>
      </c>
      <c r="H71" s="1047">
        <f>SUM(H67:H70)</f>
        <v>0</v>
      </c>
      <c r="I71" s="1047">
        <f t="shared" si="111"/>
        <v>0</v>
      </c>
      <c r="J71" s="1047">
        <f t="shared" si="111"/>
        <v>0</v>
      </c>
      <c r="K71" s="1047">
        <f t="shared" si="111"/>
        <v>0</v>
      </c>
      <c r="L71" s="1047">
        <f t="shared" si="111"/>
        <v>0</v>
      </c>
      <c r="M71" s="1047">
        <f t="shared" si="111"/>
        <v>0</v>
      </c>
      <c r="N71" s="1047">
        <f t="shared" si="111"/>
        <v>0</v>
      </c>
      <c r="O71" s="1047">
        <f t="shared" si="111"/>
        <v>0</v>
      </c>
      <c r="P71" s="1047">
        <f t="shared" si="111"/>
        <v>0</v>
      </c>
      <c r="Q71" s="1047">
        <f t="shared" si="111"/>
        <v>0</v>
      </c>
      <c r="R71" s="1047">
        <f t="shared" si="111"/>
        <v>0</v>
      </c>
      <c r="S71" s="1047">
        <f t="shared" si="111"/>
        <v>0</v>
      </c>
      <c r="T71" s="1047">
        <f t="shared" ref="T71:AF71" si="112">SUM(T67:T70)</f>
        <v>0</v>
      </c>
      <c r="U71" s="1047">
        <f t="shared" si="112"/>
        <v>0</v>
      </c>
      <c r="V71" s="1047">
        <f t="shared" si="112"/>
        <v>0</v>
      </c>
      <c r="W71" s="1047">
        <f t="shared" si="112"/>
        <v>0</v>
      </c>
      <c r="X71" s="1047">
        <f t="shared" si="112"/>
        <v>0</v>
      </c>
      <c r="Y71" s="1047">
        <f t="shared" si="112"/>
        <v>0</v>
      </c>
      <c r="Z71" s="1047">
        <f t="shared" si="112"/>
        <v>0</v>
      </c>
      <c r="AA71" s="1047">
        <f t="shared" si="112"/>
        <v>0</v>
      </c>
      <c r="AB71" s="1047">
        <f t="shared" si="112"/>
        <v>0</v>
      </c>
      <c r="AC71" s="1047">
        <f t="shared" si="112"/>
        <v>0</v>
      </c>
      <c r="AD71" s="1047">
        <f t="shared" si="112"/>
        <v>0</v>
      </c>
      <c r="AE71" s="1047">
        <f t="shared" si="112"/>
        <v>0</v>
      </c>
      <c r="AF71" s="1047">
        <f t="shared" si="112"/>
        <v>0</v>
      </c>
      <c r="AG71" s="1047">
        <f t="shared" ref="AG71:AI71" si="113">SUM(AG67:AG70)</f>
        <v>0</v>
      </c>
      <c r="AH71" s="1047">
        <f t="shared" si="113"/>
        <v>0</v>
      </c>
      <c r="AI71" s="1056">
        <f t="shared" si="113"/>
        <v>0</v>
      </c>
      <c r="AJ71" s="1674"/>
    </row>
    <row r="72" spans="2:36">
      <c r="B72" s="66" t="str">
        <f>'Library Volume 2'!$H$142</f>
        <v>Classroom stores, room (off classroom)</v>
      </c>
      <c r="C72" s="675">
        <f>SUM(F72:AI72)</f>
        <v>0</v>
      </c>
      <c r="D72" s="658"/>
      <c r="E72" s="862"/>
      <c r="F72" s="886">
        <f t="shared" ref="F72:V72" si="114">F29</f>
        <v>0</v>
      </c>
      <c r="G72" s="886">
        <f t="shared" si="114"/>
        <v>0</v>
      </c>
      <c r="H72" s="886">
        <f t="shared" si="114"/>
        <v>0</v>
      </c>
      <c r="I72" s="886">
        <f t="shared" si="114"/>
        <v>0</v>
      </c>
      <c r="J72" s="886">
        <f t="shared" si="114"/>
        <v>0</v>
      </c>
      <c r="K72" s="886">
        <f t="shared" si="114"/>
        <v>0</v>
      </c>
      <c r="L72" s="886">
        <f t="shared" si="114"/>
        <v>0</v>
      </c>
      <c r="M72" s="886">
        <f t="shared" si="114"/>
        <v>0</v>
      </c>
      <c r="N72" s="886">
        <f t="shared" si="114"/>
        <v>0</v>
      </c>
      <c r="O72" s="886">
        <f t="shared" si="114"/>
        <v>0</v>
      </c>
      <c r="P72" s="886">
        <f t="shared" si="114"/>
        <v>0</v>
      </c>
      <c r="Q72" s="886">
        <f t="shared" si="114"/>
        <v>0</v>
      </c>
      <c r="R72" s="886">
        <f t="shared" si="114"/>
        <v>0</v>
      </c>
      <c r="S72" s="886">
        <f t="shared" si="114"/>
        <v>0</v>
      </c>
      <c r="T72" s="886">
        <f t="shared" si="114"/>
        <v>0</v>
      </c>
      <c r="U72" s="886">
        <f t="shared" si="114"/>
        <v>0</v>
      </c>
      <c r="V72" s="886">
        <f t="shared" si="114"/>
        <v>0</v>
      </c>
      <c r="W72" s="886">
        <f t="shared" ref="W72:AF72" si="115">W29</f>
        <v>0</v>
      </c>
      <c r="X72" s="886">
        <f t="shared" si="115"/>
        <v>0</v>
      </c>
      <c r="Y72" s="886">
        <f t="shared" si="115"/>
        <v>0</v>
      </c>
      <c r="Z72" s="886">
        <f t="shared" si="115"/>
        <v>0</v>
      </c>
      <c r="AA72" s="886">
        <f t="shared" si="115"/>
        <v>0</v>
      </c>
      <c r="AB72" s="886">
        <f t="shared" si="115"/>
        <v>0</v>
      </c>
      <c r="AC72" s="886">
        <f t="shared" si="115"/>
        <v>0</v>
      </c>
      <c r="AD72" s="886">
        <f t="shared" si="115"/>
        <v>0</v>
      </c>
      <c r="AE72" s="886">
        <f t="shared" si="115"/>
        <v>0</v>
      </c>
      <c r="AF72" s="886">
        <f t="shared" si="115"/>
        <v>0</v>
      </c>
      <c r="AG72" s="886">
        <f t="shared" ref="AG72:AI72" si="116">AG29</f>
        <v>0</v>
      </c>
      <c r="AH72" s="886">
        <f t="shared" si="116"/>
        <v>0</v>
      </c>
      <c r="AI72" s="887">
        <f t="shared" si="116"/>
        <v>0</v>
      </c>
      <c r="AJ72" s="1674"/>
    </row>
    <row r="73" spans="2:36">
      <c r="B73" s="65" t="str">
        <f>'Library Volume 2'!$H$143</f>
        <v>Teaching resources stores (specialist)</v>
      </c>
      <c r="C73" s="675">
        <f>SUM(F73:AI73)</f>
        <v>0</v>
      </c>
      <c r="D73" s="658"/>
      <c r="E73" s="862"/>
      <c r="F73" s="886">
        <f t="shared" ref="F73:V73" si="117">F30</f>
        <v>0</v>
      </c>
      <c r="G73" s="886">
        <f t="shared" si="117"/>
        <v>0</v>
      </c>
      <c r="H73" s="886">
        <f t="shared" si="117"/>
        <v>0</v>
      </c>
      <c r="I73" s="886">
        <f t="shared" si="117"/>
        <v>0</v>
      </c>
      <c r="J73" s="886">
        <f t="shared" si="117"/>
        <v>0</v>
      </c>
      <c r="K73" s="886">
        <f t="shared" si="117"/>
        <v>0</v>
      </c>
      <c r="L73" s="886">
        <f t="shared" si="117"/>
        <v>0</v>
      </c>
      <c r="M73" s="886">
        <f t="shared" si="117"/>
        <v>0</v>
      </c>
      <c r="N73" s="886">
        <f t="shared" si="117"/>
        <v>0</v>
      </c>
      <c r="O73" s="886">
        <f t="shared" si="117"/>
        <v>0</v>
      </c>
      <c r="P73" s="886">
        <f t="shared" si="117"/>
        <v>0</v>
      </c>
      <c r="Q73" s="886">
        <f t="shared" si="117"/>
        <v>0</v>
      </c>
      <c r="R73" s="886">
        <f t="shared" si="117"/>
        <v>0</v>
      </c>
      <c r="S73" s="886">
        <f t="shared" si="117"/>
        <v>0</v>
      </c>
      <c r="T73" s="886">
        <f t="shared" si="117"/>
        <v>0</v>
      </c>
      <c r="U73" s="886">
        <f t="shared" si="117"/>
        <v>0</v>
      </c>
      <c r="V73" s="886">
        <f t="shared" si="117"/>
        <v>0</v>
      </c>
      <c r="W73" s="886">
        <f t="shared" ref="W73:AF73" si="118">W30</f>
        <v>0</v>
      </c>
      <c r="X73" s="886">
        <f t="shared" si="118"/>
        <v>0</v>
      </c>
      <c r="Y73" s="886">
        <f t="shared" si="118"/>
        <v>0</v>
      </c>
      <c r="Z73" s="886">
        <f t="shared" si="118"/>
        <v>0</v>
      </c>
      <c r="AA73" s="886">
        <f t="shared" si="118"/>
        <v>0</v>
      </c>
      <c r="AB73" s="886">
        <f t="shared" si="118"/>
        <v>0</v>
      </c>
      <c r="AC73" s="886">
        <f t="shared" si="118"/>
        <v>0</v>
      </c>
      <c r="AD73" s="886">
        <f t="shared" si="118"/>
        <v>0</v>
      </c>
      <c r="AE73" s="886">
        <f t="shared" si="118"/>
        <v>0</v>
      </c>
      <c r="AF73" s="886">
        <f t="shared" si="118"/>
        <v>0</v>
      </c>
      <c r="AG73" s="886">
        <f t="shared" ref="AG73:AI73" si="119">AG30</f>
        <v>0</v>
      </c>
      <c r="AH73" s="886">
        <f t="shared" si="119"/>
        <v>0</v>
      </c>
      <c r="AI73" s="887">
        <f t="shared" si="119"/>
        <v>0</v>
      </c>
      <c r="AJ73" s="1674"/>
    </row>
    <row r="74" spans="2:36">
      <c r="B74" s="65" t="str">
        <f>'Library Volume 2'!$G$146</f>
        <v>Prep rooms</v>
      </c>
      <c r="C74" s="675">
        <f>SUM(F74:AI74)</f>
        <v>0</v>
      </c>
      <c r="D74" s="658"/>
      <c r="E74" s="862"/>
      <c r="F74" s="886">
        <f t="shared" ref="F74:V74" si="120">F31</f>
        <v>0</v>
      </c>
      <c r="G74" s="886">
        <f t="shared" si="120"/>
        <v>0</v>
      </c>
      <c r="H74" s="886">
        <f t="shared" si="120"/>
        <v>0</v>
      </c>
      <c r="I74" s="886">
        <f t="shared" si="120"/>
        <v>0</v>
      </c>
      <c r="J74" s="886">
        <f t="shared" si="120"/>
        <v>0</v>
      </c>
      <c r="K74" s="886">
        <f t="shared" si="120"/>
        <v>0</v>
      </c>
      <c r="L74" s="886">
        <f t="shared" si="120"/>
        <v>0</v>
      </c>
      <c r="M74" s="886">
        <f t="shared" si="120"/>
        <v>0</v>
      </c>
      <c r="N74" s="886">
        <f t="shared" si="120"/>
        <v>0</v>
      </c>
      <c r="O74" s="886">
        <f t="shared" si="120"/>
        <v>0</v>
      </c>
      <c r="P74" s="886">
        <f t="shared" si="120"/>
        <v>0</v>
      </c>
      <c r="Q74" s="886">
        <f t="shared" si="120"/>
        <v>0</v>
      </c>
      <c r="R74" s="886">
        <f t="shared" si="120"/>
        <v>0</v>
      </c>
      <c r="S74" s="886">
        <f t="shared" si="120"/>
        <v>0</v>
      </c>
      <c r="T74" s="886">
        <f t="shared" si="120"/>
        <v>0</v>
      </c>
      <c r="U74" s="886">
        <f t="shared" si="120"/>
        <v>0</v>
      </c>
      <c r="V74" s="886">
        <f t="shared" si="120"/>
        <v>0</v>
      </c>
      <c r="W74" s="886">
        <f t="shared" ref="W74:AF74" si="121">W31</f>
        <v>0</v>
      </c>
      <c r="X74" s="886">
        <f t="shared" si="121"/>
        <v>0</v>
      </c>
      <c r="Y74" s="886">
        <f t="shared" si="121"/>
        <v>0</v>
      </c>
      <c r="Z74" s="886">
        <f t="shared" si="121"/>
        <v>0</v>
      </c>
      <c r="AA74" s="886">
        <f t="shared" si="121"/>
        <v>0</v>
      </c>
      <c r="AB74" s="886">
        <f t="shared" si="121"/>
        <v>0</v>
      </c>
      <c r="AC74" s="886">
        <f t="shared" si="121"/>
        <v>0</v>
      </c>
      <c r="AD74" s="886">
        <f t="shared" si="121"/>
        <v>0</v>
      </c>
      <c r="AE74" s="886">
        <f t="shared" si="121"/>
        <v>0</v>
      </c>
      <c r="AF74" s="886">
        <f t="shared" si="121"/>
        <v>0</v>
      </c>
      <c r="AG74" s="886">
        <f t="shared" ref="AG74:AI74" si="122">AG31</f>
        <v>0</v>
      </c>
      <c r="AH74" s="886">
        <f t="shared" si="122"/>
        <v>0</v>
      </c>
      <c r="AI74" s="887">
        <f t="shared" si="122"/>
        <v>0</v>
      </c>
      <c r="AJ74" s="1674"/>
    </row>
    <row r="75" spans="2:36">
      <c r="B75" s="65" t="str">
        <f>'Library Volume 2'!$G$150</f>
        <v>Sports stores</v>
      </c>
      <c r="C75" s="675">
        <f>SUM(F75:AI75)</f>
        <v>0</v>
      </c>
      <c r="D75" s="658"/>
      <c r="E75" s="862"/>
      <c r="F75" s="886">
        <f t="shared" ref="F75:V75" si="123">F32</f>
        <v>0</v>
      </c>
      <c r="G75" s="886">
        <f t="shared" si="123"/>
        <v>0</v>
      </c>
      <c r="H75" s="886">
        <f t="shared" si="123"/>
        <v>0</v>
      </c>
      <c r="I75" s="886">
        <f t="shared" si="123"/>
        <v>0</v>
      </c>
      <c r="J75" s="886">
        <f t="shared" si="123"/>
        <v>0</v>
      </c>
      <c r="K75" s="886">
        <f t="shared" si="123"/>
        <v>0</v>
      </c>
      <c r="L75" s="886">
        <f t="shared" si="123"/>
        <v>0</v>
      </c>
      <c r="M75" s="886">
        <f t="shared" si="123"/>
        <v>0</v>
      </c>
      <c r="N75" s="886">
        <f t="shared" si="123"/>
        <v>0</v>
      </c>
      <c r="O75" s="886">
        <f t="shared" si="123"/>
        <v>0</v>
      </c>
      <c r="P75" s="886">
        <f t="shared" si="123"/>
        <v>0</v>
      </c>
      <c r="Q75" s="886">
        <f t="shared" si="123"/>
        <v>0</v>
      </c>
      <c r="R75" s="886">
        <f t="shared" si="123"/>
        <v>0</v>
      </c>
      <c r="S75" s="886">
        <f t="shared" si="123"/>
        <v>0</v>
      </c>
      <c r="T75" s="886">
        <f t="shared" si="123"/>
        <v>0</v>
      </c>
      <c r="U75" s="886">
        <f t="shared" si="123"/>
        <v>0</v>
      </c>
      <c r="V75" s="886">
        <f t="shared" si="123"/>
        <v>0</v>
      </c>
      <c r="W75" s="886">
        <f t="shared" ref="W75:AF75" si="124">W32</f>
        <v>0</v>
      </c>
      <c r="X75" s="886">
        <f t="shared" si="124"/>
        <v>0</v>
      </c>
      <c r="Y75" s="886">
        <f t="shared" si="124"/>
        <v>0</v>
      </c>
      <c r="Z75" s="886">
        <f t="shared" si="124"/>
        <v>0</v>
      </c>
      <c r="AA75" s="886">
        <f t="shared" si="124"/>
        <v>0</v>
      </c>
      <c r="AB75" s="886">
        <f t="shared" si="124"/>
        <v>0</v>
      </c>
      <c r="AC75" s="886">
        <f t="shared" si="124"/>
        <v>0</v>
      </c>
      <c r="AD75" s="886">
        <f t="shared" si="124"/>
        <v>0</v>
      </c>
      <c r="AE75" s="886">
        <f t="shared" si="124"/>
        <v>0</v>
      </c>
      <c r="AF75" s="886">
        <f t="shared" si="124"/>
        <v>0</v>
      </c>
      <c r="AG75" s="886">
        <f t="shared" ref="AG75:AI75" si="125">AG32</f>
        <v>0</v>
      </c>
      <c r="AH75" s="886">
        <f t="shared" si="125"/>
        <v>0</v>
      </c>
      <c r="AI75" s="887">
        <f t="shared" si="125"/>
        <v>0</v>
      </c>
      <c r="AJ75" s="1674"/>
    </row>
    <row r="76" spans="2:36">
      <c r="B76" s="65" t="str">
        <f>'Library Volume 2'!$G$152</f>
        <v>Non-teaching storage</v>
      </c>
      <c r="C76" s="675">
        <f>SUM(F76:AI76)</f>
        <v>0</v>
      </c>
      <c r="D76" s="658"/>
      <c r="E76" s="862"/>
      <c r="F76" s="886">
        <f t="shared" ref="F76:V76" si="126">F33</f>
        <v>0</v>
      </c>
      <c r="G76" s="886">
        <f t="shared" si="126"/>
        <v>0</v>
      </c>
      <c r="H76" s="886">
        <f t="shared" si="126"/>
        <v>0</v>
      </c>
      <c r="I76" s="886">
        <f t="shared" si="126"/>
        <v>0</v>
      </c>
      <c r="J76" s="886">
        <f t="shared" si="126"/>
        <v>0</v>
      </c>
      <c r="K76" s="886">
        <f t="shared" si="126"/>
        <v>0</v>
      </c>
      <c r="L76" s="886">
        <f t="shared" si="126"/>
        <v>0</v>
      </c>
      <c r="M76" s="886">
        <f t="shared" si="126"/>
        <v>0</v>
      </c>
      <c r="N76" s="886">
        <f t="shared" si="126"/>
        <v>0</v>
      </c>
      <c r="O76" s="886">
        <f t="shared" si="126"/>
        <v>0</v>
      </c>
      <c r="P76" s="886">
        <f t="shared" si="126"/>
        <v>0</v>
      </c>
      <c r="Q76" s="886">
        <f t="shared" si="126"/>
        <v>0</v>
      </c>
      <c r="R76" s="886">
        <f t="shared" si="126"/>
        <v>0</v>
      </c>
      <c r="S76" s="886">
        <f t="shared" si="126"/>
        <v>0</v>
      </c>
      <c r="T76" s="886">
        <f t="shared" si="126"/>
        <v>0</v>
      </c>
      <c r="U76" s="886">
        <f t="shared" si="126"/>
        <v>0</v>
      </c>
      <c r="V76" s="886">
        <f t="shared" si="126"/>
        <v>0</v>
      </c>
      <c r="W76" s="886">
        <f t="shared" ref="W76:AF76" si="127">W33</f>
        <v>0</v>
      </c>
      <c r="X76" s="886">
        <f t="shared" si="127"/>
        <v>0</v>
      </c>
      <c r="Y76" s="886">
        <f t="shared" si="127"/>
        <v>0</v>
      </c>
      <c r="Z76" s="886">
        <f t="shared" si="127"/>
        <v>0</v>
      </c>
      <c r="AA76" s="886">
        <f t="shared" si="127"/>
        <v>0</v>
      </c>
      <c r="AB76" s="886">
        <f t="shared" si="127"/>
        <v>0</v>
      </c>
      <c r="AC76" s="886">
        <f t="shared" si="127"/>
        <v>0</v>
      </c>
      <c r="AD76" s="886">
        <f t="shared" si="127"/>
        <v>0</v>
      </c>
      <c r="AE76" s="886">
        <f t="shared" si="127"/>
        <v>0</v>
      </c>
      <c r="AF76" s="886">
        <f t="shared" si="127"/>
        <v>0</v>
      </c>
      <c r="AG76" s="886">
        <f t="shared" ref="AG76:AI76" si="128">AG33</f>
        <v>0</v>
      </c>
      <c r="AH76" s="886">
        <f t="shared" si="128"/>
        <v>0</v>
      </c>
      <c r="AI76" s="887">
        <f t="shared" si="128"/>
        <v>0</v>
      </c>
      <c r="AJ76" s="1674"/>
    </row>
    <row r="77" spans="2:36" ht="15.75">
      <c r="B77" s="1181" t="s">
        <v>345</v>
      </c>
      <c r="C77" s="1055">
        <f>SUM(C72:C76)</f>
        <v>0</v>
      </c>
      <c r="D77" s="1047"/>
      <c r="E77" s="1048"/>
      <c r="F77" s="1047">
        <f t="shared" ref="F77:S77" si="129">SUM(F72:F76)</f>
        <v>0</v>
      </c>
      <c r="G77" s="1047">
        <f t="shared" si="129"/>
        <v>0</v>
      </c>
      <c r="H77" s="1047">
        <f t="shared" si="129"/>
        <v>0</v>
      </c>
      <c r="I77" s="1047">
        <f t="shared" si="129"/>
        <v>0</v>
      </c>
      <c r="J77" s="1047">
        <f t="shared" si="129"/>
        <v>0</v>
      </c>
      <c r="K77" s="1047">
        <f t="shared" si="129"/>
        <v>0</v>
      </c>
      <c r="L77" s="1047">
        <f t="shared" si="129"/>
        <v>0</v>
      </c>
      <c r="M77" s="1047">
        <f t="shared" si="129"/>
        <v>0</v>
      </c>
      <c r="N77" s="1047">
        <f t="shared" si="129"/>
        <v>0</v>
      </c>
      <c r="O77" s="1047">
        <f t="shared" si="129"/>
        <v>0</v>
      </c>
      <c r="P77" s="1047">
        <f t="shared" si="129"/>
        <v>0</v>
      </c>
      <c r="Q77" s="1047">
        <f t="shared" si="129"/>
        <v>0</v>
      </c>
      <c r="R77" s="1047">
        <f t="shared" si="129"/>
        <v>0</v>
      </c>
      <c r="S77" s="1047">
        <f t="shared" si="129"/>
        <v>0</v>
      </c>
      <c r="T77" s="1047">
        <f t="shared" ref="T77:AF77" si="130">SUM(T72:T76)</f>
        <v>0</v>
      </c>
      <c r="U77" s="1047">
        <f t="shared" si="130"/>
        <v>0</v>
      </c>
      <c r="V77" s="1047">
        <f t="shared" si="130"/>
        <v>0</v>
      </c>
      <c r="W77" s="1047">
        <f t="shared" si="130"/>
        <v>0</v>
      </c>
      <c r="X77" s="1047">
        <f t="shared" si="130"/>
        <v>0</v>
      </c>
      <c r="Y77" s="1047">
        <f t="shared" si="130"/>
        <v>0</v>
      </c>
      <c r="Z77" s="1047">
        <f t="shared" si="130"/>
        <v>0</v>
      </c>
      <c r="AA77" s="1047">
        <f t="shared" si="130"/>
        <v>0</v>
      </c>
      <c r="AB77" s="1047">
        <f t="shared" si="130"/>
        <v>0</v>
      </c>
      <c r="AC77" s="1047">
        <f t="shared" si="130"/>
        <v>0</v>
      </c>
      <c r="AD77" s="1047">
        <f t="shared" si="130"/>
        <v>0</v>
      </c>
      <c r="AE77" s="1047">
        <f t="shared" si="130"/>
        <v>0</v>
      </c>
      <c r="AF77" s="1047">
        <f t="shared" si="130"/>
        <v>0</v>
      </c>
      <c r="AG77" s="1047">
        <f t="shared" ref="AG77:AI77" si="131">SUM(AG72:AG76)</f>
        <v>0</v>
      </c>
      <c r="AH77" s="1047">
        <f t="shared" si="131"/>
        <v>0</v>
      </c>
      <c r="AI77" s="1056">
        <f t="shared" si="131"/>
        <v>0</v>
      </c>
      <c r="AJ77" s="1674"/>
    </row>
    <row r="78" spans="2:36" ht="18">
      <c r="B78" s="236" t="s">
        <v>351</v>
      </c>
      <c r="C78" s="660">
        <f>C64+C66+C71+C77</f>
        <v>0</v>
      </c>
      <c r="D78" s="659"/>
      <c r="E78" s="863" t="e">
        <f>C78/C$87</f>
        <v>#DIV/0!</v>
      </c>
      <c r="F78" s="659">
        <f t="shared" ref="F78:S78" si="132">F64+F66+F71+F77</f>
        <v>0</v>
      </c>
      <c r="G78" s="659">
        <f t="shared" si="132"/>
        <v>0</v>
      </c>
      <c r="H78" s="659">
        <f t="shared" si="132"/>
        <v>0</v>
      </c>
      <c r="I78" s="659">
        <f t="shared" si="132"/>
        <v>0</v>
      </c>
      <c r="J78" s="659">
        <f t="shared" si="132"/>
        <v>0</v>
      </c>
      <c r="K78" s="659">
        <f t="shared" si="132"/>
        <v>0</v>
      </c>
      <c r="L78" s="659">
        <f t="shared" si="132"/>
        <v>0</v>
      </c>
      <c r="M78" s="659">
        <f t="shared" si="132"/>
        <v>0</v>
      </c>
      <c r="N78" s="659">
        <f t="shared" si="132"/>
        <v>0</v>
      </c>
      <c r="O78" s="659">
        <f t="shared" si="132"/>
        <v>0</v>
      </c>
      <c r="P78" s="659">
        <f t="shared" si="132"/>
        <v>0</v>
      </c>
      <c r="Q78" s="659">
        <f t="shared" si="132"/>
        <v>0</v>
      </c>
      <c r="R78" s="659">
        <f t="shared" si="132"/>
        <v>0</v>
      </c>
      <c r="S78" s="659">
        <f t="shared" si="132"/>
        <v>0</v>
      </c>
      <c r="T78" s="659">
        <f t="shared" ref="T78:AF78" si="133">T64+T66+T71+T77</f>
        <v>0</v>
      </c>
      <c r="U78" s="659">
        <f t="shared" si="133"/>
        <v>0</v>
      </c>
      <c r="V78" s="659">
        <f t="shared" si="133"/>
        <v>0</v>
      </c>
      <c r="W78" s="659">
        <f t="shared" si="133"/>
        <v>0</v>
      </c>
      <c r="X78" s="659">
        <f t="shared" si="133"/>
        <v>0</v>
      </c>
      <c r="Y78" s="659">
        <f t="shared" si="133"/>
        <v>0</v>
      </c>
      <c r="Z78" s="659">
        <f t="shared" si="133"/>
        <v>0</v>
      </c>
      <c r="AA78" s="659">
        <f t="shared" si="133"/>
        <v>0</v>
      </c>
      <c r="AB78" s="659">
        <f t="shared" si="133"/>
        <v>0</v>
      </c>
      <c r="AC78" s="659">
        <f t="shared" si="133"/>
        <v>0</v>
      </c>
      <c r="AD78" s="659">
        <f t="shared" si="133"/>
        <v>0</v>
      </c>
      <c r="AE78" s="659">
        <f t="shared" si="133"/>
        <v>0</v>
      </c>
      <c r="AF78" s="659">
        <f t="shared" si="133"/>
        <v>0</v>
      </c>
      <c r="AG78" s="659">
        <f t="shared" ref="AG78:AI78" si="134">AG64+AG66+AG71+AG77</f>
        <v>0</v>
      </c>
      <c r="AH78" s="659">
        <f t="shared" si="134"/>
        <v>0</v>
      </c>
      <c r="AI78" s="721">
        <f t="shared" si="134"/>
        <v>0</v>
      </c>
      <c r="AJ78" s="1674"/>
    </row>
    <row r="79" spans="2:36" ht="20.25">
      <c r="B79" s="838"/>
      <c r="C79" s="657">
        <f>C59+C78</f>
        <v>0</v>
      </c>
      <c r="D79" s="656"/>
      <c r="E79" s="864"/>
      <c r="F79" s="656">
        <f t="shared" ref="F79:S79" si="135">F59+F78</f>
        <v>0</v>
      </c>
      <c r="G79" s="656">
        <f t="shared" si="135"/>
        <v>0</v>
      </c>
      <c r="H79" s="656">
        <f t="shared" si="135"/>
        <v>0</v>
      </c>
      <c r="I79" s="656">
        <f t="shared" si="135"/>
        <v>0</v>
      </c>
      <c r="J79" s="656">
        <f t="shared" si="135"/>
        <v>0</v>
      </c>
      <c r="K79" s="656">
        <f t="shared" si="135"/>
        <v>0</v>
      </c>
      <c r="L79" s="656">
        <f t="shared" si="135"/>
        <v>0</v>
      </c>
      <c r="M79" s="656">
        <f t="shared" si="135"/>
        <v>0</v>
      </c>
      <c r="N79" s="656">
        <f t="shared" si="135"/>
        <v>0</v>
      </c>
      <c r="O79" s="656">
        <f t="shared" si="135"/>
        <v>0</v>
      </c>
      <c r="P79" s="656">
        <f t="shared" si="135"/>
        <v>0</v>
      </c>
      <c r="Q79" s="656">
        <f t="shared" si="135"/>
        <v>0</v>
      </c>
      <c r="R79" s="656">
        <f t="shared" si="135"/>
        <v>0</v>
      </c>
      <c r="S79" s="656">
        <f t="shared" si="135"/>
        <v>0</v>
      </c>
      <c r="T79" s="656">
        <f t="shared" ref="T79:AF79" si="136">T59+T78</f>
        <v>0</v>
      </c>
      <c r="U79" s="656">
        <f t="shared" si="136"/>
        <v>0</v>
      </c>
      <c r="V79" s="656">
        <f t="shared" si="136"/>
        <v>0</v>
      </c>
      <c r="W79" s="656">
        <f t="shared" si="136"/>
        <v>0</v>
      </c>
      <c r="X79" s="656">
        <f t="shared" si="136"/>
        <v>0</v>
      </c>
      <c r="Y79" s="656">
        <f t="shared" si="136"/>
        <v>0</v>
      </c>
      <c r="Z79" s="656">
        <f t="shared" si="136"/>
        <v>0</v>
      </c>
      <c r="AA79" s="656">
        <f t="shared" si="136"/>
        <v>0</v>
      </c>
      <c r="AB79" s="656">
        <f t="shared" si="136"/>
        <v>0</v>
      </c>
      <c r="AC79" s="656">
        <f t="shared" si="136"/>
        <v>0</v>
      </c>
      <c r="AD79" s="656">
        <f t="shared" si="136"/>
        <v>0</v>
      </c>
      <c r="AE79" s="656">
        <f t="shared" si="136"/>
        <v>0</v>
      </c>
      <c r="AF79" s="656">
        <f t="shared" si="136"/>
        <v>0</v>
      </c>
      <c r="AG79" s="656">
        <f t="shared" ref="AG79:AI79" si="137">AG59+AG78</f>
        <v>0</v>
      </c>
      <c r="AH79" s="656">
        <f t="shared" si="137"/>
        <v>0</v>
      </c>
      <c r="AI79" s="722">
        <f t="shared" si="137"/>
        <v>0</v>
      </c>
      <c r="AJ79" s="1674"/>
    </row>
    <row r="80" spans="2:36">
      <c r="B80" s="841" t="str">
        <f>'Library Volume 2'!$F$163</f>
        <v>Toilets and Personal Care</v>
      </c>
      <c r="C80" s="675">
        <f>SUM(F80:AI80)</f>
        <v>0</v>
      </c>
      <c r="D80" s="658"/>
      <c r="E80" s="862"/>
      <c r="F80" s="886">
        <f t="shared" ref="F80:W80" si="138">F37</f>
        <v>0</v>
      </c>
      <c r="G80" s="886">
        <f t="shared" si="138"/>
        <v>0</v>
      </c>
      <c r="H80" s="886">
        <f t="shared" si="138"/>
        <v>0</v>
      </c>
      <c r="I80" s="886">
        <f t="shared" si="138"/>
        <v>0</v>
      </c>
      <c r="J80" s="886">
        <f t="shared" si="138"/>
        <v>0</v>
      </c>
      <c r="K80" s="886">
        <f t="shared" si="138"/>
        <v>0</v>
      </c>
      <c r="L80" s="886">
        <f t="shared" si="138"/>
        <v>0</v>
      </c>
      <c r="M80" s="886">
        <f t="shared" si="138"/>
        <v>0</v>
      </c>
      <c r="N80" s="886">
        <f t="shared" si="138"/>
        <v>0</v>
      </c>
      <c r="O80" s="886">
        <f t="shared" si="138"/>
        <v>0</v>
      </c>
      <c r="P80" s="886">
        <f t="shared" si="138"/>
        <v>0</v>
      </c>
      <c r="Q80" s="886">
        <f t="shared" si="138"/>
        <v>0</v>
      </c>
      <c r="R80" s="886">
        <f t="shared" si="138"/>
        <v>0</v>
      </c>
      <c r="S80" s="886">
        <f t="shared" si="138"/>
        <v>0</v>
      </c>
      <c r="T80" s="886">
        <f t="shared" si="138"/>
        <v>0</v>
      </c>
      <c r="U80" s="886">
        <f t="shared" si="138"/>
        <v>0</v>
      </c>
      <c r="V80" s="886">
        <f t="shared" si="138"/>
        <v>0</v>
      </c>
      <c r="W80" s="886">
        <f t="shared" si="138"/>
        <v>0</v>
      </c>
      <c r="X80" s="886">
        <f t="shared" ref="X80:AI80" si="139">X37</f>
        <v>0</v>
      </c>
      <c r="Y80" s="886">
        <f t="shared" si="139"/>
        <v>0</v>
      </c>
      <c r="Z80" s="886">
        <f t="shared" si="139"/>
        <v>0</v>
      </c>
      <c r="AA80" s="886">
        <f t="shared" si="139"/>
        <v>0</v>
      </c>
      <c r="AB80" s="886">
        <f t="shared" si="139"/>
        <v>0</v>
      </c>
      <c r="AC80" s="886">
        <f t="shared" si="139"/>
        <v>0</v>
      </c>
      <c r="AD80" s="886">
        <f t="shared" si="139"/>
        <v>0</v>
      </c>
      <c r="AE80" s="886">
        <f t="shared" si="139"/>
        <v>0</v>
      </c>
      <c r="AF80" s="886">
        <f t="shared" si="139"/>
        <v>0</v>
      </c>
      <c r="AG80" s="886">
        <f t="shared" si="139"/>
        <v>0</v>
      </c>
      <c r="AH80" s="886">
        <f t="shared" si="139"/>
        <v>0</v>
      </c>
      <c r="AI80" s="887">
        <f t="shared" si="139"/>
        <v>0</v>
      </c>
      <c r="AJ80" s="1674"/>
    </row>
    <row r="81" spans="2:36">
      <c r="B81" s="842" t="str">
        <f>'Library Volume 2'!$F$172</f>
        <v>Kitchen Facilities</v>
      </c>
      <c r="C81" s="675">
        <f>SUM(F81:AI81)</f>
        <v>0</v>
      </c>
      <c r="D81" s="658"/>
      <c r="E81" s="862"/>
      <c r="F81" s="886">
        <f t="shared" ref="F81:W81" si="140">F38</f>
        <v>0</v>
      </c>
      <c r="G81" s="886">
        <f t="shared" si="140"/>
        <v>0</v>
      </c>
      <c r="H81" s="886">
        <f t="shared" si="140"/>
        <v>0</v>
      </c>
      <c r="I81" s="886">
        <f t="shared" si="140"/>
        <v>0</v>
      </c>
      <c r="J81" s="886">
        <f t="shared" si="140"/>
        <v>0</v>
      </c>
      <c r="K81" s="886">
        <f t="shared" si="140"/>
        <v>0</v>
      </c>
      <c r="L81" s="886">
        <f t="shared" si="140"/>
        <v>0</v>
      </c>
      <c r="M81" s="886">
        <f t="shared" si="140"/>
        <v>0</v>
      </c>
      <c r="N81" s="886">
        <f t="shared" si="140"/>
        <v>0</v>
      </c>
      <c r="O81" s="886">
        <f t="shared" si="140"/>
        <v>0</v>
      </c>
      <c r="P81" s="886">
        <f t="shared" si="140"/>
        <v>0</v>
      </c>
      <c r="Q81" s="886">
        <f t="shared" si="140"/>
        <v>0</v>
      </c>
      <c r="R81" s="886">
        <f t="shared" si="140"/>
        <v>0</v>
      </c>
      <c r="S81" s="886">
        <f t="shared" si="140"/>
        <v>0</v>
      </c>
      <c r="T81" s="886">
        <f t="shared" si="140"/>
        <v>0</v>
      </c>
      <c r="U81" s="886">
        <f t="shared" si="140"/>
        <v>0</v>
      </c>
      <c r="V81" s="886">
        <f t="shared" si="140"/>
        <v>0</v>
      </c>
      <c r="W81" s="886">
        <f t="shared" si="140"/>
        <v>0</v>
      </c>
      <c r="X81" s="886">
        <f t="shared" ref="X81:AI81" si="141">X38</f>
        <v>0</v>
      </c>
      <c r="Y81" s="886">
        <f t="shared" si="141"/>
        <v>0</v>
      </c>
      <c r="Z81" s="886">
        <f t="shared" si="141"/>
        <v>0</v>
      </c>
      <c r="AA81" s="886">
        <f t="shared" si="141"/>
        <v>0</v>
      </c>
      <c r="AB81" s="886">
        <f t="shared" si="141"/>
        <v>0</v>
      </c>
      <c r="AC81" s="886">
        <f t="shared" si="141"/>
        <v>0</v>
      </c>
      <c r="AD81" s="886">
        <f t="shared" si="141"/>
        <v>0</v>
      </c>
      <c r="AE81" s="886">
        <f t="shared" si="141"/>
        <v>0</v>
      </c>
      <c r="AF81" s="886">
        <f t="shared" si="141"/>
        <v>0</v>
      </c>
      <c r="AG81" s="886">
        <f t="shared" si="141"/>
        <v>0</v>
      </c>
      <c r="AH81" s="886">
        <f t="shared" si="141"/>
        <v>0</v>
      </c>
      <c r="AI81" s="887">
        <f t="shared" si="141"/>
        <v>0</v>
      </c>
      <c r="AJ81" s="1674"/>
    </row>
    <row r="82" spans="2:36">
      <c r="B82" s="842" t="str">
        <f>'Library Volume 2'!$F$179</f>
        <v>Circulation</v>
      </c>
      <c r="C82" s="675">
        <f>SUM(F82:AI82)</f>
        <v>0</v>
      </c>
      <c r="D82" s="658"/>
      <c r="E82" s="862"/>
      <c r="F82" s="886">
        <f t="shared" ref="F82:W82" si="142">F39</f>
        <v>0</v>
      </c>
      <c r="G82" s="886">
        <f t="shared" si="142"/>
        <v>0</v>
      </c>
      <c r="H82" s="886">
        <f t="shared" si="142"/>
        <v>0</v>
      </c>
      <c r="I82" s="886">
        <f t="shared" si="142"/>
        <v>0</v>
      </c>
      <c r="J82" s="886">
        <f t="shared" si="142"/>
        <v>0</v>
      </c>
      <c r="K82" s="886">
        <f t="shared" si="142"/>
        <v>0</v>
      </c>
      <c r="L82" s="886">
        <f t="shared" si="142"/>
        <v>0</v>
      </c>
      <c r="M82" s="886">
        <f t="shared" si="142"/>
        <v>0</v>
      </c>
      <c r="N82" s="886">
        <f t="shared" si="142"/>
        <v>0</v>
      </c>
      <c r="O82" s="886">
        <f t="shared" si="142"/>
        <v>0</v>
      </c>
      <c r="P82" s="886">
        <f t="shared" si="142"/>
        <v>0</v>
      </c>
      <c r="Q82" s="886">
        <f t="shared" si="142"/>
        <v>0</v>
      </c>
      <c r="R82" s="886">
        <f t="shared" si="142"/>
        <v>0</v>
      </c>
      <c r="S82" s="886">
        <f t="shared" si="142"/>
        <v>0</v>
      </c>
      <c r="T82" s="886">
        <f t="shared" si="142"/>
        <v>0</v>
      </c>
      <c r="U82" s="886">
        <f t="shared" si="142"/>
        <v>0</v>
      </c>
      <c r="V82" s="886">
        <f t="shared" si="142"/>
        <v>0</v>
      </c>
      <c r="W82" s="886">
        <f t="shared" si="142"/>
        <v>0</v>
      </c>
      <c r="X82" s="886">
        <f t="shared" ref="X82:AI82" si="143">X39</f>
        <v>0</v>
      </c>
      <c r="Y82" s="886">
        <f t="shared" si="143"/>
        <v>0</v>
      </c>
      <c r="Z82" s="886">
        <f t="shared" si="143"/>
        <v>0</v>
      </c>
      <c r="AA82" s="886">
        <f t="shared" si="143"/>
        <v>0</v>
      </c>
      <c r="AB82" s="886">
        <f t="shared" si="143"/>
        <v>0</v>
      </c>
      <c r="AC82" s="886">
        <f t="shared" si="143"/>
        <v>0</v>
      </c>
      <c r="AD82" s="886">
        <f t="shared" si="143"/>
        <v>0</v>
      </c>
      <c r="AE82" s="886">
        <f t="shared" si="143"/>
        <v>0</v>
      </c>
      <c r="AF82" s="886">
        <f t="shared" si="143"/>
        <v>0</v>
      </c>
      <c r="AG82" s="886">
        <f t="shared" si="143"/>
        <v>0</v>
      </c>
      <c r="AH82" s="886">
        <f t="shared" si="143"/>
        <v>0</v>
      </c>
      <c r="AI82" s="887">
        <f t="shared" si="143"/>
        <v>0</v>
      </c>
      <c r="AJ82" s="1674"/>
    </row>
    <row r="83" spans="2:36">
      <c r="B83" s="842" t="str">
        <f>'Library Volume 2'!$F$186</f>
        <v>Plant</v>
      </c>
      <c r="C83" s="675">
        <f>SUM(F83:AI83)</f>
        <v>0</v>
      </c>
      <c r="D83" s="658"/>
      <c r="E83" s="862"/>
      <c r="F83" s="886">
        <f t="shared" ref="F83:W83" si="144">F40</f>
        <v>0</v>
      </c>
      <c r="G83" s="886">
        <f t="shared" si="144"/>
        <v>0</v>
      </c>
      <c r="H83" s="886">
        <f t="shared" si="144"/>
        <v>0</v>
      </c>
      <c r="I83" s="886">
        <f t="shared" si="144"/>
        <v>0</v>
      </c>
      <c r="J83" s="886">
        <f t="shared" si="144"/>
        <v>0</v>
      </c>
      <c r="K83" s="886">
        <f t="shared" si="144"/>
        <v>0</v>
      </c>
      <c r="L83" s="886">
        <f t="shared" si="144"/>
        <v>0</v>
      </c>
      <c r="M83" s="886">
        <f t="shared" si="144"/>
        <v>0</v>
      </c>
      <c r="N83" s="886">
        <f t="shared" si="144"/>
        <v>0</v>
      </c>
      <c r="O83" s="886">
        <f t="shared" si="144"/>
        <v>0</v>
      </c>
      <c r="P83" s="886">
        <f t="shared" si="144"/>
        <v>0</v>
      </c>
      <c r="Q83" s="886">
        <f t="shared" si="144"/>
        <v>0</v>
      </c>
      <c r="R83" s="886">
        <f t="shared" si="144"/>
        <v>0</v>
      </c>
      <c r="S83" s="886">
        <f t="shared" si="144"/>
        <v>0</v>
      </c>
      <c r="T83" s="886">
        <f t="shared" si="144"/>
        <v>0</v>
      </c>
      <c r="U83" s="886">
        <f t="shared" si="144"/>
        <v>0</v>
      </c>
      <c r="V83" s="886">
        <f t="shared" si="144"/>
        <v>0</v>
      </c>
      <c r="W83" s="886">
        <f t="shared" si="144"/>
        <v>0</v>
      </c>
      <c r="X83" s="886">
        <f t="shared" ref="X83:AI83" si="145">X40</f>
        <v>0</v>
      </c>
      <c r="Y83" s="886">
        <f t="shared" si="145"/>
        <v>0</v>
      </c>
      <c r="Z83" s="886">
        <f t="shared" si="145"/>
        <v>0</v>
      </c>
      <c r="AA83" s="886">
        <f t="shared" si="145"/>
        <v>0</v>
      </c>
      <c r="AB83" s="886">
        <f t="shared" si="145"/>
        <v>0</v>
      </c>
      <c r="AC83" s="886">
        <f t="shared" si="145"/>
        <v>0</v>
      </c>
      <c r="AD83" s="886">
        <f t="shared" si="145"/>
        <v>0</v>
      </c>
      <c r="AE83" s="886">
        <f t="shared" si="145"/>
        <v>0</v>
      </c>
      <c r="AF83" s="886">
        <f t="shared" si="145"/>
        <v>0</v>
      </c>
      <c r="AG83" s="886">
        <f t="shared" si="145"/>
        <v>0</v>
      </c>
      <c r="AH83" s="886">
        <f t="shared" si="145"/>
        <v>0</v>
      </c>
      <c r="AI83" s="887">
        <f t="shared" si="145"/>
        <v>0</v>
      </c>
      <c r="AJ83" s="1674"/>
    </row>
    <row r="84" spans="2:36">
      <c r="B84" s="843" t="str">
        <f>'Library Volume 2'!$F$193</f>
        <v>Internal partitions + Other</v>
      </c>
      <c r="C84" s="675">
        <f>SUM(F84:AI84)</f>
        <v>0</v>
      </c>
      <c r="D84" s="658"/>
      <c r="E84" s="862"/>
      <c r="F84" s="886">
        <f t="shared" ref="F84:W84" si="146">F41</f>
        <v>0</v>
      </c>
      <c r="G84" s="886">
        <f t="shared" si="146"/>
        <v>0</v>
      </c>
      <c r="H84" s="886">
        <f t="shared" si="146"/>
        <v>0</v>
      </c>
      <c r="I84" s="886">
        <f t="shared" si="146"/>
        <v>0</v>
      </c>
      <c r="J84" s="886">
        <f t="shared" si="146"/>
        <v>0</v>
      </c>
      <c r="K84" s="886">
        <f t="shared" si="146"/>
        <v>0</v>
      </c>
      <c r="L84" s="886">
        <f t="shared" si="146"/>
        <v>0</v>
      </c>
      <c r="M84" s="886">
        <f t="shared" si="146"/>
        <v>0</v>
      </c>
      <c r="N84" s="886">
        <f t="shared" si="146"/>
        <v>0</v>
      </c>
      <c r="O84" s="886">
        <f t="shared" si="146"/>
        <v>0</v>
      </c>
      <c r="P84" s="886">
        <f t="shared" si="146"/>
        <v>0</v>
      </c>
      <c r="Q84" s="886">
        <f t="shared" si="146"/>
        <v>0</v>
      </c>
      <c r="R84" s="886">
        <f t="shared" si="146"/>
        <v>0</v>
      </c>
      <c r="S84" s="886">
        <f t="shared" si="146"/>
        <v>0</v>
      </c>
      <c r="T84" s="886">
        <f t="shared" si="146"/>
        <v>0</v>
      </c>
      <c r="U84" s="886">
        <f t="shared" si="146"/>
        <v>0</v>
      </c>
      <c r="V84" s="886">
        <f t="shared" si="146"/>
        <v>0</v>
      </c>
      <c r="W84" s="886">
        <f t="shared" si="146"/>
        <v>0</v>
      </c>
      <c r="X84" s="886">
        <f t="shared" ref="X84:AI84" si="147">X41</f>
        <v>0</v>
      </c>
      <c r="Y84" s="886">
        <f t="shared" si="147"/>
        <v>0</v>
      </c>
      <c r="Z84" s="886">
        <f t="shared" si="147"/>
        <v>0</v>
      </c>
      <c r="AA84" s="886">
        <f t="shared" si="147"/>
        <v>0</v>
      </c>
      <c r="AB84" s="886">
        <f t="shared" si="147"/>
        <v>0</v>
      </c>
      <c r="AC84" s="886">
        <f t="shared" si="147"/>
        <v>0</v>
      </c>
      <c r="AD84" s="886">
        <f t="shared" si="147"/>
        <v>0</v>
      </c>
      <c r="AE84" s="886">
        <f t="shared" si="147"/>
        <v>0</v>
      </c>
      <c r="AF84" s="886">
        <f t="shared" si="147"/>
        <v>0</v>
      </c>
      <c r="AG84" s="886">
        <f t="shared" si="147"/>
        <v>0</v>
      </c>
      <c r="AH84" s="886">
        <f t="shared" si="147"/>
        <v>0</v>
      </c>
      <c r="AI84" s="887">
        <f t="shared" si="147"/>
        <v>0</v>
      </c>
      <c r="AJ84" s="1674"/>
    </row>
    <row r="85" spans="2:36" ht="18">
      <c r="B85" s="676" t="s">
        <v>421</v>
      </c>
      <c r="C85" s="660">
        <f>SUM(C80:C84)</f>
        <v>0</v>
      </c>
      <c r="D85" s="659"/>
      <c r="E85" s="863" t="e">
        <f>C85/C$87</f>
        <v>#DIV/0!</v>
      </c>
      <c r="F85" s="659">
        <f t="shared" ref="F85:S85" si="148">SUM(F80:F84)</f>
        <v>0</v>
      </c>
      <c r="G85" s="659">
        <f t="shared" si="148"/>
        <v>0</v>
      </c>
      <c r="H85" s="659">
        <f t="shared" si="148"/>
        <v>0</v>
      </c>
      <c r="I85" s="659">
        <f t="shared" si="148"/>
        <v>0</v>
      </c>
      <c r="J85" s="659">
        <f t="shared" si="148"/>
        <v>0</v>
      </c>
      <c r="K85" s="659">
        <f t="shared" si="148"/>
        <v>0</v>
      </c>
      <c r="L85" s="659">
        <f t="shared" si="148"/>
        <v>0</v>
      </c>
      <c r="M85" s="659">
        <f t="shared" si="148"/>
        <v>0</v>
      </c>
      <c r="N85" s="659">
        <f t="shared" si="148"/>
        <v>0</v>
      </c>
      <c r="O85" s="659">
        <f t="shared" si="148"/>
        <v>0</v>
      </c>
      <c r="P85" s="659">
        <f t="shared" si="148"/>
        <v>0</v>
      </c>
      <c r="Q85" s="659">
        <f t="shared" si="148"/>
        <v>0</v>
      </c>
      <c r="R85" s="659">
        <f t="shared" si="148"/>
        <v>0</v>
      </c>
      <c r="S85" s="659">
        <f t="shared" si="148"/>
        <v>0</v>
      </c>
      <c r="T85" s="659">
        <f t="shared" ref="T85:AF85" si="149">SUM(T80:T84)</f>
        <v>0</v>
      </c>
      <c r="U85" s="659">
        <f t="shared" si="149"/>
        <v>0</v>
      </c>
      <c r="V85" s="659">
        <f t="shared" si="149"/>
        <v>0</v>
      </c>
      <c r="W85" s="659">
        <f t="shared" si="149"/>
        <v>0</v>
      </c>
      <c r="X85" s="659">
        <f t="shared" si="149"/>
        <v>0</v>
      </c>
      <c r="Y85" s="659">
        <f t="shared" si="149"/>
        <v>0</v>
      </c>
      <c r="Z85" s="659">
        <f t="shared" si="149"/>
        <v>0</v>
      </c>
      <c r="AA85" s="659">
        <f t="shared" si="149"/>
        <v>0</v>
      </c>
      <c r="AB85" s="659">
        <f t="shared" si="149"/>
        <v>0</v>
      </c>
      <c r="AC85" s="659">
        <f t="shared" si="149"/>
        <v>0</v>
      </c>
      <c r="AD85" s="659">
        <f t="shared" si="149"/>
        <v>0</v>
      </c>
      <c r="AE85" s="659">
        <f t="shared" si="149"/>
        <v>0</v>
      </c>
      <c r="AF85" s="659">
        <f t="shared" si="149"/>
        <v>0</v>
      </c>
      <c r="AG85" s="659">
        <f t="shared" ref="AG85:AI85" si="150">SUM(AG80:AG84)</f>
        <v>0</v>
      </c>
      <c r="AH85" s="659">
        <f t="shared" si="150"/>
        <v>0</v>
      </c>
      <c r="AI85" s="721">
        <f t="shared" si="150"/>
        <v>0</v>
      </c>
      <c r="AJ85" s="1674"/>
    </row>
    <row r="86" spans="2:36">
      <c r="B86" s="1677"/>
      <c r="C86" s="1682"/>
      <c r="D86" s="1678"/>
      <c r="E86" s="1049"/>
      <c r="F86" s="1678"/>
      <c r="G86" s="1678"/>
      <c r="H86" s="1678"/>
      <c r="I86" s="1678"/>
      <c r="J86" s="1678"/>
      <c r="K86" s="1678"/>
      <c r="L86" s="1678"/>
      <c r="M86" s="1678"/>
      <c r="N86" s="1678"/>
      <c r="O86" s="1678"/>
      <c r="P86" s="1678"/>
      <c r="Q86" s="1678"/>
      <c r="R86" s="1678"/>
      <c r="S86" s="1678"/>
      <c r="T86" s="1678"/>
      <c r="U86" s="1678"/>
      <c r="V86" s="1678"/>
      <c r="W86" s="1678"/>
      <c r="X86" s="1678"/>
      <c r="Y86" s="1678"/>
      <c r="Z86" s="1678"/>
      <c r="AA86" s="1678"/>
      <c r="AB86" s="1678"/>
      <c r="AC86" s="1678"/>
      <c r="AD86" s="1678"/>
      <c r="AE86" s="1678"/>
      <c r="AF86" s="1678"/>
      <c r="AG86" s="1678"/>
      <c r="AH86" s="1678"/>
      <c r="AI86" s="1684"/>
      <c r="AJ86" s="1674"/>
    </row>
    <row r="87" spans="2:36" ht="18">
      <c r="B87" s="677" t="s">
        <v>422</v>
      </c>
      <c r="C87" s="657">
        <f>C79+C85</f>
        <v>0</v>
      </c>
      <c r="D87" s="656"/>
      <c r="E87" s="864"/>
      <c r="F87" s="656">
        <f t="shared" ref="F87:S87" si="151">F79+F85</f>
        <v>0</v>
      </c>
      <c r="G87" s="656">
        <f t="shared" si="151"/>
        <v>0</v>
      </c>
      <c r="H87" s="656">
        <f t="shared" si="151"/>
        <v>0</v>
      </c>
      <c r="I87" s="656">
        <f t="shared" si="151"/>
        <v>0</v>
      </c>
      <c r="J87" s="656">
        <f t="shared" si="151"/>
        <v>0</v>
      </c>
      <c r="K87" s="656">
        <f t="shared" si="151"/>
        <v>0</v>
      </c>
      <c r="L87" s="656">
        <f t="shared" si="151"/>
        <v>0</v>
      </c>
      <c r="M87" s="656">
        <f t="shared" si="151"/>
        <v>0</v>
      </c>
      <c r="N87" s="656">
        <f t="shared" si="151"/>
        <v>0</v>
      </c>
      <c r="O87" s="656">
        <f t="shared" si="151"/>
        <v>0</v>
      </c>
      <c r="P87" s="656">
        <f t="shared" si="151"/>
        <v>0</v>
      </c>
      <c r="Q87" s="656">
        <f t="shared" si="151"/>
        <v>0</v>
      </c>
      <c r="R87" s="656">
        <f t="shared" si="151"/>
        <v>0</v>
      </c>
      <c r="S87" s="656">
        <f t="shared" si="151"/>
        <v>0</v>
      </c>
      <c r="T87" s="656">
        <f t="shared" ref="T87:AF87" si="152">T79+T85</f>
        <v>0</v>
      </c>
      <c r="U87" s="656">
        <f t="shared" si="152"/>
        <v>0</v>
      </c>
      <c r="V87" s="656">
        <f t="shared" si="152"/>
        <v>0</v>
      </c>
      <c r="W87" s="656">
        <f t="shared" si="152"/>
        <v>0</v>
      </c>
      <c r="X87" s="656">
        <f t="shared" si="152"/>
        <v>0</v>
      </c>
      <c r="Y87" s="656">
        <f t="shared" si="152"/>
        <v>0</v>
      </c>
      <c r="Z87" s="656">
        <f t="shared" si="152"/>
        <v>0</v>
      </c>
      <c r="AA87" s="656">
        <f t="shared" si="152"/>
        <v>0</v>
      </c>
      <c r="AB87" s="656">
        <f t="shared" si="152"/>
        <v>0</v>
      </c>
      <c r="AC87" s="656">
        <f t="shared" si="152"/>
        <v>0</v>
      </c>
      <c r="AD87" s="656">
        <f t="shared" si="152"/>
        <v>0</v>
      </c>
      <c r="AE87" s="656">
        <f t="shared" si="152"/>
        <v>0</v>
      </c>
      <c r="AF87" s="656">
        <f t="shared" si="152"/>
        <v>0</v>
      </c>
      <c r="AG87" s="656">
        <f t="shared" ref="AG87:AI87" si="153">AG79+AG85</f>
        <v>0</v>
      </c>
      <c r="AH87" s="656">
        <f t="shared" si="153"/>
        <v>0</v>
      </c>
      <c r="AI87" s="722">
        <f t="shared" si="153"/>
        <v>0</v>
      </c>
      <c r="AJ87" s="1674"/>
    </row>
    <row r="88" spans="2:36">
      <c r="B88" s="1057" t="s">
        <v>424</v>
      </c>
      <c r="C88" s="1441">
        <f>C87-C44</f>
        <v>0</v>
      </c>
      <c r="D88" s="1685"/>
      <c r="E88" s="1686"/>
      <c r="F88" s="1441">
        <f t="shared" ref="F88:S88" si="154">F87-F44</f>
        <v>0</v>
      </c>
      <c r="G88" s="1441">
        <f t="shared" si="154"/>
        <v>0</v>
      </c>
      <c r="H88" s="1441">
        <f t="shared" si="154"/>
        <v>0</v>
      </c>
      <c r="I88" s="1441">
        <f t="shared" si="154"/>
        <v>0</v>
      </c>
      <c r="J88" s="1441">
        <f t="shared" si="154"/>
        <v>0</v>
      </c>
      <c r="K88" s="1441">
        <f t="shared" si="154"/>
        <v>0</v>
      </c>
      <c r="L88" s="1441">
        <f t="shared" si="154"/>
        <v>0</v>
      </c>
      <c r="M88" s="1441">
        <f t="shared" si="154"/>
        <v>0</v>
      </c>
      <c r="N88" s="1441">
        <f t="shared" si="154"/>
        <v>0</v>
      </c>
      <c r="O88" s="1441">
        <f t="shared" si="154"/>
        <v>0</v>
      </c>
      <c r="P88" s="1441">
        <f t="shared" si="154"/>
        <v>0</v>
      </c>
      <c r="Q88" s="1441">
        <f t="shared" si="154"/>
        <v>0</v>
      </c>
      <c r="R88" s="1441">
        <f t="shared" si="154"/>
        <v>0</v>
      </c>
      <c r="S88" s="1441">
        <f t="shared" si="154"/>
        <v>0</v>
      </c>
      <c r="T88" s="1441">
        <f t="shared" ref="T88:AF88" si="155">T87-T44</f>
        <v>0</v>
      </c>
      <c r="U88" s="1441">
        <f t="shared" si="155"/>
        <v>0</v>
      </c>
      <c r="V88" s="1441">
        <f t="shared" si="155"/>
        <v>0</v>
      </c>
      <c r="W88" s="1441">
        <f t="shared" si="155"/>
        <v>0</v>
      </c>
      <c r="X88" s="1441">
        <f t="shared" si="155"/>
        <v>0</v>
      </c>
      <c r="Y88" s="1441">
        <f t="shared" si="155"/>
        <v>0</v>
      </c>
      <c r="Z88" s="1441">
        <f t="shared" si="155"/>
        <v>0</v>
      </c>
      <c r="AA88" s="1441">
        <f t="shared" si="155"/>
        <v>0</v>
      </c>
      <c r="AB88" s="1441">
        <f t="shared" si="155"/>
        <v>0</v>
      </c>
      <c r="AC88" s="1441">
        <f t="shared" si="155"/>
        <v>0</v>
      </c>
      <c r="AD88" s="1441">
        <f t="shared" si="155"/>
        <v>0</v>
      </c>
      <c r="AE88" s="1441">
        <f t="shared" si="155"/>
        <v>0</v>
      </c>
      <c r="AF88" s="1441">
        <f t="shared" si="155"/>
        <v>0</v>
      </c>
      <c r="AG88" s="1441">
        <f t="shared" ref="AG88" si="156">AG87-AG44</f>
        <v>0</v>
      </c>
      <c r="AH88" s="1441">
        <f t="shared" ref="AH88" si="157">AH87-AH44</f>
        <v>0</v>
      </c>
      <c r="AI88" s="1441">
        <f t="shared" ref="AI88" si="158">AI87-AI44</f>
        <v>0</v>
      </c>
      <c r="AJ88" s="1674"/>
    </row>
    <row r="89" spans="2:36">
      <c r="B89" s="1674"/>
      <c r="C89" s="1670"/>
      <c r="D89" s="1670"/>
      <c r="E89" s="1670"/>
      <c r="F89" s="1670"/>
      <c r="G89" s="1670"/>
      <c r="H89" s="1670"/>
      <c r="I89" s="1670"/>
      <c r="J89" s="1670"/>
      <c r="K89" s="1670"/>
      <c r="L89" s="1670"/>
      <c r="M89" s="1670"/>
      <c r="N89" s="1670"/>
      <c r="O89" s="1670"/>
      <c r="P89" s="1670"/>
      <c r="Q89" s="1670"/>
      <c r="R89" s="1670"/>
      <c r="S89" s="1670"/>
      <c r="T89" s="1670"/>
      <c r="U89" s="1670"/>
      <c r="V89" s="1670"/>
      <c r="W89" s="1670"/>
      <c r="X89" s="1670"/>
      <c r="Y89" s="1670"/>
      <c r="Z89" s="1670"/>
      <c r="AA89" s="1670"/>
      <c r="AB89" s="1670"/>
      <c r="AC89" s="1670"/>
      <c r="AD89" s="1670"/>
      <c r="AE89" s="1670"/>
      <c r="AF89" s="1670"/>
      <c r="AG89" s="1670"/>
      <c r="AH89" s="1670"/>
      <c r="AI89" s="1670"/>
      <c r="AJ89" s="1674"/>
    </row>
    <row r="90" spans="2:36">
      <c r="B90" s="1674"/>
      <c r="C90" s="1670"/>
      <c r="D90" s="1670"/>
      <c r="E90" s="1670"/>
      <c r="F90" s="1670"/>
      <c r="G90" s="1670"/>
      <c r="H90" s="1670"/>
      <c r="I90" s="1670"/>
      <c r="J90" s="1670"/>
      <c r="K90" s="1670"/>
      <c r="L90" s="1670"/>
      <c r="M90" s="1670"/>
      <c r="N90" s="1670"/>
      <c r="O90" s="1670"/>
      <c r="P90" s="1670"/>
      <c r="Q90" s="1670"/>
      <c r="R90" s="1670"/>
      <c r="S90" s="1670"/>
      <c r="T90" s="1670"/>
      <c r="U90" s="1670"/>
      <c r="V90" s="1670"/>
      <c r="W90" s="1670"/>
      <c r="X90" s="1670"/>
      <c r="Y90" s="1670"/>
      <c r="Z90" s="1670"/>
      <c r="AA90" s="1670"/>
      <c r="AB90" s="1670"/>
      <c r="AC90" s="1670"/>
      <c r="AD90" s="1670"/>
      <c r="AE90" s="1670"/>
      <c r="AF90" s="1670"/>
      <c r="AG90" s="1670"/>
      <c r="AH90" s="1670"/>
      <c r="AI90" s="1670"/>
      <c r="AJ90" s="1674"/>
    </row>
    <row r="91" spans="2:36">
      <c r="B91" s="1674"/>
      <c r="C91" s="1670"/>
      <c r="D91" s="1670"/>
      <c r="E91" s="1670"/>
      <c r="F91" s="1670"/>
      <c r="G91" s="1670"/>
      <c r="H91" s="1670"/>
      <c r="I91" s="1670"/>
      <c r="J91" s="1670"/>
      <c r="K91" s="1670"/>
      <c r="L91" s="1670"/>
      <c r="M91" s="1670"/>
      <c r="N91" s="1670"/>
      <c r="O91" s="1670"/>
      <c r="P91" s="1670"/>
      <c r="Q91" s="1670"/>
      <c r="R91" s="1670"/>
      <c r="S91" s="1670"/>
      <c r="T91" s="1670"/>
      <c r="U91" s="1670"/>
      <c r="V91" s="1670"/>
      <c r="W91" s="1670"/>
      <c r="X91" s="1670"/>
      <c r="Y91" s="1670"/>
      <c r="Z91" s="1670"/>
      <c r="AA91" s="1670"/>
      <c r="AB91" s="1670"/>
      <c r="AC91" s="1670"/>
      <c r="AD91" s="1670"/>
      <c r="AE91" s="1670"/>
      <c r="AF91" s="1670"/>
      <c r="AG91" s="1670"/>
      <c r="AH91" s="1670"/>
      <c r="AI91" s="1670"/>
      <c r="AJ91" s="1674"/>
    </row>
    <row r="92" spans="2:36" s="1040" customFormat="1" ht="26.1" customHeight="1">
      <c r="B92" s="1058" t="s">
        <v>425</v>
      </c>
      <c r="C92" s="1059"/>
      <c r="D92" s="1059"/>
      <c r="E92" s="1059"/>
      <c r="F92" s="1060" t="s">
        <v>426</v>
      </c>
      <c r="G92" s="1060" t="s">
        <v>427</v>
      </c>
      <c r="H92" s="1060" t="s">
        <v>428</v>
      </c>
      <c r="I92" s="1060" t="s">
        <v>429</v>
      </c>
      <c r="J92" s="1060" t="s">
        <v>430</v>
      </c>
      <c r="K92" s="1060" t="s">
        <v>431</v>
      </c>
      <c r="L92" s="1060" t="s">
        <v>432</v>
      </c>
      <c r="M92" s="1060" t="s">
        <v>433</v>
      </c>
      <c r="N92" s="1060" t="s">
        <v>434</v>
      </c>
      <c r="O92" s="1060" t="s">
        <v>435</v>
      </c>
      <c r="P92" s="1060" t="s">
        <v>436</v>
      </c>
      <c r="Q92" s="1060" t="s">
        <v>437</v>
      </c>
      <c r="R92" s="1060" t="s">
        <v>438</v>
      </c>
      <c r="S92" s="1060" t="s">
        <v>439</v>
      </c>
      <c r="T92" s="1060" t="s">
        <v>440</v>
      </c>
      <c r="U92" s="1060" t="s">
        <v>441</v>
      </c>
      <c r="V92" s="1060" t="s">
        <v>442</v>
      </c>
      <c r="W92" s="1060" t="s">
        <v>443</v>
      </c>
      <c r="X92" s="1060" t="s">
        <v>444</v>
      </c>
      <c r="Y92" s="1060" t="s">
        <v>445</v>
      </c>
      <c r="Z92" s="1060" t="s">
        <v>446</v>
      </c>
      <c r="AA92" s="1060" t="s">
        <v>447</v>
      </c>
      <c r="AB92" s="1060" t="s">
        <v>448</v>
      </c>
      <c r="AC92" s="1060" t="s">
        <v>449</v>
      </c>
      <c r="AD92" s="1060" t="s">
        <v>450</v>
      </c>
      <c r="AE92" s="1060" t="s">
        <v>451</v>
      </c>
      <c r="AF92" s="1060" t="s">
        <v>452</v>
      </c>
      <c r="AG92" s="1060" t="s">
        <v>453</v>
      </c>
      <c r="AH92" s="1060" t="s">
        <v>454</v>
      </c>
      <c r="AI92" s="1061" t="s">
        <v>455</v>
      </c>
      <c r="AJ92" s="1042"/>
    </row>
    <row r="93" spans="2:36">
      <c r="B93" s="1671"/>
      <c r="C93" s="1687" t="s">
        <v>456</v>
      </c>
      <c r="D93" s="1672"/>
      <c r="E93" s="1673" t="s">
        <v>408</v>
      </c>
      <c r="F93" s="1043"/>
      <c r="G93" s="1043"/>
      <c r="H93" s="1043"/>
      <c r="I93" s="1043"/>
      <c r="J93" s="1043"/>
      <c r="K93" s="1043"/>
      <c r="L93" s="1043"/>
      <c r="M93" s="1043"/>
      <c r="N93" s="1043"/>
      <c r="O93" s="1043"/>
      <c r="P93" s="1043"/>
      <c r="Q93" s="1043"/>
      <c r="R93" s="1043"/>
      <c r="S93" s="1043"/>
      <c r="T93" s="1043"/>
      <c r="U93" s="1043"/>
      <c r="V93" s="1043"/>
      <c r="W93" s="1043"/>
      <c r="X93" s="1043"/>
      <c r="Y93" s="1043"/>
      <c r="Z93" s="1043"/>
      <c r="AA93" s="1043"/>
      <c r="AB93" s="1043"/>
      <c r="AC93" s="1043"/>
      <c r="AD93" s="1043"/>
      <c r="AE93" s="1043"/>
      <c r="AF93" s="1043"/>
      <c r="AG93" s="1043"/>
      <c r="AH93" s="1043"/>
      <c r="AI93" s="1043"/>
      <c r="AJ93" s="1674"/>
    </row>
    <row r="94" spans="2:36" ht="15.75">
      <c r="B94" s="1671"/>
      <c r="C94" s="1673" t="s">
        <v>457</v>
      </c>
      <c r="D94" s="1044"/>
      <c r="E94" s="1673" t="s">
        <v>410</v>
      </c>
      <c r="F94" s="1043"/>
      <c r="G94" s="1043"/>
      <c r="H94" s="1043"/>
      <c r="I94" s="1043"/>
      <c r="J94" s="1043"/>
      <c r="K94" s="1043"/>
      <c r="L94" s="1043"/>
      <c r="M94" s="1043"/>
      <c r="N94" s="1043"/>
      <c r="O94" s="1043"/>
      <c r="P94" s="1043"/>
      <c r="Q94" s="1043"/>
      <c r="R94" s="1043"/>
      <c r="S94" s="1043"/>
      <c r="T94" s="1043"/>
      <c r="U94" s="1043"/>
      <c r="V94" s="1043"/>
      <c r="W94" s="1043"/>
      <c r="X94" s="1043"/>
      <c r="Y94" s="1043"/>
      <c r="Z94" s="1043"/>
      <c r="AA94" s="1043"/>
      <c r="AB94" s="1043"/>
      <c r="AC94" s="1043"/>
      <c r="AD94" s="1043"/>
      <c r="AE94" s="1043"/>
      <c r="AF94" s="1043"/>
      <c r="AG94" s="1043"/>
      <c r="AH94" s="1043"/>
      <c r="AI94" s="1043"/>
      <c r="AJ94" s="1674"/>
    </row>
    <row r="95" spans="2:36" ht="15.75">
      <c r="B95" s="1675"/>
      <c r="C95" s="1673" t="s">
        <v>458</v>
      </c>
      <c r="D95" s="1045"/>
      <c r="E95" s="1673" t="s">
        <v>415</v>
      </c>
      <c r="F95" s="1043">
        <f>ROUNDDOWN(((F97/'Library Volume 1'!$E$6)*'Library Volume 1'!$E$9)+((F99/'Library Volume 1'!$G$6)*'Library Volume 1'!$G$9)+((F100/'Library Volume 1'!$H$6)*'Library Volume 1'!$H$9)+((F101/'Library Volume 1'!$I$6)*'Library Volume 1'!$I$9)+((F102/'Library Volume 1'!$J$6)*'Library Volume 1'!$J$9),0)</f>
        <v>0</v>
      </c>
      <c r="G95" s="1043">
        <f>ROUNDDOWN(((G97/'Library Volume 1'!$E$6)*'Library Volume 1'!$E$9)+((G99/'Library Volume 1'!$G$6)*'Library Volume 1'!$G$9)+((G100/'Library Volume 1'!$H$6)*'Library Volume 1'!$H$9)+((G101/'Library Volume 1'!$I$6)*'Library Volume 1'!$I$9)+((G102/'Library Volume 1'!$J$6)*'Library Volume 1'!$J$9),0)</f>
        <v>0</v>
      </c>
      <c r="H95" s="1043">
        <f>ROUNDDOWN(((H97/'Library Volume 1'!$E$6)*'Library Volume 1'!$E$9)+((H99/'Library Volume 1'!$G$6)*'Library Volume 1'!$G$9)+((H100/'Library Volume 1'!$H$6)*'Library Volume 1'!$H$9)+((H101/'Library Volume 1'!$I$6)*'Library Volume 1'!$I$9)+((H102/'Library Volume 1'!$J$6)*'Library Volume 1'!$J$9),0)</f>
        <v>0</v>
      </c>
      <c r="I95" s="1043">
        <f>ROUNDDOWN(((I97/'Library Volume 1'!$E$6)*'Library Volume 1'!$E$9)+((I99/'Library Volume 1'!$G$6)*'Library Volume 1'!$G$9)+((I100/'Library Volume 1'!$H$6)*'Library Volume 1'!$H$9)+((I101/'Library Volume 1'!$I$6)*'Library Volume 1'!$I$9)+((I102/'Library Volume 1'!$J$6)*'Library Volume 1'!$J$9),0)</f>
        <v>0</v>
      </c>
      <c r="J95" s="1043">
        <f>ROUNDDOWN(((J97/'Library Volume 1'!$E$6)*'Library Volume 1'!$E$9)+((J99/'Library Volume 1'!$G$6)*'Library Volume 1'!$G$9)+((J100/'Library Volume 1'!$H$6)*'Library Volume 1'!$H$9)+((J101/'Library Volume 1'!$I$6)*'Library Volume 1'!$I$9)+((J102/'Library Volume 1'!$J$6)*'Library Volume 1'!$J$9),0)</f>
        <v>0</v>
      </c>
      <c r="K95" s="1043">
        <f>ROUNDDOWN(((K97/'Library Volume 1'!$E$6)*'Library Volume 1'!$E$9)+((K99/'Library Volume 1'!$G$6)*'Library Volume 1'!$G$9)+((K100/'Library Volume 1'!$H$6)*'Library Volume 1'!$H$9)+((K101/'Library Volume 1'!$I$6)*'Library Volume 1'!$I$9)+((K102/'Library Volume 1'!$J$6)*'Library Volume 1'!$J$9),0)</f>
        <v>0</v>
      </c>
      <c r="L95" s="1043">
        <f>ROUNDDOWN(((L97/'Library Volume 1'!$E$6)*'Library Volume 1'!$E$9)+((L99/'Library Volume 1'!$G$6)*'Library Volume 1'!$G$9)+((L100/'Library Volume 1'!$H$6)*'Library Volume 1'!$H$9)+((L101/'Library Volume 1'!$I$6)*'Library Volume 1'!$I$9)+((L102/'Library Volume 1'!$J$6)*'Library Volume 1'!$J$9),0)</f>
        <v>0</v>
      </c>
      <c r="M95" s="1043">
        <f>ROUNDDOWN(((M97/'Library Volume 1'!$E$6)*'Library Volume 1'!$E$9)+((M99/'Library Volume 1'!$G$6)*'Library Volume 1'!$G$9)+((M100/'Library Volume 1'!$H$6)*'Library Volume 1'!$H$9)+((M101/'Library Volume 1'!$I$6)*'Library Volume 1'!$I$9)+((M102/'Library Volume 1'!$J$6)*'Library Volume 1'!$J$9),0)</f>
        <v>0</v>
      </c>
      <c r="N95" s="1043">
        <f>ROUNDDOWN(((N97/'Library Volume 1'!$E$6)*'Library Volume 1'!$E$9)+((N99/'Library Volume 1'!$G$6)*'Library Volume 1'!$G$9)+((N100/'Library Volume 1'!$H$6)*'Library Volume 1'!$H$9)+((N101/'Library Volume 1'!$I$6)*'Library Volume 1'!$I$9)+((N102/'Library Volume 1'!$J$6)*'Library Volume 1'!$J$9),0)</f>
        <v>0</v>
      </c>
      <c r="O95" s="1043">
        <f>ROUNDDOWN(((O97/'Library Volume 1'!$E$6)*'Library Volume 1'!$E$9)+((O99/'Library Volume 1'!$G$6)*'Library Volume 1'!$G$9)+((O100/'Library Volume 1'!$H$6)*'Library Volume 1'!$H$9)+((O101/'Library Volume 1'!$I$6)*'Library Volume 1'!$I$9)+((O102/'Library Volume 1'!$J$6)*'Library Volume 1'!$J$9),0)</f>
        <v>0</v>
      </c>
      <c r="P95" s="1043">
        <f>ROUNDDOWN(((P97/'Library Volume 1'!$E$6)*'Library Volume 1'!$E$9)+((P99/'Library Volume 1'!$G$6)*'Library Volume 1'!$G$9)+((P100/'Library Volume 1'!$H$6)*'Library Volume 1'!$H$9)+((P101/'Library Volume 1'!$I$6)*'Library Volume 1'!$I$9)+((P102/'Library Volume 1'!$J$6)*'Library Volume 1'!$J$9),0)</f>
        <v>0</v>
      </c>
      <c r="Q95" s="1043">
        <f>ROUNDDOWN(((Q97/'Library Volume 1'!$E$6)*'Library Volume 1'!$E$9)+((Q99/'Library Volume 1'!$G$6)*'Library Volume 1'!$G$9)+((Q100/'Library Volume 1'!$H$6)*'Library Volume 1'!$H$9)+((Q101/'Library Volume 1'!$I$6)*'Library Volume 1'!$I$9)+((Q102/'Library Volume 1'!$J$6)*'Library Volume 1'!$J$9),0)</f>
        <v>0</v>
      </c>
      <c r="R95" s="1043">
        <f>ROUNDDOWN(((R97/'Library Volume 1'!$E$6)*'Library Volume 1'!$E$9)+((R99/'Library Volume 1'!$G$6)*'Library Volume 1'!$G$9)+((R100/'Library Volume 1'!$H$6)*'Library Volume 1'!$H$9)+((R101/'Library Volume 1'!$I$6)*'Library Volume 1'!$I$9)+((R102/'Library Volume 1'!$J$6)*'Library Volume 1'!$J$9),0)</f>
        <v>0</v>
      </c>
      <c r="S95" s="1043">
        <f>ROUNDDOWN(((S97/'Library Volume 1'!$E$6)*'Library Volume 1'!$E$9)+((S99/'Library Volume 1'!$G$6)*'Library Volume 1'!$G$9)+((S100/'Library Volume 1'!$H$6)*'Library Volume 1'!$H$9)+((S101/'Library Volume 1'!$I$6)*'Library Volume 1'!$I$9)+((S102/'Library Volume 1'!$J$6)*'Library Volume 1'!$J$9),0)</f>
        <v>0</v>
      </c>
      <c r="T95" s="1043">
        <f>ROUNDDOWN(((T97/'Library Volume 1'!$E$6)*'Library Volume 1'!$E$9)+((T99/'Library Volume 1'!$G$6)*'Library Volume 1'!$G$9)+((T100/'Library Volume 1'!$H$6)*'Library Volume 1'!$H$9)+((T101/'Library Volume 1'!$I$6)*'Library Volume 1'!$I$9)+((T102/'Library Volume 1'!$J$6)*'Library Volume 1'!$J$9),0)</f>
        <v>0</v>
      </c>
      <c r="U95" s="1043">
        <f>ROUNDDOWN(((U97/'Library Volume 1'!$E$6)*'Library Volume 1'!$E$9)+((U99/'Library Volume 1'!$G$6)*'Library Volume 1'!$G$9)+((U100/'Library Volume 1'!$H$6)*'Library Volume 1'!$H$9)+((U101/'Library Volume 1'!$I$6)*'Library Volume 1'!$I$9)+((U102/'Library Volume 1'!$J$6)*'Library Volume 1'!$J$9),0)</f>
        <v>0</v>
      </c>
      <c r="V95" s="1043">
        <f>ROUNDDOWN(((V97/'Library Volume 1'!$E$6)*'Library Volume 1'!$E$9)+((V99/'Library Volume 1'!$G$6)*'Library Volume 1'!$G$9)+((V100/'Library Volume 1'!$H$6)*'Library Volume 1'!$H$9)+((V101/'Library Volume 1'!$I$6)*'Library Volume 1'!$I$9)+((V102/'Library Volume 1'!$J$6)*'Library Volume 1'!$J$9),0)</f>
        <v>0</v>
      </c>
      <c r="W95" s="1043">
        <f>ROUNDDOWN(((W97/'Library Volume 1'!$E$6)*'Library Volume 1'!$E$9)+((W99/'Library Volume 1'!$G$6)*'Library Volume 1'!$G$9)+((W100/'Library Volume 1'!$H$6)*'Library Volume 1'!$H$9)+((W101/'Library Volume 1'!$I$6)*'Library Volume 1'!$I$9)+((W102/'Library Volume 1'!$J$6)*'Library Volume 1'!$J$9),0)</f>
        <v>0</v>
      </c>
      <c r="X95" s="1043">
        <f>ROUNDDOWN(((X97/'Library Volume 1'!$E$6)*'Library Volume 1'!$E$9)+((X99/'Library Volume 1'!$G$6)*'Library Volume 1'!$G$9)+((X100/'Library Volume 1'!$H$6)*'Library Volume 1'!$H$9)+((X101/'Library Volume 1'!$I$6)*'Library Volume 1'!$I$9)+((X102/'Library Volume 1'!$J$6)*'Library Volume 1'!$J$9),0)</f>
        <v>0</v>
      </c>
      <c r="Y95" s="1043">
        <f>ROUNDDOWN(((Y97/'Library Volume 1'!$E$6)*'Library Volume 1'!$E$9)+((Y99/'Library Volume 1'!$G$6)*'Library Volume 1'!$G$9)+((Y100/'Library Volume 1'!$H$6)*'Library Volume 1'!$H$9)+((Y101/'Library Volume 1'!$I$6)*'Library Volume 1'!$I$9)+((Y102/'Library Volume 1'!$J$6)*'Library Volume 1'!$J$9),0)</f>
        <v>0</v>
      </c>
      <c r="Z95" s="1043">
        <f>ROUNDDOWN(((Z97/'Library Volume 1'!$E$6)*'Library Volume 1'!$E$9)+((Z99/'Library Volume 1'!$G$6)*'Library Volume 1'!$G$9)+((Z100/'Library Volume 1'!$H$6)*'Library Volume 1'!$H$9)+((Z101/'Library Volume 1'!$I$6)*'Library Volume 1'!$I$9)+((Z102/'Library Volume 1'!$J$6)*'Library Volume 1'!$J$9),0)</f>
        <v>0</v>
      </c>
      <c r="AA95" s="1043">
        <f>ROUNDDOWN(((AA97/'Library Volume 1'!$E$6)*'Library Volume 1'!$E$9)+((AA99/'Library Volume 1'!$G$6)*'Library Volume 1'!$G$9)+((AA100/'Library Volume 1'!$H$6)*'Library Volume 1'!$H$9)+((AA101/'Library Volume 1'!$I$6)*'Library Volume 1'!$I$9)+((AA102/'Library Volume 1'!$J$6)*'Library Volume 1'!$J$9),0)</f>
        <v>0</v>
      </c>
      <c r="AB95" s="1043">
        <f>ROUNDDOWN(((AB97/'Library Volume 1'!$E$6)*'Library Volume 1'!$E$9)+((AB99/'Library Volume 1'!$G$6)*'Library Volume 1'!$G$9)+((AB100/'Library Volume 1'!$H$6)*'Library Volume 1'!$H$9)+((AB101/'Library Volume 1'!$I$6)*'Library Volume 1'!$I$9)+((AB102/'Library Volume 1'!$J$6)*'Library Volume 1'!$J$9),0)</f>
        <v>0</v>
      </c>
      <c r="AC95" s="1043">
        <f>ROUNDDOWN(((AC97/'Library Volume 1'!$E$6)*'Library Volume 1'!$E$9)+((AC99/'Library Volume 1'!$G$6)*'Library Volume 1'!$G$9)+((AC100/'Library Volume 1'!$H$6)*'Library Volume 1'!$H$9)+((AC101/'Library Volume 1'!$I$6)*'Library Volume 1'!$I$9)+((AC102/'Library Volume 1'!$J$6)*'Library Volume 1'!$J$9),0)</f>
        <v>0</v>
      </c>
      <c r="AD95" s="1043">
        <f>ROUNDDOWN(((AD97/'Library Volume 1'!$E$6)*'Library Volume 1'!$E$9)+((AD99/'Library Volume 1'!$G$6)*'Library Volume 1'!$G$9)+((AD100/'Library Volume 1'!$H$6)*'Library Volume 1'!$H$9)+((AD101/'Library Volume 1'!$I$6)*'Library Volume 1'!$I$9)+((AD102/'Library Volume 1'!$J$6)*'Library Volume 1'!$J$9),0)</f>
        <v>0</v>
      </c>
      <c r="AE95" s="1043">
        <f>ROUNDDOWN(((AE97/'Library Volume 1'!$E$6)*'Library Volume 1'!$E$9)+((AE99/'Library Volume 1'!$G$6)*'Library Volume 1'!$G$9)+((AE100/'Library Volume 1'!$H$6)*'Library Volume 1'!$H$9)+((AE101/'Library Volume 1'!$I$6)*'Library Volume 1'!$I$9)+((AE102/'Library Volume 1'!$J$6)*'Library Volume 1'!$J$9),0)</f>
        <v>0</v>
      </c>
      <c r="AF95" s="1043">
        <f>ROUNDDOWN(((AF97/'Library Volume 1'!$E$6)*'Library Volume 1'!$E$9)+((AF99/'Library Volume 1'!$G$6)*'Library Volume 1'!$G$9)+((AF100/'Library Volume 1'!$H$6)*'Library Volume 1'!$H$9)+((AF101/'Library Volume 1'!$I$6)*'Library Volume 1'!$I$9)+((AF102/'Library Volume 1'!$J$6)*'Library Volume 1'!$J$9),0)</f>
        <v>0</v>
      </c>
      <c r="AG95" s="1043">
        <f>ROUNDDOWN(((AG97/'Library Volume 1'!$E$6)*'Library Volume 1'!$E$9)+((AG99/'Library Volume 1'!$G$6)*'Library Volume 1'!$G$9)+((AG100/'Library Volume 1'!$H$6)*'Library Volume 1'!$H$9)+((AG101/'Library Volume 1'!$I$6)*'Library Volume 1'!$I$9)+((AG102/'Library Volume 1'!$J$6)*'Library Volume 1'!$J$9),0)</f>
        <v>0</v>
      </c>
      <c r="AH95" s="1043">
        <f>ROUNDDOWN(((AH97/'Library Volume 1'!$E$6)*'Library Volume 1'!$E$9)+((AH99/'Library Volume 1'!$G$6)*'Library Volume 1'!$G$9)+((AH100/'Library Volume 1'!$H$6)*'Library Volume 1'!$H$9)+((AH101/'Library Volume 1'!$I$6)*'Library Volume 1'!$I$9)+((AH102/'Library Volume 1'!$J$6)*'Library Volume 1'!$J$9),0)</f>
        <v>0</v>
      </c>
      <c r="AI95" s="1043">
        <f>ROUNDDOWN(((AI97/'Library Volume 1'!$E$6)*'Library Volume 1'!$E$9)+((AI99/'Library Volume 1'!$G$6)*'Library Volume 1'!$G$9)+((AI100/'Library Volume 1'!$H$6)*'Library Volume 1'!$H$9)+((AI101/'Library Volume 1'!$I$6)*'Library Volume 1'!$I$9)+((AI102/'Library Volume 1'!$J$6)*'Library Volume 1'!$J$9),0)</f>
        <v>0</v>
      </c>
      <c r="AJ95" s="1674"/>
    </row>
    <row r="96" spans="2:36" ht="18">
      <c r="B96" s="782" t="s">
        <v>336</v>
      </c>
      <c r="C96" s="783" t="s">
        <v>459</v>
      </c>
      <c r="D96" s="1676"/>
      <c r="E96" s="1046" t="s">
        <v>420</v>
      </c>
      <c r="F96" s="1676"/>
      <c r="G96" s="1676"/>
      <c r="H96" s="1676"/>
      <c r="I96" s="1676"/>
      <c r="J96" s="1676"/>
      <c r="K96" s="1676"/>
      <c r="L96" s="1676"/>
      <c r="M96" s="1676"/>
      <c r="N96" s="1676"/>
      <c r="O96" s="1676"/>
      <c r="P96" s="1676"/>
      <c r="Q96" s="1676"/>
      <c r="R96" s="1676"/>
      <c r="S96" s="1676"/>
      <c r="T96" s="1676"/>
      <c r="U96" s="1676"/>
      <c r="V96" s="1676"/>
      <c r="W96" s="1676"/>
      <c r="X96" s="1676"/>
      <c r="Y96" s="1676"/>
      <c r="Z96" s="1676"/>
      <c r="AA96" s="1676"/>
      <c r="AB96" s="1676"/>
      <c r="AC96" s="1676"/>
      <c r="AD96" s="1676"/>
      <c r="AE96" s="1676"/>
      <c r="AF96" s="1676"/>
      <c r="AG96" s="1676"/>
      <c r="AH96" s="1676"/>
      <c r="AI96" s="1676"/>
      <c r="AJ96" s="1674"/>
    </row>
    <row r="97" spans="2:36">
      <c r="B97" s="431" t="str">
        <f>'Library Volume 2'!$F$6</f>
        <v>Classrooms/ ICT-rich Classrooms</v>
      </c>
      <c r="C97" s="675">
        <f>SUM(F97:AI97)</f>
        <v>0</v>
      </c>
      <c r="D97" s="661"/>
      <c r="E97" s="862"/>
      <c r="F97" s="886">
        <v>0</v>
      </c>
      <c r="G97" s="886">
        <v>0</v>
      </c>
      <c r="H97" s="886">
        <v>0</v>
      </c>
      <c r="I97" s="886">
        <v>0</v>
      </c>
      <c r="J97" s="886">
        <v>0</v>
      </c>
      <c r="K97" s="886">
        <v>0</v>
      </c>
      <c r="L97" s="886">
        <v>0</v>
      </c>
      <c r="M97" s="886">
        <v>0</v>
      </c>
      <c r="N97" s="886">
        <v>0</v>
      </c>
      <c r="O97" s="886">
        <v>0</v>
      </c>
      <c r="P97" s="886">
        <v>0</v>
      </c>
      <c r="Q97" s="886">
        <v>0</v>
      </c>
      <c r="R97" s="886">
        <v>0</v>
      </c>
      <c r="S97" s="886">
        <v>0</v>
      </c>
      <c r="T97" s="886">
        <v>0</v>
      </c>
      <c r="U97" s="886">
        <v>0</v>
      </c>
      <c r="V97" s="886">
        <v>0</v>
      </c>
      <c r="W97" s="886">
        <v>0</v>
      </c>
      <c r="X97" s="886">
        <v>0</v>
      </c>
      <c r="Y97" s="886">
        <v>0</v>
      </c>
      <c r="Z97" s="886">
        <v>0</v>
      </c>
      <c r="AA97" s="886">
        <v>0</v>
      </c>
      <c r="AB97" s="886">
        <v>0</v>
      </c>
      <c r="AC97" s="886">
        <v>0</v>
      </c>
      <c r="AD97" s="886">
        <v>0</v>
      </c>
      <c r="AE97" s="886">
        <v>0</v>
      </c>
      <c r="AF97" s="886">
        <v>0</v>
      </c>
      <c r="AG97" s="886">
        <v>0</v>
      </c>
      <c r="AH97" s="886">
        <v>0</v>
      </c>
      <c r="AI97" s="886">
        <v>0</v>
      </c>
      <c r="AJ97" s="1674"/>
    </row>
    <row r="98" spans="2:36" ht="15.75">
      <c r="B98" s="807" t="s">
        <v>345</v>
      </c>
      <c r="C98" s="1055">
        <f>SUM(C97)</f>
        <v>0</v>
      </c>
      <c r="D98" s="1047"/>
      <c r="E98" s="1048"/>
      <c r="F98" s="1047">
        <f t="shared" ref="F98:P98" si="159">SUM(F97)</f>
        <v>0</v>
      </c>
      <c r="G98" s="1047">
        <f t="shared" si="159"/>
        <v>0</v>
      </c>
      <c r="H98" s="1047">
        <f t="shared" si="159"/>
        <v>0</v>
      </c>
      <c r="I98" s="1047">
        <f t="shared" si="159"/>
        <v>0</v>
      </c>
      <c r="J98" s="1047">
        <f t="shared" si="159"/>
        <v>0</v>
      </c>
      <c r="K98" s="1047">
        <f t="shared" si="159"/>
        <v>0</v>
      </c>
      <c r="L98" s="1047">
        <f t="shared" si="159"/>
        <v>0</v>
      </c>
      <c r="M98" s="1047">
        <f t="shared" si="159"/>
        <v>0</v>
      </c>
      <c r="N98" s="1047">
        <f t="shared" si="159"/>
        <v>0</v>
      </c>
      <c r="O98" s="1047">
        <f t="shared" si="159"/>
        <v>0</v>
      </c>
      <c r="P98" s="1047">
        <f t="shared" si="159"/>
        <v>0</v>
      </c>
      <c r="Q98" s="1047">
        <f t="shared" ref="Q98:Y98" si="160">SUM(Q97)</f>
        <v>0</v>
      </c>
      <c r="R98" s="1047">
        <f t="shared" si="160"/>
        <v>0</v>
      </c>
      <c r="S98" s="1047">
        <f t="shared" si="160"/>
        <v>0</v>
      </c>
      <c r="T98" s="1047">
        <f t="shared" si="160"/>
        <v>0</v>
      </c>
      <c r="U98" s="1047">
        <f t="shared" si="160"/>
        <v>0</v>
      </c>
      <c r="V98" s="1047">
        <f t="shared" si="160"/>
        <v>0</v>
      </c>
      <c r="W98" s="1047">
        <f t="shared" si="160"/>
        <v>0</v>
      </c>
      <c r="X98" s="1047">
        <f t="shared" si="160"/>
        <v>0</v>
      </c>
      <c r="Y98" s="1047">
        <f t="shared" si="160"/>
        <v>0</v>
      </c>
      <c r="Z98" s="1047">
        <f t="shared" ref="Z98:AI98" si="161">SUM(Z97)</f>
        <v>0</v>
      </c>
      <c r="AA98" s="1047">
        <f t="shared" si="161"/>
        <v>0</v>
      </c>
      <c r="AB98" s="1047">
        <f t="shared" si="161"/>
        <v>0</v>
      </c>
      <c r="AC98" s="1047">
        <f t="shared" si="161"/>
        <v>0</v>
      </c>
      <c r="AD98" s="1047">
        <f t="shared" si="161"/>
        <v>0</v>
      </c>
      <c r="AE98" s="1047">
        <f t="shared" si="161"/>
        <v>0</v>
      </c>
      <c r="AF98" s="1047">
        <f t="shared" si="161"/>
        <v>0</v>
      </c>
      <c r="AG98" s="1047">
        <f t="shared" si="161"/>
        <v>0</v>
      </c>
      <c r="AH98" s="1047">
        <f t="shared" si="161"/>
        <v>0</v>
      </c>
      <c r="AI98" s="1047">
        <f t="shared" si="161"/>
        <v>0</v>
      </c>
      <c r="AJ98" s="1674"/>
    </row>
    <row r="99" spans="2:36">
      <c r="B99" s="66" t="str">
        <f>'Library Volume 2'!$F$15</f>
        <v>Small-Scale</v>
      </c>
      <c r="C99" s="675">
        <f>SUM(F99:AI99)</f>
        <v>0</v>
      </c>
      <c r="D99" s="658"/>
      <c r="E99" s="862"/>
      <c r="F99" s="886">
        <v>0</v>
      </c>
      <c r="G99" s="886">
        <v>0</v>
      </c>
      <c r="H99" s="886">
        <v>0</v>
      </c>
      <c r="I99" s="886">
        <v>0</v>
      </c>
      <c r="J99" s="886">
        <v>0</v>
      </c>
      <c r="K99" s="886">
        <v>0</v>
      </c>
      <c r="L99" s="886">
        <v>0</v>
      </c>
      <c r="M99" s="886">
        <v>0</v>
      </c>
      <c r="N99" s="886">
        <v>0</v>
      </c>
      <c r="O99" s="886">
        <v>0</v>
      </c>
      <c r="P99" s="886">
        <v>0</v>
      </c>
      <c r="Q99" s="886">
        <v>0</v>
      </c>
      <c r="R99" s="886">
        <v>0</v>
      </c>
      <c r="S99" s="886">
        <v>0</v>
      </c>
      <c r="T99" s="886">
        <v>0</v>
      </c>
      <c r="U99" s="886">
        <v>0</v>
      </c>
      <c r="V99" s="886">
        <v>0</v>
      </c>
      <c r="W99" s="886">
        <v>0</v>
      </c>
      <c r="X99" s="886">
        <v>0</v>
      </c>
      <c r="Y99" s="886">
        <v>0</v>
      </c>
      <c r="Z99" s="886">
        <v>0</v>
      </c>
      <c r="AA99" s="886">
        <v>0</v>
      </c>
      <c r="AB99" s="886">
        <v>0</v>
      </c>
      <c r="AC99" s="886">
        <v>0</v>
      </c>
      <c r="AD99" s="886">
        <v>0</v>
      </c>
      <c r="AE99" s="886">
        <v>0</v>
      </c>
      <c r="AF99" s="886">
        <v>0</v>
      </c>
      <c r="AG99" s="886">
        <v>0</v>
      </c>
      <c r="AH99" s="886">
        <v>0</v>
      </c>
      <c r="AI99" s="886">
        <v>0</v>
      </c>
      <c r="AJ99" s="1674"/>
    </row>
    <row r="100" spans="2:36">
      <c r="B100" s="65" t="str">
        <f>'Library Volume 2'!$F$32</f>
        <v>Medium-Scale</v>
      </c>
      <c r="C100" s="675">
        <f>SUM(F100:AI100)</f>
        <v>0</v>
      </c>
      <c r="D100" s="658"/>
      <c r="E100" s="862"/>
      <c r="F100" s="886">
        <v>0</v>
      </c>
      <c r="G100" s="886">
        <v>0</v>
      </c>
      <c r="H100" s="886">
        <v>0</v>
      </c>
      <c r="I100" s="886">
        <v>0</v>
      </c>
      <c r="J100" s="886">
        <v>0</v>
      </c>
      <c r="K100" s="886">
        <v>0</v>
      </c>
      <c r="L100" s="886">
        <v>0</v>
      </c>
      <c r="M100" s="886">
        <v>0</v>
      </c>
      <c r="N100" s="886">
        <v>0</v>
      </c>
      <c r="O100" s="886">
        <v>0</v>
      </c>
      <c r="P100" s="886">
        <v>0</v>
      </c>
      <c r="Q100" s="886">
        <v>0</v>
      </c>
      <c r="R100" s="886">
        <v>0</v>
      </c>
      <c r="S100" s="886">
        <v>0</v>
      </c>
      <c r="T100" s="886">
        <v>0</v>
      </c>
      <c r="U100" s="886">
        <v>0</v>
      </c>
      <c r="V100" s="886">
        <v>0</v>
      </c>
      <c r="W100" s="886">
        <v>0</v>
      </c>
      <c r="X100" s="886">
        <v>0</v>
      </c>
      <c r="Y100" s="886">
        <v>0</v>
      </c>
      <c r="Z100" s="886">
        <v>0</v>
      </c>
      <c r="AA100" s="886">
        <v>0</v>
      </c>
      <c r="AB100" s="886">
        <v>0</v>
      </c>
      <c r="AC100" s="886">
        <v>0</v>
      </c>
      <c r="AD100" s="886">
        <v>0</v>
      </c>
      <c r="AE100" s="886">
        <v>0</v>
      </c>
      <c r="AF100" s="886">
        <v>0</v>
      </c>
      <c r="AG100" s="886">
        <v>0</v>
      </c>
      <c r="AH100" s="886">
        <v>0</v>
      </c>
      <c r="AI100" s="886">
        <v>0</v>
      </c>
      <c r="AJ100" s="1674"/>
    </row>
    <row r="101" spans="2:36">
      <c r="B101" s="65" t="str">
        <f>'Library Volume 2'!$F$52</f>
        <v>Large-Scale</v>
      </c>
      <c r="C101" s="675">
        <f>SUM(F101:AI101)</f>
        <v>0</v>
      </c>
      <c r="D101" s="658"/>
      <c r="E101" s="862"/>
      <c r="F101" s="886">
        <v>0</v>
      </c>
      <c r="G101" s="886">
        <v>0</v>
      </c>
      <c r="H101" s="886">
        <v>0</v>
      </c>
      <c r="I101" s="886">
        <v>0</v>
      </c>
      <c r="J101" s="886">
        <v>0</v>
      </c>
      <c r="K101" s="886">
        <v>0</v>
      </c>
      <c r="L101" s="886">
        <v>0</v>
      </c>
      <c r="M101" s="886">
        <v>0</v>
      </c>
      <c r="N101" s="886">
        <v>0</v>
      </c>
      <c r="O101" s="886">
        <v>0</v>
      </c>
      <c r="P101" s="886">
        <v>0</v>
      </c>
      <c r="Q101" s="886">
        <v>0</v>
      </c>
      <c r="R101" s="886">
        <v>0</v>
      </c>
      <c r="S101" s="886">
        <v>0</v>
      </c>
      <c r="T101" s="886">
        <v>0</v>
      </c>
      <c r="U101" s="886">
        <v>0</v>
      </c>
      <c r="V101" s="886">
        <v>0</v>
      </c>
      <c r="W101" s="886">
        <v>0</v>
      </c>
      <c r="X101" s="886">
        <v>0</v>
      </c>
      <c r="Y101" s="886">
        <v>0</v>
      </c>
      <c r="Z101" s="886">
        <v>0</v>
      </c>
      <c r="AA101" s="886">
        <v>0</v>
      </c>
      <c r="AB101" s="886">
        <v>0</v>
      </c>
      <c r="AC101" s="886">
        <v>0</v>
      </c>
      <c r="AD101" s="886">
        <v>0</v>
      </c>
      <c r="AE101" s="886">
        <v>0</v>
      </c>
      <c r="AF101" s="886">
        <v>0</v>
      </c>
      <c r="AG101" s="886">
        <v>0</v>
      </c>
      <c r="AH101" s="886">
        <v>0</v>
      </c>
      <c r="AI101" s="886">
        <v>0</v>
      </c>
      <c r="AJ101" s="1674"/>
    </row>
    <row r="102" spans="2:36">
      <c r="B102" s="76" t="str">
        <f>'Library Volume 2'!$F$67</f>
        <v>Extra-Large-Scale</v>
      </c>
      <c r="C102" s="675">
        <f>SUM(F102:AI102)</f>
        <v>0</v>
      </c>
      <c r="D102" s="658"/>
      <c r="E102" s="862"/>
      <c r="F102" s="886">
        <v>0</v>
      </c>
      <c r="G102" s="886">
        <v>0</v>
      </c>
      <c r="H102" s="886">
        <v>0</v>
      </c>
      <c r="I102" s="886">
        <v>0</v>
      </c>
      <c r="J102" s="886">
        <v>0</v>
      </c>
      <c r="K102" s="886">
        <v>0</v>
      </c>
      <c r="L102" s="886">
        <v>0</v>
      </c>
      <c r="M102" s="886">
        <v>0</v>
      </c>
      <c r="N102" s="886">
        <v>0</v>
      </c>
      <c r="O102" s="886">
        <v>0</v>
      </c>
      <c r="P102" s="886">
        <v>0</v>
      </c>
      <c r="Q102" s="886">
        <v>0</v>
      </c>
      <c r="R102" s="886">
        <v>0</v>
      </c>
      <c r="S102" s="886">
        <v>0</v>
      </c>
      <c r="T102" s="886">
        <v>0</v>
      </c>
      <c r="U102" s="886">
        <v>0</v>
      </c>
      <c r="V102" s="886">
        <v>0</v>
      </c>
      <c r="W102" s="886">
        <v>0</v>
      </c>
      <c r="X102" s="886">
        <v>0</v>
      </c>
      <c r="Y102" s="886">
        <v>0</v>
      </c>
      <c r="Z102" s="886">
        <v>0</v>
      </c>
      <c r="AA102" s="886">
        <v>0</v>
      </c>
      <c r="AB102" s="886">
        <v>0</v>
      </c>
      <c r="AC102" s="886">
        <v>0</v>
      </c>
      <c r="AD102" s="886">
        <v>0</v>
      </c>
      <c r="AE102" s="886">
        <v>0</v>
      </c>
      <c r="AF102" s="886">
        <v>0</v>
      </c>
      <c r="AG102" s="886">
        <v>0</v>
      </c>
      <c r="AH102" s="886">
        <v>0</v>
      </c>
      <c r="AI102" s="886">
        <v>0</v>
      </c>
      <c r="AJ102" s="1674"/>
    </row>
    <row r="103" spans="2:36" ht="15.75">
      <c r="B103" s="807" t="s">
        <v>345</v>
      </c>
      <c r="C103" s="1055">
        <f>SUM(C99:C102)</f>
        <v>0</v>
      </c>
      <c r="D103" s="1047"/>
      <c r="E103" s="1048"/>
      <c r="F103" s="1047">
        <f t="shared" ref="F103:P103" si="162">SUM(F99:F102)</f>
        <v>0</v>
      </c>
      <c r="G103" s="1047">
        <f t="shared" si="162"/>
        <v>0</v>
      </c>
      <c r="H103" s="1047">
        <f t="shared" si="162"/>
        <v>0</v>
      </c>
      <c r="I103" s="1047">
        <f t="shared" si="162"/>
        <v>0</v>
      </c>
      <c r="J103" s="1047">
        <f t="shared" si="162"/>
        <v>0</v>
      </c>
      <c r="K103" s="1047">
        <f t="shared" si="162"/>
        <v>0</v>
      </c>
      <c r="L103" s="1047">
        <f t="shared" si="162"/>
        <v>0</v>
      </c>
      <c r="M103" s="1047">
        <f t="shared" si="162"/>
        <v>0</v>
      </c>
      <c r="N103" s="1047">
        <f t="shared" si="162"/>
        <v>0</v>
      </c>
      <c r="O103" s="1047">
        <f t="shared" si="162"/>
        <v>0</v>
      </c>
      <c r="P103" s="1047">
        <f t="shared" si="162"/>
        <v>0</v>
      </c>
      <c r="Q103" s="1047">
        <f t="shared" ref="Q103:Y103" si="163">SUM(Q99:Q102)</f>
        <v>0</v>
      </c>
      <c r="R103" s="1047">
        <f t="shared" si="163"/>
        <v>0</v>
      </c>
      <c r="S103" s="1047">
        <f t="shared" si="163"/>
        <v>0</v>
      </c>
      <c r="T103" s="1047">
        <f t="shared" si="163"/>
        <v>0</v>
      </c>
      <c r="U103" s="1047">
        <f t="shared" si="163"/>
        <v>0</v>
      </c>
      <c r="V103" s="1047">
        <f t="shared" si="163"/>
        <v>0</v>
      </c>
      <c r="W103" s="1047">
        <f t="shared" si="163"/>
        <v>0</v>
      </c>
      <c r="X103" s="1047">
        <f t="shared" si="163"/>
        <v>0</v>
      </c>
      <c r="Y103" s="1047">
        <f t="shared" si="163"/>
        <v>0</v>
      </c>
      <c r="Z103" s="1047">
        <f t="shared" ref="Z103:AI103" si="164">SUM(Z99:Z102)</f>
        <v>0</v>
      </c>
      <c r="AA103" s="1047">
        <f t="shared" si="164"/>
        <v>0</v>
      </c>
      <c r="AB103" s="1047">
        <f t="shared" si="164"/>
        <v>0</v>
      </c>
      <c r="AC103" s="1047">
        <f t="shared" si="164"/>
        <v>0</v>
      </c>
      <c r="AD103" s="1047">
        <f t="shared" si="164"/>
        <v>0</v>
      </c>
      <c r="AE103" s="1047">
        <f t="shared" si="164"/>
        <v>0</v>
      </c>
      <c r="AF103" s="1047">
        <f t="shared" si="164"/>
        <v>0</v>
      </c>
      <c r="AG103" s="1047">
        <f t="shared" si="164"/>
        <v>0</v>
      </c>
      <c r="AH103" s="1047">
        <f t="shared" si="164"/>
        <v>0</v>
      </c>
      <c r="AI103" s="1047">
        <f t="shared" si="164"/>
        <v>0</v>
      </c>
      <c r="AJ103" s="1674"/>
    </row>
    <row r="104" spans="2:36" ht="18">
      <c r="B104" s="236" t="s">
        <v>346</v>
      </c>
      <c r="C104" s="660">
        <f>C98+C103</f>
        <v>0</v>
      </c>
      <c r="D104" s="659"/>
      <c r="E104" s="863" t="e">
        <f>C104/C$132</f>
        <v>#DIV/0!</v>
      </c>
      <c r="F104" s="659">
        <f t="shared" ref="F104:P104" si="165">F98+F103</f>
        <v>0</v>
      </c>
      <c r="G104" s="659">
        <f t="shared" si="165"/>
        <v>0</v>
      </c>
      <c r="H104" s="659">
        <f t="shared" si="165"/>
        <v>0</v>
      </c>
      <c r="I104" s="659">
        <f t="shared" si="165"/>
        <v>0</v>
      </c>
      <c r="J104" s="659">
        <f t="shared" si="165"/>
        <v>0</v>
      </c>
      <c r="K104" s="659">
        <f t="shared" si="165"/>
        <v>0</v>
      </c>
      <c r="L104" s="659">
        <f t="shared" si="165"/>
        <v>0</v>
      </c>
      <c r="M104" s="659">
        <f t="shared" si="165"/>
        <v>0</v>
      </c>
      <c r="N104" s="659">
        <f t="shared" si="165"/>
        <v>0</v>
      </c>
      <c r="O104" s="659">
        <f t="shared" si="165"/>
        <v>0</v>
      </c>
      <c r="P104" s="659">
        <f t="shared" si="165"/>
        <v>0</v>
      </c>
      <c r="Q104" s="659">
        <f t="shared" ref="Q104:Y104" si="166">Q98+Q103</f>
        <v>0</v>
      </c>
      <c r="R104" s="659">
        <f t="shared" si="166"/>
        <v>0</v>
      </c>
      <c r="S104" s="659">
        <f t="shared" si="166"/>
        <v>0</v>
      </c>
      <c r="T104" s="659">
        <f t="shared" si="166"/>
        <v>0</v>
      </c>
      <c r="U104" s="659">
        <f t="shared" si="166"/>
        <v>0</v>
      </c>
      <c r="V104" s="659">
        <f t="shared" si="166"/>
        <v>0</v>
      </c>
      <c r="W104" s="659">
        <f t="shared" si="166"/>
        <v>0</v>
      </c>
      <c r="X104" s="659">
        <f t="shared" si="166"/>
        <v>0</v>
      </c>
      <c r="Y104" s="659">
        <f t="shared" si="166"/>
        <v>0</v>
      </c>
      <c r="Z104" s="659">
        <f t="shared" ref="Z104:AI104" si="167">Z98+Z103</f>
        <v>0</v>
      </c>
      <c r="AA104" s="659">
        <f t="shared" si="167"/>
        <v>0</v>
      </c>
      <c r="AB104" s="659">
        <f t="shared" si="167"/>
        <v>0</v>
      </c>
      <c r="AC104" s="659">
        <f t="shared" si="167"/>
        <v>0</v>
      </c>
      <c r="AD104" s="659">
        <f t="shared" si="167"/>
        <v>0</v>
      </c>
      <c r="AE104" s="659">
        <f t="shared" si="167"/>
        <v>0</v>
      </c>
      <c r="AF104" s="659">
        <f t="shared" si="167"/>
        <v>0</v>
      </c>
      <c r="AG104" s="659">
        <f t="shared" si="167"/>
        <v>0</v>
      </c>
      <c r="AH104" s="659">
        <f t="shared" si="167"/>
        <v>0</v>
      </c>
      <c r="AI104" s="659">
        <f t="shared" si="167"/>
        <v>0</v>
      </c>
      <c r="AJ104" s="1674"/>
    </row>
    <row r="105" spans="2:36">
      <c r="B105" s="66" t="str">
        <f>'Library Volume 2'!$G$93</f>
        <v>Auditoriums/ Lecture theatres</v>
      </c>
      <c r="C105" s="675">
        <f>SUM(F105:AI105)</f>
        <v>0</v>
      </c>
      <c r="D105" s="658"/>
      <c r="E105" s="862"/>
      <c r="F105" s="886">
        <v>0</v>
      </c>
      <c r="G105" s="886">
        <v>0</v>
      </c>
      <c r="H105" s="886">
        <v>0</v>
      </c>
      <c r="I105" s="886">
        <v>0</v>
      </c>
      <c r="J105" s="886">
        <v>0</v>
      </c>
      <c r="K105" s="886">
        <v>0</v>
      </c>
      <c r="L105" s="886">
        <v>0</v>
      </c>
      <c r="M105" s="886">
        <v>0</v>
      </c>
      <c r="N105" s="886">
        <v>0</v>
      </c>
      <c r="O105" s="886">
        <v>0</v>
      </c>
      <c r="P105" s="886">
        <v>0</v>
      </c>
      <c r="Q105" s="886">
        <v>0</v>
      </c>
      <c r="R105" s="886">
        <v>0</v>
      </c>
      <c r="S105" s="886">
        <v>0</v>
      </c>
      <c r="T105" s="886">
        <v>0</v>
      </c>
      <c r="U105" s="886">
        <v>0</v>
      </c>
      <c r="V105" s="886">
        <v>0</v>
      </c>
      <c r="W105" s="886">
        <v>0</v>
      </c>
      <c r="X105" s="886">
        <v>0</v>
      </c>
      <c r="Y105" s="886">
        <v>0</v>
      </c>
      <c r="Z105" s="886">
        <v>0</v>
      </c>
      <c r="AA105" s="886">
        <v>0</v>
      </c>
      <c r="AB105" s="886">
        <v>0</v>
      </c>
      <c r="AC105" s="886">
        <v>0</v>
      </c>
      <c r="AD105" s="886">
        <v>0</v>
      </c>
      <c r="AE105" s="886">
        <v>0</v>
      </c>
      <c r="AF105" s="886">
        <v>0</v>
      </c>
      <c r="AG105" s="886">
        <v>0</v>
      </c>
      <c r="AH105" s="886">
        <v>0</v>
      </c>
      <c r="AI105" s="886">
        <v>0</v>
      </c>
      <c r="AJ105" s="1674"/>
    </row>
    <row r="106" spans="2:36">
      <c r="B106" s="65" t="str">
        <f>'Library Volume 2'!$G$96</f>
        <v>Dining and social areas</v>
      </c>
      <c r="C106" s="675">
        <f>SUM(F106:AI106)</f>
        <v>0</v>
      </c>
      <c r="D106" s="658"/>
      <c r="E106" s="862"/>
      <c r="F106" s="886">
        <v>0</v>
      </c>
      <c r="G106" s="886">
        <v>0</v>
      </c>
      <c r="H106" s="886">
        <v>0</v>
      </c>
      <c r="I106" s="886">
        <v>0</v>
      </c>
      <c r="J106" s="886">
        <v>0</v>
      </c>
      <c r="K106" s="886">
        <v>0</v>
      </c>
      <c r="L106" s="886">
        <v>0</v>
      </c>
      <c r="M106" s="886">
        <v>0</v>
      </c>
      <c r="N106" s="886">
        <v>0</v>
      </c>
      <c r="O106" s="886">
        <v>0</v>
      </c>
      <c r="P106" s="886">
        <v>0</v>
      </c>
      <c r="Q106" s="886">
        <v>0</v>
      </c>
      <c r="R106" s="886">
        <v>0</v>
      </c>
      <c r="S106" s="886">
        <v>0</v>
      </c>
      <c r="T106" s="886">
        <v>0</v>
      </c>
      <c r="U106" s="886">
        <v>0</v>
      </c>
      <c r="V106" s="886">
        <v>0</v>
      </c>
      <c r="W106" s="886">
        <v>0</v>
      </c>
      <c r="X106" s="886">
        <v>0</v>
      </c>
      <c r="Y106" s="886">
        <v>0</v>
      </c>
      <c r="Z106" s="886">
        <v>0</v>
      </c>
      <c r="AA106" s="886">
        <v>0</v>
      </c>
      <c r="AB106" s="886">
        <v>0</v>
      </c>
      <c r="AC106" s="886">
        <v>0</v>
      </c>
      <c r="AD106" s="886">
        <v>0</v>
      </c>
      <c r="AE106" s="886">
        <v>0</v>
      </c>
      <c r="AF106" s="886">
        <v>0</v>
      </c>
      <c r="AG106" s="886">
        <v>0</v>
      </c>
      <c r="AH106" s="886">
        <v>0</v>
      </c>
      <c r="AI106" s="886">
        <v>0</v>
      </c>
      <c r="AJ106" s="1674"/>
    </row>
    <row r="107" spans="2:36">
      <c r="B107" s="65" t="str">
        <f>'Library Volume 2'!$G$101</f>
        <v>Sports halls</v>
      </c>
      <c r="C107" s="675">
        <f>SUM(F107:AI107)</f>
        <v>0</v>
      </c>
      <c r="D107" s="658"/>
      <c r="E107" s="862"/>
      <c r="F107" s="886">
        <v>0</v>
      </c>
      <c r="G107" s="886">
        <v>0</v>
      </c>
      <c r="H107" s="886">
        <v>0</v>
      </c>
      <c r="I107" s="886">
        <v>0</v>
      </c>
      <c r="J107" s="886">
        <v>0</v>
      </c>
      <c r="K107" s="886">
        <v>0</v>
      </c>
      <c r="L107" s="886">
        <v>0</v>
      </c>
      <c r="M107" s="886">
        <v>0</v>
      </c>
      <c r="N107" s="886">
        <v>0</v>
      </c>
      <c r="O107" s="886">
        <v>0</v>
      </c>
      <c r="P107" s="886">
        <v>0</v>
      </c>
      <c r="Q107" s="886">
        <v>0</v>
      </c>
      <c r="R107" s="886">
        <v>0</v>
      </c>
      <c r="S107" s="886">
        <v>0</v>
      </c>
      <c r="T107" s="886">
        <v>0</v>
      </c>
      <c r="U107" s="886">
        <v>0</v>
      </c>
      <c r="V107" s="886">
        <v>0</v>
      </c>
      <c r="W107" s="886">
        <v>0</v>
      </c>
      <c r="X107" s="886">
        <v>0</v>
      </c>
      <c r="Y107" s="886">
        <v>0</v>
      </c>
      <c r="Z107" s="886">
        <v>0</v>
      </c>
      <c r="AA107" s="886">
        <v>0</v>
      </c>
      <c r="AB107" s="886">
        <v>0</v>
      </c>
      <c r="AC107" s="886">
        <v>0</v>
      </c>
      <c r="AD107" s="886">
        <v>0</v>
      </c>
      <c r="AE107" s="886">
        <v>0</v>
      </c>
      <c r="AF107" s="886">
        <v>0</v>
      </c>
      <c r="AG107" s="886">
        <v>0</v>
      </c>
      <c r="AH107" s="886">
        <v>0</v>
      </c>
      <c r="AI107" s="886">
        <v>0</v>
      </c>
      <c r="AJ107" s="1674"/>
    </row>
    <row r="108" spans="2:36">
      <c r="B108" s="76" t="str">
        <f>'Library Volume 2'!$G$103</f>
        <v>Other indoor PE spaces</v>
      </c>
      <c r="C108" s="675">
        <f>SUM(F108:AI108)</f>
        <v>0</v>
      </c>
      <c r="D108" s="658"/>
      <c r="E108" s="862"/>
      <c r="F108" s="886">
        <v>0</v>
      </c>
      <c r="G108" s="886">
        <v>0</v>
      </c>
      <c r="H108" s="886">
        <v>0</v>
      </c>
      <c r="I108" s="886">
        <v>0</v>
      </c>
      <c r="J108" s="886">
        <v>0</v>
      </c>
      <c r="K108" s="886">
        <v>0</v>
      </c>
      <c r="L108" s="886">
        <v>0</v>
      </c>
      <c r="M108" s="886">
        <v>0</v>
      </c>
      <c r="N108" s="886">
        <v>0</v>
      </c>
      <c r="O108" s="886">
        <v>0</v>
      </c>
      <c r="P108" s="886">
        <v>0</v>
      </c>
      <c r="Q108" s="886">
        <v>0</v>
      </c>
      <c r="R108" s="886">
        <v>0</v>
      </c>
      <c r="S108" s="886">
        <v>0</v>
      </c>
      <c r="T108" s="886">
        <v>0</v>
      </c>
      <c r="U108" s="886">
        <v>0</v>
      </c>
      <c r="V108" s="886">
        <v>0</v>
      </c>
      <c r="W108" s="886">
        <v>0</v>
      </c>
      <c r="X108" s="886">
        <v>0</v>
      </c>
      <c r="Y108" s="886">
        <v>0</v>
      </c>
      <c r="Z108" s="886">
        <v>0</v>
      </c>
      <c r="AA108" s="886">
        <v>0</v>
      </c>
      <c r="AB108" s="886">
        <v>0</v>
      </c>
      <c r="AC108" s="886">
        <v>0</v>
      </c>
      <c r="AD108" s="886">
        <v>0</v>
      </c>
      <c r="AE108" s="886">
        <v>0</v>
      </c>
      <c r="AF108" s="886">
        <v>0</v>
      </c>
      <c r="AG108" s="886">
        <v>0</v>
      </c>
      <c r="AH108" s="886">
        <v>0</v>
      </c>
      <c r="AI108" s="886">
        <v>0</v>
      </c>
      <c r="AJ108" s="1674"/>
    </row>
    <row r="109" spans="2:36" ht="15.75">
      <c r="B109" s="807" t="s">
        <v>345</v>
      </c>
      <c r="C109" s="1055">
        <f>SUM(C105:C108)</f>
        <v>0</v>
      </c>
      <c r="D109" s="1047"/>
      <c r="E109" s="1048"/>
      <c r="F109" s="1047">
        <f t="shared" ref="F109:P109" si="168">SUM(F105:F108)</f>
        <v>0</v>
      </c>
      <c r="G109" s="1047">
        <f t="shared" si="168"/>
        <v>0</v>
      </c>
      <c r="H109" s="1047">
        <f t="shared" si="168"/>
        <v>0</v>
      </c>
      <c r="I109" s="1047">
        <f t="shared" si="168"/>
        <v>0</v>
      </c>
      <c r="J109" s="1047">
        <f t="shared" si="168"/>
        <v>0</v>
      </c>
      <c r="K109" s="1047">
        <f t="shared" si="168"/>
        <v>0</v>
      </c>
      <c r="L109" s="1047">
        <f t="shared" si="168"/>
        <v>0</v>
      </c>
      <c r="M109" s="1047">
        <f t="shared" si="168"/>
        <v>0</v>
      </c>
      <c r="N109" s="1047">
        <f t="shared" si="168"/>
        <v>0</v>
      </c>
      <c r="O109" s="1047">
        <f t="shared" si="168"/>
        <v>0</v>
      </c>
      <c r="P109" s="1047">
        <f t="shared" si="168"/>
        <v>0</v>
      </c>
      <c r="Q109" s="1047">
        <f t="shared" ref="Q109:Y109" si="169">SUM(Q105:Q108)</f>
        <v>0</v>
      </c>
      <c r="R109" s="1047">
        <f t="shared" si="169"/>
        <v>0</v>
      </c>
      <c r="S109" s="1047">
        <f t="shared" si="169"/>
        <v>0</v>
      </c>
      <c r="T109" s="1047">
        <f t="shared" si="169"/>
        <v>0</v>
      </c>
      <c r="U109" s="1047">
        <f t="shared" si="169"/>
        <v>0</v>
      </c>
      <c r="V109" s="1047">
        <f t="shared" si="169"/>
        <v>0</v>
      </c>
      <c r="W109" s="1047">
        <f t="shared" si="169"/>
        <v>0</v>
      </c>
      <c r="X109" s="1047">
        <f t="shared" si="169"/>
        <v>0</v>
      </c>
      <c r="Y109" s="1047">
        <f t="shared" si="169"/>
        <v>0</v>
      </c>
      <c r="Z109" s="1047">
        <f t="shared" ref="Z109:AI109" si="170">SUM(Z105:Z108)</f>
        <v>0</v>
      </c>
      <c r="AA109" s="1047">
        <f t="shared" si="170"/>
        <v>0</v>
      </c>
      <c r="AB109" s="1047">
        <f t="shared" si="170"/>
        <v>0</v>
      </c>
      <c r="AC109" s="1047">
        <f t="shared" si="170"/>
        <v>0</v>
      </c>
      <c r="AD109" s="1047">
        <f t="shared" si="170"/>
        <v>0</v>
      </c>
      <c r="AE109" s="1047">
        <f t="shared" si="170"/>
        <v>0</v>
      </c>
      <c r="AF109" s="1047">
        <f t="shared" si="170"/>
        <v>0</v>
      </c>
      <c r="AG109" s="1047">
        <f t="shared" si="170"/>
        <v>0</v>
      </c>
      <c r="AH109" s="1047">
        <f t="shared" si="170"/>
        <v>0</v>
      </c>
      <c r="AI109" s="1047">
        <f t="shared" si="170"/>
        <v>0</v>
      </c>
      <c r="AJ109" s="1674"/>
    </row>
    <row r="110" spans="2:36">
      <c r="B110" s="431" t="str">
        <f>'Library Volume 2'!$F$108</f>
        <v>Resource/ Study Spaces</v>
      </c>
      <c r="C110" s="675">
        <f>SUM(F110:AI110)</f>
        <v>0</v>
      </c>
      <c r="D110" s="658"/>
      <c r="E110" s="862"/>
      <c r="F110" s="886">
        <v>0</v>
      </c>
      <c r="G110" s="886">
        <v>0</v>
      </c>
      <c r="H110" s="886">
        <v>0</v>
      </c>
      <c r="I110" s="886">
        <v>0</v>
      </c>
      <c r="J110" s="886">
        <v>0</v>
      </c>
      <c r="K110" s="886">
        <v>0</v>
      </c>
      <c r="L110" s="886">
        <v>0</v>
      </c>
      <c r="M110" s="886">
        <v>0</v>
      </c>
      <c r="N110" s="886">
        <v>0</v>
      </c>
      <c r="O110" s="886">
        <v>0</v>
      </c>
      <c r="P110" s="886">
        <v>0</v>
      </c>
      <c r="Q110" s="886">
        <v>0</v>
      </c>
      <c r="R110" s="886">
        <v>0</v>
      </c>
      <c r="S110" s="886">
        <v>0</v>
      </c>
      <c r="T110" s="886">
        <v>0</v>
      </c>
      <c r="U110" s="886">
        <v>0</v>
      </c>
      <c r="V110" s="886">
        <v>0</v>
      </c>
      <c r="W110" s="886">
        <v>0</v>
      </c>
      <c r="X110" s="886">
        <v>0</v>
      </c>
      <c r="Y110" s="886">
        <v>0</v>
      </c>
      <c r="Z110" s="886">
        <v>0</v>
      </c>
      <c r="AA110" s="886">
        <v>0</v>
      </c>
      <c r="AB110" s="886">
        <v>0</v>
      </c>
      <c r="AC110" s="886">
        <v>0</v>
      </c>
      <c r="AD110" s="886">
        <v>0</v>
      </c>
      <c r="AE110" s="886">
        <v>0</v>
      </c>
      <c r="AF110" s="886">
        <v>0</v>
      </c>
      <c r="AG110" s="886">
        <v>0</v>
      </c>
      <c r="AH110" s="886">
        <v>0</v>
      </c>
      <c r="AI110" s="886">
        <v>0</v>
      </c>
      <c r="AJ110" s="1674"/>
    </row>
    <row r="111" spans="2:36" ht="15.75">
      <c r="B111" s="807" t="s">
        <v>345</v>
      </c>
      <c r="C111" s="1055">
        <f>SUM(C110)</f>
        <v>0</v>
      </c>
      <c r="D111" s="1047"/>
      <c r="E111" s="1048"/>
      <c r="F111" s="1047">
        <f t="shared" ref="F111:P111" si="171">SUM(F110)</f>
        <v>0</v>
      </c>
      <c r="G111" s="1047">
        <f t="shared" si="171"/>
        <v>0</v>
      </c>
      <c r="H111" s="1047">
        <f t="shared" si="171"/>
        <v>0</v>
      </c>
      <c r="I111" s="1047">
        <f t="shared" si="171"/>
        <v>0</v>
      </c>
      <c r="J111" s="1047">
        <f t="shared" si="171"/>
        <v>0</v>
      </c>
      <c r="K111" s="1047">
        <f t="shared" si="171"/>
        <v>0</v>
      </c>
      <c r="L111" s="1047">
        <f t="shared" si="171"/>
        <v>0</v>
      </c>
      <c r="M111" s="1047">
        <f t="shared" si="171"/>
        <v>0</v>
      </c>
      <c r="N111" s="1047">
        <f t="shared" si="171"/>
        <v>0</v>
      </c>
      <c r="O111" s="1047">
        <f t="shared" si="171"/>
        <v>0</v>
      </c>
      <c r="P111" s="1047">
        <f t="shared" si="171"/>
        <v>0</v>
      </c>
      <c r="Q111" s="1047">
        <f t="shared" ref="Q111:Y111" si="172">SUM(Q110)</f>
        <v>0</v>
      </c>
      <c r="R111" s="1047">
        <f t="shared" si="172"/>
        <v>0</v>
      </c>
      <c r="S111" s="1047">
        <f t="shared" si="172"/>
        <v>0</v>
      </c>
      <c r="T111" s="1047">
        <f t="shared" si="172"/>
        <v>0</v>
      </c>
      <c r="U111" s="1047">
        <f t="shared" si="172"/>
        <v>0</v>
      </c>
      <c r="V111" s="1047">
        <f t="shared" si="172"/>
        <v>0</v>
      </c>
      <c r="W111" s="1047">
        <f t="shared" si="172"/>
        <v>0</v>
      </c>
      <c r="X111" s="1047">
        <f t="shared" si="172"/>
        <v>0</v>
      </c>
      <c r="Y111" s="1047">
        <f t="shared" si="172"/>
        <v>0</v>
      </c>
      <c r="Z111" s="1047">
        <f t="shared" ref="Z111:AI111" si="173">SUM(Z110)</f>
        <v>0</v>
      </c>
      <c r="AA111" s="1047">
        <f t="shared" si="173"/>
        <v>0</v>
      </c>
      <c r="AB111" s="1047">
        <f t="shared" si="173"/>
        <v>0</v>
      </c>
      <c r="AC111" s="1047">
        <f t="shared" si="173"/>
        <v>0</v>
      </c>
      <c r="AD111" s="1047">
        <f t="shared" si="173"/>
        <v>0</v>
      </c>
      <c r="AE111" s="1047">
        <f t="shared" si="173"/>
        <v>0</v>
      </c>
      <c r="AF111" s="1047">
        <f t="shared" si="173"/>
        <v>0</v>
      </c>
      <c r="AG111" s="1047">
        <f t="shared" si="173"/>
        <v>0</v>
      </c>
      <c r="AH111" s="1047">
        <f t="shared" si="173"/>
        <v>0</v>
      </c>
      <c r="AI111" s="1047">
        <f t="shared" si="173"/>
        <v>0</v>
      </c>
      <c r="AJ111" s="1674"/>
    </row>
    <row r="112" spans="2:36">
      <c r="B112" s="66" t="str">
        <f>'Library Volume 2'!$G$120</f>
        <v>Teaching Staff Spaces</v>
      </c>
      <c r="C112" s="675">
        <f>SUM(F112:AI112)</f>
        <v>0</v>
      </c>
      <c r="D112" s="658"/>
      <c r="E112" s="862"/>
      <c r="F112" s="886">
        <f>F$95*'Library Volume 1'!$S18</f>
        <v>0</v>
      </c>
      <c r="G112" s="886">
        <f>G$95*'Library Volume 1'!$S18</f>
        <v>0</v>
      </c>
      <c r="H112" s="886">
        <f>H$95*'Library Volume 1'!$S18</f>
        <v>0</v>
      </c>
      <c r="I112" s="886">
        <f>I$95*'Library Volume 1'!$S18</f>
        <v>0</v>
      </c>
      <c r="J112" s="886">
        <f>J$95*'Library Volume 1'!$S18</f>
        <v>0</v>
      </c>
      <c r="K112" s="886">
        <f>K$95*'Library Volume 1'!$S18</f>
        <v>0</v>
      </c>
      <c r="L112" s="886">
        <f>L$95*'Library Volume 1'!$S18</f>
        <v>0</v>
      </c>
      <c r="M112" s="886">
        <f>M$95*'Library Volume 1'!$S18</f>
        <v>0</v>
      </c>
      <c r="N112" s="886">
        <f>N$95*'Library Volume 1'!$S18</f>
        <v>0</v>
      </c>
      <c r="O112" s="886">
        <f>O$95*'Library Volume 1'!$S18</f>
        <v>0</v>
      </c>
      <c r="P112" s="886">
        <f>P$95*'Library Volume 1'!$S18</f>
        <v>0</v>
      </c>
      <c r="Q112" s="886">
        <f>Q$95*'Library Volume 1'!$S18</f>
        <v>0</v>
      </c>
      <c r="R112" s="886">
        <f>R$95*'Library Volume 1'!$S18</f>
        <v>0</v>
      </c>
      <c r="S112" s="886">
        <f>S$95*'Library Volume 1'!$S18</f>
        <v>0</v>
      </c>
      <c r="T112" s="886">
        <f>T$95*'Library Volume 1'!$S18</f>
        <v>0</v>
      </c>
      <c r="U112" s="886">
        <f>U$95*'Library Volume 1'!$S18</f>
        <v>0</v>
      </c>
      <c r="V112" s="886">
        <f>V$95*'Library Volume 1'!$S18</f>
        <v>0</v>
      </c>
      <c r="W112" s="886">
        <f>W$95*'Library Volume 1'!$S18</f>
        <v>0</v>
      </c>
      <c r="X112" s="886">
        <f>X$95*'Library Volume 1'!$S18</f>
        <v>0</v>
      </c>
      <c r="Y112" s="886">
        <f>Y$95*'Library Volume 1'!$S18</f>
        <v>0</v>
      </c>
      <c r="Z112" s="886">
        <f>Z$95*'Library Volume 1'!$S18</f>
        <v>0</v>
      </c>
      <c r="AA112" s="886">
        <f>AA$95*'Library Volume 1'!$S18</f>
        <v>0</v>
      </c>
      <c r="AB112" s="886">
        <f>AB$95*'Library Volume 1'!$S18</f>
        <v>0</v>
      </c>
      <c r="AC112" s="886">
        <f>AC$95*'Library Volume 1'!$S18</f>
        <v>0</v>
      </c>
      <c r="AD112" s="886">
        <f>AD$95*'Library Volume 1'!$S18</f>
        <v>0</v>
      </c>
      <c r="AE112" s="886">
        <f>AE$95*'Library Volume 1'!$S18</f>
        <v>0</v>
      </c>
      <c r="AF112" s="886">
        <f>AF$95*'Library Volume 1'!$S18</f>
        <v>0</v>
      </c>
      <c r="AG112" s="886">
        <f>AG$95*'Library Volume 1'!$S18</f>
        <v>0</v>
      </c>
      <c r="AH112" s="886">
        <f>AH$95*'Library Volume 1'!$S18</f>
        <v>0</v>
      </c>
      <c r="AI112" s="886">
        <f>AI$95*'Library Volume 1'!$S18</f>
        <v>0</v>
      </c>
      <c r="AJ112" s="1674"/>
    </row>
    <row r="113" spans="2:36">
      <c r="B113" s="65" t="str">
        <f>'Library Volume 2'!$F$125</f>
        <v>Administration (Support) Staff Spaces</v>
      </c>
      <c r="C113" s="675">
        <f>SUM(F113:AI113)</f>
        <v>0</v>
      </c>
      <c r="D113" s="658"/>
      <c r="E113" s="862"/>
      <c r="F113" s="886">
        <f>F$95*'Library Volume 1'!$S19</f>
        <v>0</v>
      </c>
      <c r="G113" s="886">
        <f>G$95*'Library Volume 1'!$S19</f>
        <v>0</v>
      </c>
      <c r="H113" s="886">
        <f>H$95*'Library Volume 1'!$S19</f>
        <v>0</v>
      </c>
      <c r="I113" s="886">
        <f>I$95*'Library Volume 1'!$S19</f>
        <v>0</v>
      </c>
      <c r="J113" s="886">
        <f>J$95*'Library Volume 1'!$S19</f>
        <v>0</v>
      </c>
      <c r="K113" s="886">
        <f>K$95*'Library Volume 1'!$S19</f>
        <v>0</v>
      </c>
      <c r="L113" s="886">
        <f>L$95*'Library Volume 1'!$S19</f>
        <v>0</v>
      </c>
      <c r="M113" s="886">
        <f>M$95*'Library Volume 1'!$S19</f>
        <v>0</v>
      </c>
      <c r="N113" s="886">
        <f>N$95*'Library Volume 1'!$S19</f>
        <v>0</v>
      </c>
      <c r="O113" s="886">
        <f>O$95*'Library Volume 1'!$S19</f>
        <v>0</v>
      </c>
      <c r="P113" s="886">
        <f>P$95*'Library Volume 1'!$S19</f>
        <v>0</v>
      </c>
      <c r="Q113" s="886">
        <f>Q$95*'Library Volume 1'!$S19</f>
        <v>0</v>
      </c>
      <c r="R113" s="886">
        <f>R$95*'Library Volume 1'!$S19</f>
        <v>0</v>
      </c>
      <c r="S113" s="886">
        <f>S$95*'Library Volume 1'!$S19</f>
        <v>0</v>
      </c>
      <c r="T113" s="886">
        <f>T$95*'Library Volume 1'!$S19</f>
        <v>0</v>
      </c>
      <c r="U113" s="886">
        <f>U$95*'Library Volume 1'!$S19</f>
        <v>0</v>
      </c>
      <c r="V113" s="886">
        <f>V$95*'Library Volume 1'!$S19</f>
        <v>0</v>
      </c>
      <c r="W113" s="886">
        <f>W$95*'Library Volume 1'!$S19</f>
        <v>0</v>
      </c>
      <c r="X113" s="886">
        <f>X$95*'Library Volume 1'!$S19</f>
        <v>0</v>
      </c>
      <c r="Y113" s="886">
        <f>Y$95*'Library Volume 1'!$S19</f>
        <v>0</v>
      </c>
      <c r="Z113" s="886">
        <f>Z$95*'Library Volume 1'!$S19</f>
        <v>0</v>
      </c>
      <c r="AA113" s="886">
        <f>AA$95*'Library Volume 1'!$S19</f>
        <v>0</v>
      </c>
      <c r="AB113" s="886">
        <f>AB$95*'Library Volume 1'!$S19</f>
        <v>0</v>
      </c>
      <c r="AC113" s="886">
        <f>AC$95*'Library Volume 1'!$S19</f>
        <v>0</v>
      </c>
      <c r="AD113" s="886">
        <f>AD$95*'Library Volume 1'!$S19</f>
        <v>0</v>
      </c>
      <c r="AE113" s="886">
        <f>AE$95*'Library Volume 1'!$S19</f>
        <v>0</v>
      </c>
      <c r="AF113" s="886">
        <f>AF$95*'Library Volume 1'!$S19</f>
        <v>0</v>
      </c>
      <c r="AG113" s="886">
        <f>AG$95*'Library Volume 1'!$S19</f>
        <v>0</v>
      </c>
      <c r="AH113" s="886">
        <f>AH$95*'Library Volume 1'!$S19</f>
        <v>0</v>
      </c>
      <c r="AI113" s="886">
        <f>AI$95*'Library Volume 1'!$S19</f>
        <v>0</v>
      </c>
      <c r="AJ113" s="1674"/>
    </row>
    <row r="114" spans="2:36">
      <c r="B114" s="65" t="str">
        <f>'Library Volume 2'!$F$127</f>
        <v>Meeting/ Interview Rooms</v>
      </c>
      <c r="C114" s="675">
        <f>SUM(F114:AI114)</f>
        <v>0</v>
      </c>
      <c r="D114" s="658"/>
      <c r="E114" s="862"/>
      <c r="F114" s="886">
        <f>F$95*'Library Volume 1'!$S20</f>
        <v>0</v>
      </c>
      <c r="G114" s="886">
        <f>G$95*'Library Volume 1'!$S20</f>
        <v>0</v>
      </c>
      <c r="H114" s="886">
        <f>H$95*'Library Volume 1'!$S20</f>
        <v>0</v>
      </c>
      <c r="I114" s="886">
        <f>I$95*'Library Volume 1'!$S20</f>
        <v>0</v>
      </c>
      <c r="J114" s="886">
        <f>J$95*'Library Volume 1'!$S20</f>
        <v>0</v>
      </c>
      <c r="K114" s="886">
        <f>K$95*'Library Volume 1'!$S20</f>
        <v>0</v>
      </c>
      <c r="L114" s="886">
        <f>L$95*'Library Volume 1'!$S20</f>
        <v>0</v>
      </c>
      <c r="M114" s="886">
        <f>M$95*'Library Volume 1'!$S20</f>
        <v>0</v>
      </c>
      <c r="N114" s="886">
        <f>N$95*'Library Volume 1'!$S20</f>
        <v>0</v>
      </c>
      <c r="O114" s="886">
        <f>O$95*'Library Volume 1'!$S20</f>
        <v>0</v>
      </c>
      <c r="P114" s="886">
        <f>P$95*'Library Volume 1'!$S20</f>
        <v>0</v>
      </c>
      <c r="Q114" s="886">
        <f>Q$95*'Library Volume 1'!$S20</f>
        <v>0</v>
      </c>
      <c r="R114" s="886">
        <f>R$95*'Library Volume 1'!$S20</f>
        <v>0</v>
      </c>
      <c r="S114" s="886">
        <f>S$95*'Library Volume 1'!$S20</f>
        <v>0</v>
      </c>
      <c r="T114" s="886">
        <f>T$95*'Library Volume 1'!$S20</f>
        <v>0</v>
      </c>
      <c r="U114" s="886">
        <f>U$95*'Library Volume 1'!$S20</f>
        <v>0</v>
      </c>
      <c r="V114" s="886">
        <f>V$95*'Library Volume 1'!$S20</f>
        <v>0</v>
      </c>
      <c r="W114" s="886">
        <f>W$95*'Library Volume 1'!$S20</f>
        <v>0</v>
      </c>
      <c r="X114" s="886">
        <f>X$95*'Library Volume 1'!$S20</f>
        <v>0</v>
      </c>
      <c r="Y114" s="886">
        <f>Y$95*'Library Volume 1'!$S20</f>
        <v>0</v>
      </c>
      <c r="Z114" s="886">
        <f>Z$95*'Library Volume 1'!$S20</f>
        <v>0</v>
      </c>
      <c r="AA114" s="886">
        <f>AA$95*'Library Volume 1'!$S20</f>
        <v>0</v>
      </c>
      <c r="AB114" s="886">
        <f>AB$95*'Library Volume 1'!$S20</f>
        <v>0</v>
      </c>
      <c r="AC114" s="886">
        <f>AC$95*'Library Volume 1'!$S20</f>
        <v>0</v>
      </c>
      <c r="AD114" s="886">
        <f>AD$95*'Library Volume 1'!$S20</f>
        <v>0</v>
      </c>
      <c r="AE114" s="886">
        <f>AE$95*'Library Volume 1'!$S20</f>
        <v>0</v>
      </c>
      <c r="AF114" s="886">
        <f>AF$95*'Library Volume 1'!$S20</f>
        <v>0</v>
      </c>
      <c r="AG114" s="886">
        <f>AG$95*'Library Volume 1'!$S20</f>
        <v>0</v>
      </c>
      <c r="AH114" s="886">
        <f>AH$95*'Library Volume 1'!$S20</f>
        <v>0</v>
      </c>
      <c r="AI114" s="886">
        <f>AI$95*'Library Volume 1'!$S20</f>
        <v>0</v>
      </c>
      <c r="AJ114" s="1674"/>
    </row>
    <row r="115" spans="2:36">
      <c r="B115" s="65" t="str">
        <f>'Library Volume 2'!$F$131</f>
        <v>Central Facilities</v>
      </c>
      <c r="C115" s="675">
        <f>SUM(F115:AI115)</f>
        <v>0</v>
      </c>
      <c r="D115" s="658"/>
      <c r="E115" s="862"/>
      <c r="F115" s="886">
        <f>F$95*'Library Volume 1'!$S21</f>
        <v>0</v>
      </c>
      <c r="G115" s="886">
        <f>G$95*'Library Volume 1'!$S21</f>
        <v>0</v>
      </c>
      <c r="H115" s="886">
        <f>H$95*'Library Volume 1'!$S21</f>
        <v>0</v>
      </c>
      <c r="I115" s="886">
        <f>I$95*'Library Volume 1'!$S21</f>
        <v>0</v>
      </c>
      <c r="J115" s="886">
        <f>J$95*'Library Volume 1'!$S21</f>
        <v>0</v>
      </c>
      <c r="K115" s="886">
        <f>K$95*'Library Volume 1'!$S21</f>
        <v>0</v>
      </c>
      <c r="L115" s="886">
        <f>L$95*'Library Volume 1'!$S21</f>
        <v>0</v>
      </c>
      <c r="M115" s="886">
        <f>M$95*'Library Volume 1'!$S21</f>
        <v>0</v>
      </c>
      <c r="N115" s="886">
        <f>N$95*'Library Volume 1'!$S21</f>
        <v>0</v>
      </c>
      <c r="O115" s="886">
        <f>O$95*'Library Volume 1'!$S21</f>
        <v>0</v>
      </c>
      <c r="P115" s="886">
        <f>P$95*'Library Volume 1'!$S21</f>
        <v>0</v>
      </c>
      <c r="Q115" s="886">
        <f>Q$95*'Library Volume 1'!$S21</f>
        <v>0</v>
      </c>
      <c r="R115" s="886">
        <f>R$95*'Library Volume 1'!$S21</f>
        <v>0</v>
      </c>
      <c r="S115" s="886">
        <f>S$95*'Library Volume 1'!$S21</f>
        <v>0</v>
      </c>
      <c r="T115" s="886">
        <f>T$95*'Library Volume 1'!$S21</f>
        <v>0</v>
      </c>
      <c r="U115" s="886">
        <f>U$95*'Library Volume 1'!$S21</f>
        <v>0</v>
      </c>
      <c r="V115" s="886">
        <f>V$95*'Library Volume 1'!$S21</f>
        <v>0</v>
      </c>
      <c r="W115" s="886">
        <f>W$95*'Library Volume 1'!$S21</f>
        <v>0</v>
      </c>
      <c r="X115" s="886">
        <f>X$95*'Library Volume 1'!$S21</f>
        <v>0</v>
      </c>
      <c r="Y115" s="886">
        <f>Y$95*'Library Volume 1'!$S21</f>
        <v>0</v>
      </c>
      <c r="Z115" s="886">
        <f>Z$95*'Library Volume 1'!$S21</f>
        <v>0</v>
      </c>
      <c r="AA115" s="886">
        <f>AA$95*'Library Volume 1'!$S21</f>
        <v>0</v>
      </c>
      <c r="AB115" s="886">
        <f>AB$95*'Library Volume 1'!$S21</f>
        <v>0</v>
      </c>
      <c r="AC115" s="886">
        <f>AC$95*'Library Volume 1'!$S21</f>
        <v>0</v>
      </c>
      <c r="AD115" s="886">
        <f>AD$95*'Library Volume 1'!$S21</f>
        <v>0</v>
      </c>
      <c r="AE115" s="886">
        <f>AE$95*'Library Volume 1'!$S21</f>
        <v>0</v>
      </c>
      <c r="AF115" s="886">
        <f>AF$95*'Library Volume 1'!$S21</f>
        <v>0</v>
      </c>
      <c r="AG115" s="886">
        <f>AG$95*'Library Volume 1'!$S21</f>
        <v>0</v>
      </c>
      <c r="AH115" s="886">
        <f>AH$95*'Library Volume 1'!$S21</f>
        <v>0</v>
      </c>
      <c r="AI115" s="886">
        <f>AI$95*'Library Volume 1'!$S21</f>
        <v>0</v>
      </c>
      <c r="AJ115" s="1674"/>
    </row>
    <row r="116" spans="2:36" ht="15.75">
      <c r="B116" s="815" t="s">
        <v>345</v>
      </c>
      <c r="C116" s="1055">
        <f>SUM(C112:C115)</f>
        <v>0</v>
      </c>
      <c r="D116" s="1047"/>
      <c r="E116" s="1048"/>
      <c r="F116" s="1047">
        <f t="shared" ref="F116:P116" si="174">SUM(F112:F115)</f>
        <v>0</v>
      </c>
      <c r="G116" s="1047">
        <f t="shared" si="174"/>
        <v>0</v>
      </c>
      <c r="H116" s="1047">
        <f t="shared" si="174"/>
        <v>0</v>
      </c>
      <c r="I116" s="1047">
        <f t="shared" si="174"/>
        <v>0</v>
      </c>
      <c r="J116" s="1047">
        <f t="shared" si="174"/>
        <v>0</v>
      </c>
      <c r="K116" s="1047">
        <f t="shared" si="174"/>
        <v>0</v>
      </c>
      <c r="L116" s="1047">
        <f t="shared" si="174"/>
        <v>0</v>
      </c>
      <c r="M116" s="1047">
        <f t="shared" si="174"/>
        <v>0</v>
      </c>
      <c r="N116" s="1047">
        <f t="shared" si="174"/>
        <v>0</v>
      </c>
      <c r="O116" s="1047">
        <f t="shared" si="174"/>
        <v>0</v>
      </c>
      <c r="P116" s="1047">
        <f t="shared" si="174"/>
        <v>0</v>
      </c>
      <c r="Q116" s="1047">
        <f t="shared" ref="Q116:S116" si="175">SUM(Q112:Q115)</f>
        <v>0</v>
      </c>
      <c r="R116" s="1047">
        <f t="shared" si="175"/>
        <v>0</v>
      </c>
      <c r="S116" s="1047">
        <f t="shared" si="175"/>
        <v>0</v>
      </c>
      <c r="T116" s="1047">
        <f>SUM(T112:T115)</f>
        <v>0</v>
      </c>
      <c r="U116" s="1047">
        <f t="shared" ref="U116" si="176">SUM(U112:U115)</f>
        <v>0</v>
      </c>
      <c r="V116" s="1047">
        <f t="shared" ref="V116" si="177">SUM(V112:V115)</f>
        <v>0</v>
      </c>
      <c r="W116" s="1047">
        <f t="shared" ref="W116" si="178">SUM(W112:W115)</f>
        <v>0</v>
      </c>
      <c r="X116" s="1047">
        <f t="shared" ref="X116" si="179">SUM(X112:X115)</f>
        <v>0</v>
      </c>
      <c r="Y116" s="1047">
        <f t="shared" ref="Y116" si="180">SUM(Y112:Y115)</f>
        <v>0</v>
      </c>
      <c r="Z116" s="1047">
        <f t="shared" ref="Z116" si="181">SUM(Z112:Z115)</f>
        <v>0</v>
      </c>
      <c r="AA116" s="1047">
        <f t="shared" ref="AA116" si="182">SUM(AA112:AA115)</f>
        <v>0</v>
      </c>
      <c r="AB116" s="1047">
        <f t="shared" ref="AB116" si="183">SUM(AB112:AB115)</f>
        <v>0</v>
      </c>
      <c r="AC116" s="1047">
        <f>SUM(AC112:AC115)</f>
        <v>0</v>
      </c>
      <c r="AD116" s="1047">
        <f t="shared" ref="AD116" si="184">SUM(AD112:AD115)</f>
        <v>0</v>
      </c>
      <c r="AE116" s="1047">
        <f t="shared" ref="AE116" si="185">SUM(AE112:AE115)</f>
        <v>0</v>
      </c>
      <c r="AF116" s="1047">
        <f t="shared" ref="AF116" si="186">SUM(AF112:AF115)</f>
        <v>0</v>
      </c>
      <c r="AG116" s="1047">
        <f t="shared" ref="AG116" si="187">SUM(AG112:AG115)</f>
        <v>0</v>
      </c>
      <c r="AH116" s="1047">
        <f t="shared" ref="AH116" si="188">SUM(AH112:AH115)</f>
        <v>0</v>
      </c>
      <c r="AI116" s="1047">
        <f t="shared" ref="AI116" si="189">SUM(AI112:AI115)</f>
        <v>0</v>
      </c>
      <c r="AJ116" s="1674"/>
    </row>
    <row r="117" spans="2:36">
      <c r="B117" s="66" t="str">
        <f>'Library Volume 2'!$H$142</f>
        <v>Classroom stores, room (off classroom)</v>
      </c>
      <c r="C117" s="675">
        <f>SUM(F117:AI117)</f>
        <v>0</v>
      </c>
      <c r="D117" s="658"/>
      <c r="E117" s="862"/>
      <c r="F117" s="886">
        <f>'Library Volume 1'!$R24*F98</f>
        <v>0</v>
      </c>
      <c r="G117" s="886">
        <f>'Library Volume 1'!$R24*G97</f>
        <v>0</v>
      </c>
      <c r="H117" s="886">
        <f>'Library Volume 1'!$R24*H97</f>
        <v>0</v>
      </c>
      <c r="I117" s="886">
        <f>'Library Volume 1'!$R24*I97</f>
        <v>0</v>
      </c>
      <c r="J117" s="886">
        <f>'Library Volume 1'!$R24*J97</f>
        <v>0</v>
      </c>
      <c r="K117" s="886">
        <f>'Library Volume 1'!$R24*K97</f>
        <v>0</v>
      </c>
      <c r="L117" s="886">
        <f>'Library Volume 1'!$R24*L97</f>
        <v>0</v>
      </c>
      <c r="M117" s="886">
        <f>'Library Volume 1'!$R24*M97</f>
        <v>0</v>
      </c>
      <c r="N117" s="886">
        <f>'Library Volume 1'!$R24*N97</f>
        <v>0</v>
      </c>
      <c r="O117" s="886">
        <f>'Library Volume 1'!$R24*O97</f>
        <v>0</v>
      </c>
      <c r="P117" s="886">
        <f>'Library Volume 1'!$R24*P97</f>
        <v>0</v>
      </c>
      <c r="Q117" s="886">
        <f>'Library Volume 1'!$R24*Q97</f>
        <v>0</v>
      </c>
      <c r="R117" s="886">
        <f>'Library Volume 1'!$R24*R97</f>
        <v>0</v>
      </c>
      <c r="S117" s="886">
        <f>'Library Volume 1'!$R24*S97</f>
        <v>0</v>
      </c>
      <c r="T117" s="886">
        <f>'Library Volume 1'!$R24*T97</f>
        <v>0</v>
      </c>
      <c r="U117" s="886">
        <f>'Library Volume 1'!$R24*U97</f>
        <v>0</v>
      </c>
      <c r="V117" s="886">
        <f>'Library Volume 1'!$R24*V97</f>
        <v>0</v>
      </c>
      <c r="W117" s="886">
        <f>'Library Volume 1'!$R24*W97</f>
        <v>0</v>
      </c>
      <c r="X117" s="886">
        <f>'Library Volume 1'!$R24*X97</f>
        <v>0</v>
      </c>
      <c r="Y117" s="886">
        <f>'Library Volume 1'!$R24*Y97</f>
        <v>0</v>
      </c>
      <c r="Z117" s="886">
        <f>'Library Volume 1'!$R24*Z97</f>
        <v>0</v>
      </c>
      <c r="AA117" s="886">
        <f>'Library Volume 1'!$R24*AA97</f>
        <v>0</v>
      </c>
      <c r="AB117" s="886">
        <f>'Library Volume 1'!$R24*AB97</f>
        <v>0</v>
      </c>
      <c r="AC117" s="886">
        <f>'Library Volume 1'!$R24*AC97</f>
        <v>0</v>
      </c>
      <c r="AD117" s="886">
        <f>'Library Volume 1'!$R24*AD97</f>
        <v>0</v>
      </c>
      <c r="AE117" s="886">
        <f>'Library Volume 1'!$R24*AE97</f>
        <v>0</v>
      </c>
      <c r="AF117" s="886">
        <f>'Library Volume 1'!$R24*AF97</f>
        <v>0</v>
      </c>
      <c r="AG117" s="886">
        <f>'Library Volume 1'!$R24*AG97</f>
        <v>0</v>
      </c>
      <c r="AH117" s="886">
        <f>'Library Volume 1'!$R24*AH97</f>
        <v>0</v>
      </c>
      <c r="AI117" s="886">
        <f>'Library Volume 1'!$R24*AI97</f>
        <v>0</v>
      </c>
      <c r="AJ117" s="1674"/>
    </row>
    <row r="118" spans="2:36">
      <c r="B118" s="65" t="str">
        <f>'Library Volume 2'!$H$143</f>
        <v>Teaching resources stores (specialist)</v>
      </c>
      <c r="C118" s="675">
        <f>SUM(F118:AI118)</f>
        <v>0</v>
      </c>
      <c r="D118" s="658"/>
      <c r="E118" s="862"/>
      <c r="F118" s="1183">
        <f>'Library Volume 1'!$R25*F103</f>
        <v>0</v>
      </c>
      <c r="G118" s="1183">
        <f>'Library Volume 1'!$R25*G103</f>
        <v>0</v>
      </c>
      <c r="H118" s="1183">
        <f>'Library Volume 1'!$R25*H103</f>
        <v>0</v>
      </c>
      <c r="I118" s="1183">
        <f>'Library Volume 1'!$R25*I103</f>
        <v>0</v>
      </c>
      <c r="J118" s="1183">
        <f>'Library Volume 1'!$R25*J103</f>
        <v>0</v>
      </c>
      <c r="K118" s="1183">
        <f>'Library Volume 1'!$R25*K103</f>
        <v>0</v>
      </c>
      <c r="L118" s="1183">
        <f>'Library Volume 1'!$R25*L103</f>
        <v>0</v>
      </c>
      <c r="M118" s="1183">
        <f>'Library Volume 1'!$R25*M103</f>
        <v>0</v>
      </c>
      <c r="N118" s="1183">
        <f>'Library Volume 1'!$R25*N103</f>
        <v>0</v>
      </c>
      <c r="O118" s="1183">
        <f>'Library Volume 1'!$R25*O103</f>
        <v>0</v>
      </c>
      <c r="P118" s="1183">
        <f>'Library Volume 1'!$R25*P103</f>
        <v>0</v>
      </c>
      <c r="Q118" s="1183">
        <f>'Library Volume 1'!$R25*Q103</f>
        <v>0</v>
      </c>
      <c r="R118" s="1183">
        <f>'Library Volume 1'!$R25*R103</f>
        <v>0</v>
      </c>
      <c r="S118" s="1183">
        <f>'Library Volume 1'!$R25*S103</f>
        <v>0</v>
      </c>
      <c r="T118" s="1183">
        <f>'Library Volume 1'!$R25*T103</f>
        <v>0</v>
      </c>
      <c r="U118" s="1183">
        <f>'Library Volume 1'!$R25*U103</f>
        <v>0</v>
      </c>
      <c r="V118" s="1183">
        <f>'Library Volume 1'!$R25*V103</f>
        <v>0</v>
      </c>
      <c r="W118" s="1183">
        <f>'Library Volume 1'!$R25*W103</f>
        <v>0</v>
      </c>
      <c r="X118" s="1183">
        <f>'Library Volume 1'!$R25*X103</f>
        <v>0</v>
      </c>
      <c r="Y118" s="1183">
        <f>'Library Volume 1'!$R25*Y103</f>
        <v>0</v>
      </c>
      <c r="Z118" s="1183">
        <f>'Library Volume 1'!$R25*Z103</f>
        <v>0</v>
      </c>
      <c r="AA118" s="1183">
        <f>'Library Volume 1'!$R25*AA103</f>
        <v>0</v>
      </c>
      <c r="AB118" s="1183">
        <f>'Library Volume 1'!$R25*AB103</f>
        <v>0</v>
      </c>
      <c r="AC118" s="1183">
        <f>'Library Volume 1'!$R25*AC103</f>
        <v>0</v>
      </c>
      <c r="AD118" s="1183">
        <f>'Library Volume 1'!$R25*AD103</f>
        <v>0</v>
      </c>
      <c r="AE118" s="1183">
        <f>'Library Volume 1'!$R25*AE103</f>
        <v>0</v>
      </c>
      <c r="AF118" s="1183">
        <f>'Library Volume 1'!$R25*AF103</f>
        <v>0</v>
      </c>
      <c r="AG118" s="1183">
        <f>'Library Volume 1'!$R25*AG103</f>
        <v>0</v>
      </c>
      <c r="AH118" s="1183">
        <f>'Library Volume 1'!$R25*AH103</f>
        <v>0</v>
      </c>
      <c r="AI118" s="1183">
        <f>'Library Volume 1'!$R25*AI103</f>
        <v>0</v>
      </c>
      <c r="AJ118" s="1674"/>
    </row>
    <row r="119" spans="2:36">
      <c r="B119" s="65" t="str">
        <f>'Library Volume 2'!$G$146</f>
        <v>Prep rooms</v>
      </c>
      <c r="C119" s="675">
        <f>SUM(F119:AI119)</f>
        <v>0</v>
      </c>
      <c r="D119" s="658"/>
      <c r="E119" s="862"/>
      <c r="F119" s="886">
        <f>'Library Volume 1'!$R26*F103</f>
        <v>0</v>
      </c>
      <c r="G119" s="886">
        <f>'Library Volume 1'!$R26*G103</f>
        <v>0</v>
      </c>
      <c r="H119" s="886">
        <f>'Library Volume 1'!$R26*H103</f>
        <v>0</v>
      </c>
      <c r="I119" s="886">
        <f>'Library Volume 1'!$R26*I103</f>
        <v>0</v>
      </c>
      <c r="J119" s="886">
        <f>'Library Volume 1'!$R26*J103</f>
        <v>0</v>
      </c>
      <c r="K119" s="886">
        <f>'Library Volume 1'!$R26*K103</f>
        <v>0</v>
      </c>
      <c r="L119" s="886">
        <f>'Library Volume 1'!$R26*L103</f>
        <v>0</v>
      </c>
      <c r="M119" s="886">
        <f>'Library Volume 1'!$R26*M103</f>
        <v>0</v>
      </c>
      <c r="N119" s="886">
        <f>'Library Volume 1'!$R26*N103</f>
        <v>0</v>
      </c>
      <c r="O119" s="886">
        <f>'Library Volume 1'!$R26*O103</f>
        <v>0</v>
      </c>
      <c r="P119" s="886">
        <f>'Library Volume 1'!$R26*P103</f>
        <v>0</v>
      </c>
      <c r="Q119" s="886">
        <f>'Library Volume 1'!$R26*Q103</f>
        <v>0</v>
      </c>
      <c r="R119" s="886">
        <f>'Library Volume 1'!$R26*R103</f>
        <v>0</v>
      </c>
      <c r="S119" s="886">
        <f>'Library Volume 1'!$R26*S103</f>
        <v>0</v>
      </c>
      <c r="T119" s="886">
        <f>'Library Volume 1'!$R26*T103</f>
        <v>0</v>
      </c>
      <c r="U119" s="886">
        <f>'Library Volume 1'!$R26*U103</f>
        <v>0</v>
      </c>
      <c r="V119" s="886">
        <f>'Library Volume 1'!$R26*V103</f>
        <v>0</v>
      </c>
      <c r="W119" s="886">
        <f>'Library Volume 1'!$R26*W103</f>
        <v>0</v>
      </c>
      <c r="X119" s="886">
        <f>'Library Volume 1'!$R26*X103</f>
        <v>0</v>
      </c>
      <c r="Y119" s="886">
        <f>'Library Volume 1'!$R26*Y103</f>
        <v>0</v>
      </c>
      <c r="Z119" s="886">
        <f>'Library Volume 1'!$R26*Z103</f>
        <v>0</v>
      </c>
      <c r="AA119" s="886">
        <f>'Library Volume 1'!$R26*AA103</f>
        <v>0</v>
      </c>
      <c r="AB119" s="886">
        <f>'Library Volume 1'!$R26*AB103</f>
        <v>0</v>
      </c>
      <c r="AC119" s="886">
        <f>'Library Volume 1'!$R26*AC103</f>
        <v>0</v>
      </c>
      <c r="AD119" s="886">
        <f>'Library Volume 1'!$R26*AD103</f>
        <v>0</v>
      </c>
      <c r="AE119" s="886">
        <f>'Library Volume 1'!$R26*AE103</f>
        <v>0</v>
      </c>
      <c r="AF119" s="886">
        <f>'Library Volume 1'!$R26*AF103</f>
        <v>0</v>
      </c>
      <c r="AG119" s="886">
        <f>'Library Volume 1'!$R26*AG103</f>
        <v>0</v>
      </c>
      <c r="AH119" s="886">
        <f>'Library Volume 1'!$R26*AH103</f>
        <v>0</v>
      </c>
      <c r="AI119" s="886">
        <f>'Library Volume 1'!$R26*AI103</f>
        <v>0</v>
      </c>
      <c r="AJ119" s="1674"/>
    </row>
    <row r="120" spans="2:36">
      <c r="B120" s="65" t="str">
        <f>'Library Volume 2'!$G$150</f>
        <v>Sports stores</v>
      </c>
      <c r="C120" s="675">
        <f>SUM(F120:AI120)</f>
        <v>0</v>
      </c>
      <c r="D120" s="658"/>
      <c r="E120" s="862"/>
      <c r="F120" s="886">
        <f>(F107+F108)*0.1</f>
        <v>0</v>
      </c>
      <c r="G120" s="886">
        <f>(G107+G108)*0.1</f>
        <v>0</v>
      </c>
      <c r="H120" s="886">
        <f t="shared" ref="H120:AI120" si="190">(H107+H108)*0.1</f>
        <v>0</v>
      </c>
      <c r="I120" s="886">
        <f t="shared" si="190"/>
        <v>0</v>
      </c>
      <c r="J120" s="886">
        <f t="shared" si="190"/>
        <v>0</v>
      </c>
      <c r="K120" s="886">
        <f t="shared" si="190"/>
        <v>0</v>
      </c>
      <c r="L120" s="886">
        <f t="shared" si="190"/>
        <v>0</v>
      </c>
      <c r="M120" s="886">
        <f t="shared" si="190"/>
        <v>0</v>
      </c>
      <c r="N120" s="886">
        <f t="shared" si="190"/>
        <v>0</v>
      </c>
      <c r="O120" s="886">
        <f t="shared" si="190"/>
        <v>0</v>
      </c>
      <c r="P120" s="886">
        <f t="shared" si="190"/>
        <v>0</v>
      </c>
      <c r="Q120" s="886">
        <f t="shared" si="190"/>
        <v>0</v>
      </c>
      <c r="R120" s="886">
        <f t="shared" si="190"/>
        <v>0</v>
      </c>
      <c r="S120" s="886">
        <f t="shared" si="190"/>
        <v>0</v>
      </c>
      <c r="T120" s="886">
        <f t="shared" si="190"/>
        <v>0</v>
      </c>
      <c r="U120" s="886">
        <f t="shared" si="190"/>
        <v>0</v>
      </c>
      <c r="V120" s="886">
        <f t="shared" si="190"/>
        <v>0</v>
      </c>
      <c r="W120" s="886">
        <f t="shared" si="190"/>
        <v>0</v>
      </c>
      <c r="X120" s="886">
        <f t="shared" si="190"/>
        <v>0</v>
      </c>
      <c r="Y120" s="886">
        <f t="shared" si="190"/>
        <v>0</v>
      </c>
      <c r="Z120" s="886">
        <f t="shared" si="190"/>
        <v>0</v>
      </c>
      <c r="AA120" s="886">
        <f t="shared" si="190"/>
        <v>0</v>
      </c>
      <c r="AB120" s="886">
        <f t="shared" si="190"/>
        <v>0</v>
      </c>
      <c r="AC120" s="886">
        <f t="shared" si="190"/>
        <v>0</v>
      </c>
      <c r="AD120" s="886">
        <f t="shared" si="190"/>
        <v>0</v>
      </c>
      <c r="AE120" s="886">
        <f t="shared" si="190"/>
        <v>0</v>
      </c>
      <c r="AF120" s="886">
        <f t="shared" si="190"/>
        <v>0</v>
      </c>
      <c r="AG120" s="886">
        <f t="shared" si="190"/>
        <v>0</v>
      </c>
      <c r="AH120" s="886">
        <f t="shared" si="190"/>
        <v>0</v>
      </c>
      <c r="AI120" s="886">
        <f t="shared" si="190"/>
        <v>0</v>
      </c>
      <c r="AJ120" s="1674"/>
    </row>
    <row r="121" spans="2:36">
      <c r="B121" s="65" t="str">
        <f>'Library Volume 2'!$G$152</f>
        <v>Non-teaching storage</v>
      </c>
      <c r="C121" s="675">
        <f>SUM(F121:AI121)</f>
        <v>0</v>
      </c>
      <c r="D121" s="658"/>
      <c r="E121" s="862"/>
      <c r="F121" s="886">
        <f>F95*'Library Volume 1'!$S28</f>
        <v>0</v>
      </c>
      <c r="G121" s="886">
        <f>G95*'Library Volume 1'!$S28</f>
        <v>0</v>
      </c>
      <c r="H121" s="886">
        <f>H95*'Library Volume 1'!$S28</f>
        <v>0</v>
      </c>
      <c r="I121" s="886">
        <f>I95*'Library Volume 1'!$S28</f>
        <v>0</v>
      </c>
      <c r="J121" s="886">
        <f>J95*'Library Volume 1'!$S28</f>
        <v>0</v>
      </c>
      <c r="K121" s="886">
        <f>K95*'Library Volume 1'!$S28</f>
        <v>0</v>
      </c>
      <c r="L121" s="886">
        <f>L95*'Library Volume 1'!$S28</f>
        <v>0</v>
      </c>
      <c r="M121" s="886">
        <f>M95*'Library Volume 1'!$S28</f>
        <v>0</v>
      </c>
      <c r="N121" s="886">
        <f>N95*'Library Volume 1'!$S28</f>
        <v>0</v>
      </c>
      <c r="O121" s="886">
        <f>O95*'Library Volume 1'!$S28</f>
        <v>0</v>
      </c>
      <c r="P121" s="886">
        <f>P95*'Library Volume 1'!$S28</f>
        <v>0</v>
      </c>
      <c r="Q121" s="886">
        <f>Q95*'Library Volume 1'!$S28</f>
        <v>0</v>
      </c>
      <c r="R121" s="886">
        <f>R95*'Library Volume 1'!$S28</f>
        <v>0</v>
      </c>
      <c r="S121" s="886">
        <f>S95*'Library Volume 1'!$S28</f>
        <v>0</v>
      </c>
      <c r="T121" s="886">
        <f>T95*'Library Volume 1'!$S28</f>
        <v>0</v>
      </c>
      <c r="U121" s="886">
        <f>U95*'Library Volume 1'!$S28</f>
        <v>0</v>
      </c>
      <c r="V121" s="886">
        <f>V95*'Library Volume 1'!$S28</f>
        <v>0</v>
      </c>
      <c r="W121" s="886">
        <f>W95*'Library Volume 1'!$S28</f>
        <v>0</v>
      </c>
      <c r="X121" s="886">
        <f>X95*'Library Volume 1'!$S28</f>
        <v>0</v>
      </c>
      <c r="Y121" s="886">
        <f>Y95*'Library Volume 1'!$S28</f>
        <v>0</v>
      </c>
      <c r="Z121" s="886">
        <f>Z95*'Library Volume 1'!$S28</f>
        <v>0</v>
      </c>
      <c r="AA121" s="886">
        <f>AA95*'Library Volume 1'!$S28</f>
        <v>0</v>
      </c>
      <c r="AB121" s="886">
        <f>AB95*'Library Volume 1'!$S28</f>
        <v>0</v>
      </c>
      <c r="AC121" s="886">
        <f>AC95*'Library Volume 1'!$S28</f>
        <v>0</v>
      </c>
      <c r="AD121" s="886">
        <f>AD95*'Library Volume 1'!$S28</f>
        <v>0</v>
      </c>
      <c r="AE121" s="886">
        <f>AE95*'Library Volume 1'!$S28</f>
        <v>0</v>
      </c>
      <c r="AF121" s="886">
        <f>AF95*'Library Volume 1'!$S28</f>
        <v>0</v>
      </c>
      <c r="AG121" s="886">
        <f>AG95*'Library Volume 1'!$S28</f>
        <v>0</v>
      </c>
      <c r="AH121" s="886">
        <f>AH95*'Library Volume 1'!$S28</f>
        <v>0</v>
      </c>
      <c r="AI121" s="886">
        <f>AI95*'Library Volume 1'!$S28</f>
        <v>0</v>
      </c>
      <c r="AJ121" s="1674"/>
    </row>
    <row r="122" spans="2:36" ht="15.75">
      <c r="B122" s="1181" t="s">
        <v>345</v>
      </c>
      <c r="C122" s="1055">
        <f>SUM(C117:C121)</f>
        <v>0</v>
      </c>
      <c r="D122" s="1047"/>
      <c r="E122" s="1048"/>
      <c r="F122" s="1047">
        <f t="shared" ref="F122:P122" si="191">SUM(F117:F121)</f>
        <v>0</v>
      </c>
      <c r="G122" s="1047">
        <f t="shared" si="191"/>
        <v>0</v>
      </c>
      <c r="H122" s="1047">
        <f t="shared" si="191"/>
        <v>0</v>
      </c>
      <c r="I122" s="1047">
        <f t="shared" si="191"/>
        <v>0</v>
      </c>
      <c r="J122" s="1047">
        <f t="shared" si="191"/>
        <v>0</v>
      </c>
      <c r="K122" s="1047">
        <f t="shared" si="191"/>
        <v>0</v>
      </c>
      <c r="L122" s="1047">
        <f t="shared" si="191"/>
        <v>0</v>
      </c>
      <c r="M122" s="1047">
        <f t="shared" si="191"/>
        <v>0</v>
      </c>
      <c r="N122" s="1047">
        <f t="shared" si="191"/>
        <v>0</v>
      </c>
      <c r="O122" s="1047">
        <f t="shared" si="191"/>
        <v>0</v>
      </c>
      <c r="P122" s="1047">
        <f t="shared" si="191"/>
        <v>0</v>
      </c>
      <c r="Q122" s="1047">
        <f t="shared" ref="Q122:Y122" si="192">SUM(Q117:Q121)</f>
        <v>0</v>
      </c>
      <c r="R122" s="1047">
        <f t="shared" si="192"/>
        <v>0</v>
      </c>
      <c r="S122" s="1047">
        <f t="shared" si="192"/>
        <v>0</v>
      </c>
      <c r="T122" s="1047">
        <f t="shared" si="192"/>
        <v>0</v>
      </c>
      <c r="U122" s="1047">
        <f t="shared" si="192"/>
        <v>0</v>
      </c>
      <c r="V122" s="1047">
        <f t="shared" si="192"/>
        <v>0</v>
      </c>
      <c r="W122" s="1047">
        <f t="shared" si="192"/>
        <v>0</v>
      </c>
      <c r="X122" s="1047">
        <f t="shared" si="192"/>
        <v>0</v>
      </c>
      <c r="Y122" s="1047">
        <f t="shared" si="192"/>
        <v>0</v>
      </c>
      <c r="Z122" s="1047">
        <f t="shared" ref="Z122:AI122" si="193">SUM(Z117:Z121)</f>
        <v>0</v>
      </c>
      <c r="AA122" s="1047">
        <f t="shared" si="193"/>
        <v>0</v>
      </c>
      <c r="AB122" s="1047">
        <f t="shared" si="193"/>
        <v>0</v>
      </c>
      <c r="AC122" s="1047">
        <f t="shared" si="193"/>
        <v>0</v>
      </c>
      <c r="AD122" s="1047">
        <f t="shared" si="193"/>
        <v>0</v>
      </c>
      <c r="AE122" s="1047">
        <f t="shared" si="193"/>
        <v>0</v>
      </c>
      <c r="AF122" s="1047">
        <f t="shared" si="193"/>
        <v>0</v>
      </c>
      <c r="AG122" s="1047">
        <f t="shared" si="193"/>
        <v>0</v>
      </c>
      <c r="AH122" s="1047">
        <f t="shared" si="193"/>
        <v>0</v>
      </c>
      <c r="AI122" s="1047">
        <f t="shared" si="193"/>
        <v>0</v>
      </c>
      <c r="AJ122" s="1674"/>
    </row>
    <row r="123" spans="2:36" ht="18">
      <c r="B123" s="236" t="s">
        <v>351</v>
      </c>
      <c r="C123" s="660">
        <f>C109+C111+C116+C122</f>
        <v>0</v>
      </c>
      <c r="D123" s="659"/>
      <c r="E123" s="863" t="e">
        <f>C123/C$132</f>
        <v>#DIV/0!</v>
      </c>
      <c r="F123" s="659">
        <f t="shared" ref="F123:P123" si="194">F109+F111+F116+F122</f>
        <v>0</v>
      </c>
      <c r="G123" s="659">
        <f t="shared" si="194"/>
        <v>0</v>
      </c>
      <c r="H123" s="659">
        <f t="shared" si="194"/>
        <v>0</v>
      </c>
      <c r="I123" s="659">
        <f t="shared" si="194"/>
        <v>0</v>
      </c>
      <c r="J123" s="659">
        <f t="shared" si="194"/>
        <v>0</v>
      </c>
      <c r="K123" s="659">
        <f t="shared" si="194"/>
        <v>0</v>
      </c>
      <c r="L123" s="659">
        <f t="shared" si="194"/>
        <v>0</v>
      </c>
      <c r="M123" s="659">
        <f t="shared" si="194"/>
        <v>0</v>
      </c>
      <c r="N123" s="659">
        <f t="shared" si="194"/>
        <v>0</v>
      </c>
      <c r="O123" s="659">
        <f t="shared" si="194"/>
        <v>0</v>
      </c>
      <c r="P123" s="659">
        <f t="shared" si="194"/>
        <v>0</v>
      </c>
      <c r="Q123" s="659">
        <f t="shared" ref="Q123:Y123" si="195">Q109+Q111+Q116+Q122</f>
        <v>0</v>
      </c>
      <c r="R123" s="659">
        <f t="shared" si="195"/>
        <v>0</v>
      </c>
      <c r="S123" s="659">
        <f t="shared" si="195"/>
        <v>0</v>
      </c>
      <c r="T123" s="659">
        <f t="shared" si="195"/>
        <v>0</v>
      </c>
      <c r="U123" s="659">
        <f t="shared" si="195"/>
        <v>0</v>
      </c>
      <c r="V123" s="659">
        <f t="shared" si="195"/>
        <v>0</v>
      </c>
      <c r="W123" s="659">
        <f t="shared" si="195"/>
        <v>0</v>
      </c>
      <c r="X123" s="659">
        <f t="shared" si="195"/>
        <v>0</v>
      </c>
      <c r="Y123" s="659">
        <f t="shared" si="195"/>
        <v>0</v>
      </c>
      <c r="Z123" s="659">
        <f t="shared" ref="Z123:AH123" si="196">Z109+Z111+Z116+Z122</f>
        <v>0</v>
      </c>
      <c r="AA123" s="659">
        <f t="shared" si="196"/>
        <v>0</v>
      </c>
      <c r="AB123" s="659">
        <f t="shared" si="196"/>
        <v>0</v>
      </c>
      <c r="AC123" s="659">
        <f t="shared" si="196"/>
        <v>0</v>
      </c>
      <c r="AD123" s="659">
        <f t="shared" si="196"/>
        <v>0</v>
      </c>
      <c r="AE123" s="659">
        <f>AE109+AE111+AE116+AE122</f>
        <v>0</v>
      </c>
      <c r="AF123" s="659">
        <f t="shared" si="196"/>
        <v>0</v>
      </c>
      <c r="AG123" s="659">
        <f t="shared" si="196"/>
        <v>0</v>
      </c>
      <c r="AH123" s="659">
        <f t="shared" si="196"/>
        <v>0</v>
      </c>
      <c r="AI123" s="659">
        <f>AI109+AI111+AI116+AI122</f>
        <v>0</v>
      </c>
      <c r="AJ123" s="1674"/>
    </row>
    <row r="124" spans="2:36" ht="20.25">
      <c r="B124" s="838"/>
      <c r="C124" s="657">
        <f>C104+C123</f>
        <v>0</v>
      </c>
      <c r="D124" s="656"/>
      <c r="E124" s="864"/>
      <c r="F124" s="656">
        <f t="shared" ref="F124:P124" si="197">F104+F123</f>
        <v>0</v>
      </c>
      <c r="G124" s="656">
        <f t="shared" si="197"/>
        <v>0</v>
      </c>
      <c r="H124" s="656">
        <f t="shared" si="197"/>
        <v>0</v>
      </c>
      <c r="I124" s="656">
        <f t="shared" si="197"/>
        <v>0</v>
      </c>
      <c r="J124" s="656">
        <f t="shared" si="197"/>
        <v>0</v>
      </c>
      <c r="K124" s="656">
        <f t="shared" si="197"/>
        <v>0</v>
      </c>
      <c r="L124" s="656">
        <f t="shared" si="197"/>
        <v>0</v>
      </c>
      <c r="M124" s="656">
        <f t="shared" si="197"/>
        <v>0</v>
      </c>
      <c r="N124" s="656">
        <f t="shared" si="197"/>
        <v>0</v>
      </c>
      <c r="O124" s="656">
        <f t="shared" si="197"/>
        <v>0</v>
      </c>
      <c r="P124" s="656">
        <f t="shared" si="197"/>
        <v>0</v>
      </c>
      <c r="Q124" s="656">
        <f t="shared" ref="Q124:Y124" si="198">Q104+Q123</f>
        <v>0</v>
      </c>
      <c r="R124" s="656">
        <f t="shared" si="198"/>
        <v>0</v>
      </c>
      <c r="S124" s="656">
        <f t="shared" si="198"/>
        <v>0</v>
      </c>
      <c r="T124" s="656">
        <f t="shared" si="198"/>
        <v>0</v>
      </c>
      <c r="U124" s="656">
        <f t="shared" si="198"/>
        <v>0</v>
      </c>
      <c r="V124" s="656">
        <f t="shared" si="198"/>
        <v>0</v>
      </c>
      <c r="W124" s="656">
        <f t="shared" si="198"/>
        <v>0</v>
      </c>
      <c r="X124" s="656">
        <f t="shared" si="198"/>
        <v>0</v>
      </c>
      <c r="Y124" s="656">
        <f t="shared" si="198"/>
        <v>0</v>
      </c>
      <c r="Z124" s="656">
        <f t="shared" ref="Z124:AI124" si="199">Z104+Z123</f>
        <v>0</v>
      </c>
      <c r="AA124" s="656">
        <f t="shared" si="199"/>
        <v>0</v>
      </c>
      <c r="AB124" s="656">
        <f t="shared" si="199"/>
        <v>0</v>
      </c>
      <c r="AC124" s="656">
        <f t="shared" si="199"/>
        <v>0</v>
      </c>
      <c r="AD124" s="656">
        <f t="shared" si="199"/>
        <v>0</v>
      </c>
      <c r="AE124" s="656">
        <f t="shared" si="199"/>
        <v>0</v>
      </c>
      <c r="AF124" s="656">
        <f t="shared" si="199"/>
        <v>0</v>
      </c>
      <c r="AG124" s="656">
        <f t="shared" si="199"/>
        <v>0</v>
      </c>
      <c r="AH124" s="656">
        <f t="shared" si="199"/>
        <v>0</v>
      </c>
      <c r="AI124" s="656">
        <f t="shared" si="199"/>
        <v>0</v>
      </c>
      <c r="AJ124" s="1674"/>
    </row>
    <row r="125" spans="2:36">
      <c r="B125" s="841" t="str">
        <f>'Library Volume 2'!$F$163</f>
        <v>Toilets and Personal Care</v>
      </c>
      <c r="C125" s="675">
        <f>SUM(F125:AI125)</f>
        <v>0</v>
      </c>
      <c r="D125" s="658"/>
      <c r="E125" s="862"/>
      <c r="F125" s="886">
        <f>(F$104+F$123)*'Library Volume 1'!$R32</f>
        <v>0</v>
      </c>
      <c r="G125" s="886">
        <f>(G$104+G$123)*'Library Volume 1'!$R32</f>
        <v>0</v>
      </c>
      <c r="H125" s="886">
        <f>(H$104+H$123)*'Library Volume 1'!$R32</f>
        <v>0</v>
      </c>
      <c r="I125" s="886">
        <f>(I$104+I$123)*'Library Volume 1'!$R32</f>
        <v>0</v>
      </c>
      <c r="J125" s="886">
        <f>(J$104+J$123)*'Library Volume 1'!$R32</f>
        <v>0</v>
      </c>
      <c r="K125" s="886">
        <f>(K$104+K$123)*'Library Volume 1'!$R32</f>
        <v>0</v>
      </c>
      <c r="L125" s="886">
        <f>(L$104+L$123)*'Library Volume 1'!$R32</f>
        <v>0</v>
      </c>
      <c r="M125" s="886">
        <f>(M$104+M$123)*'Library Volume 1'!$R32</f>
        <v>0</v>
      </c>
      <c r="N125" s="886">
        <f>(N$104+N$123)*'Library Volume 1'!$R32</f>
        <v>0</v>
      </c>
      <c r="O125" s="886">
        <f>(O$104+O$123)*'Library Volume 1'!$R32</f>
        <v>0</v>
      </c>
      <c r="P125" s="886">
        <f>(P$104+P$123)*'Library Volume 1'!$R32</f>
        <v>0</v>
      </c>
      <c r="Q125" s="886">
        <f>(Q$104+Q$123)*'Library Volume 1'!$R32</f>
        <v>0</v>
      </c>
      <c r="R125" s="886">
        <f>(R$104+R$123)*'Library Volume 1'!$R32</f>
        <v>0</v>
      </c>
      <c r="S125" s="886">
        <f>(S$104+S$123)*'Library Volume 1'!$R32</f>
        <v>0</v>
      </c>
      <c r="T125" s="886">
        <f>(T$104+T$123)*'Library Volume 1'!$R32</f>
        <v>0</v>
      </c>
      <c r="U125" s="886">
        <f>(U$104+U$123)*'Library Volume 1'!$R32</f>
        <v>0</v>
      </c>
      <c r="V125" s="886">
        <f>(V$104+V$123)*'Library Volume 1'!$R32</f>
        <v>0</v>
      </c>
      <c r="W125" s="886">
        <f>(W$104+W$123)*'Library Volume 1'!$R32</f>
        <v>0</v>
      </c>
      <c r="X125" s="886">
        <f>(X$104+X$123)*'Library Volume 1'!$R32</f>
        <v>0</v>
      </c>
      <c r="Y125" s="886">
        <f>(Y$104+Y$123)*'Library Volume 1'!$R32</f>
        <v>0</v>
      </c>
      <c r="Z125" s="886">
        <f>(Z$104+Z$123)*'Library Volume 1'!$R32</f>
        <v>0</v>
      </c>
      <c r="AA125" s="886">
        <f>(AA$104+AA$123)*'Library Volume 1'!$R32</f>
        <v>0</v>
      </c>
      <c r="AB125" s="886">
        <f>(AB$104+AB$123)*'Library Volume 1'!$R32</f>
        <v>0</v>
      </c>
      <c r="AC125" s="886">
        <f>(AC$104+AC$123)*'Library Volume 1'!$R32</f>
        <v>0</v>
      </c>
      <c r="AD125" s="886">
        <f>(AD$104+AD$123)*'Library Volume 1'!$R32</f>
        <v>0</v>
      </c>
      <c r="AE125" s="886">
        <f>(AE$104+AE$123)*'Library Volume 1'!$R32</f>
        <v>0</v>
      </c>
      <c r="AF125" s="886">
        <f>(AF$104+AF$123)*'Library Volume 1'!$R32</f>
        <v>0</v>
      </c>
      <c r="AG125" s="886">
        <f>(AG$104+AG$123)*'Library Volume 1'!$R32</f>
        <v>0</v>
      </c>
      <c r="AH125" s="886">
        <f>(AH$104+AH$123)*'Library Volume 1'!$R32</f>
        <v>0</v>
      </c>
      <c r="AI125" s="886">
        <f>(AI$104+AI$123)*'Library Volume 1'!$R32</f>
        <v>0</v>
      </c>
      <c r="AJ125" s="1674"/>
    </row>
    <row r="126" spans="2:36">
      <c r="B126" s="842" t="str">
        <f>'Library Volume 2'!$F$172</f>
        <v>Kitchen Facilities</v>
      </c>
      <c r="C126" s="675">
        <f>SUM(F126:AI126)</f>
        <v>0</v>
      </c>
      <c r="D126" s="658"/>
      <c r="E126" s="862"/>
      <c r="F126" s="886">
        <v>0</v>
      </c>
      <c r="G126" s="886">
        <v>0</v>
      </c>
      <c r="H126" s="886">
        <v>0</v>
      </c>
      <c r="I126" s="886">
        <v>0</v>
      </c>
      <c r="J126" s="886">
        <v>0</v>
      </c>
      <c r="K126" s="886">
        <v>0</v>
      </c>
      <c r="L126" s="886">
        <v>0</v>
      </c>
      <c r="M126" s="886">
        <v>0</v>
      </c>
      <c r="N126" s="886">
        <v>0</v>
      </c>
      <c r="O126" s="886">
        <v>0</v>
      </c>
      <c r="P126" s="886">
        <v>0</v>
      </c>
      <c r="Q126" s="886">
        <v>0</v>
      </c>
      <c r="R126" s="886">
        <v>0</v>
      </c>
      <c r="S126" s="886">
        <v>0</v>
      </c>
      <c r="T126" s="886">
        <v>0</v>
      </c>
      <c r="U126" s="886">
        <v>0</v>
      </c>
      <c r="V126" s="886">
        <v>0</v>
      </c>
      <c r="W126" s="886">
        <v>0</v>
      </c>
      <c r="X126" s="886">
        <v>0</v>
      </c>
      <c r="Y126" s="886">
        <v>0</v>
      </c>
      <c r="Z126" s="886">
        <v>0</v>
      </c>
      <c r="AA126" s="886">
        <v>0</v>
      </c>
      <c r="AB126" s="886">
        <v>0</v>
      </c>
      <c r="AC126" s="886">
        <v>0</v>
      </c>
      <c r="AD126" s="886">
        <v>0</v>
      </c>
      <c r="AE126" s="886">
        <v>0</v>
      </c>
      <c r="AF126" s="886">
        <v>0</v>
      </c>
      <c r="AG126" s="886">
        <v>0</v>
      </c>
      <c r="AH126" s="886">
        <v>0</v>
      </c>
      <c r="AI126" s="886">
        <v>0</v>
      </c>
      <c r="AJ126" s="1674"/>
    </row>
    <row r="127" spans="2:36">
      <c r="B127" s="842" t="str">
        <f>'Library Volume 2'!$F$179</f>
        <v>Circulation</v>
      </c>
      <c r="C127" s="675">
        <f>SUM(F127:AI127)</f>
        <v>0</v>
      </c>
      <c r="D127" s="658"/>
      <c r="E127" s="862"/>
      <c r="F127" s="886">
        <f>(F$104+F$123)*'Library Volume 1'!$R34</f>
        <v>0</v>
      </c>
      <c r="G127" s="886">
        <f>(G$104+G$123)*'Library Volume 1'!$R34</f>
        <v>0</v>
      </c>
      <c r="H127" s="886">
        <f>(H$104+H$123)*'Library Volume 1'!$R34</f>
        <v>0</v>
      </c>
      <c r="I127" s="886">
        <f>(I$104+I$123)*'Library Volume 1'!$R34</f>
        <v>0</v>
      </c>
      <c r="J127" s="886">
        <f>(J$104+J$123)*'Library Volume 1'!$R34</f>
        <v>0</v>
      </c>
      <c r="K127" s="886">
        <f>(K$104+K$123)*'Library Volume 1'!$R34</f>
        <v>0</v>
      </c>
      <c r="L127" s="886">
        <f>(L$104+L$123)*'Library Volume 1'!$R34</f>
        <v>0</v>
      </c>
      <c r="M127" s="886">
        <f>(M$104+M$123)*'Library Volume 1'!$R34</f>
        <v>0</v>
      </c>
      <c r="N127" s="886">
        <f>(N$104+N$123)*'Library Volume 1'!$R34</f>
        <v>0</v>
      </c>
      <c r="O127" s="886">
        <f>(O$104+O$123)*'Library Volume 1'!$R34</f>
        <v>0</v>
      </c>
      <c r="P127" s="886">
        <f>(P$104+P$123)*'Library Volume 1'!$R34</f>
        <v>0</v>
      </c>
      <c r="Q127" s="886">
        <f>(Q$104+Q$123)*'Library Volume 1'!$R34</f>
        <v>0</v>
      </c>
      <c r="R127" s="886">
        <f>(R$104+R$123)*'Library Volume 1'!$R34</f>
        <v>0</v>
      </c>
      <c r="S127" s="886">
        <f>(S$104+S$123)*'Library Volume 1'!$R34</f>
        <v>0</v>
      </c>
      <c r="T127" s="886">
        <f>(T$104+T$123)*'Library Volume 1'!$R34</f>
        <v>0</v>
      </c>
      <c r="U127" s="886">
        <f>(U$104+U$123)*'Library Volume 1'!$R34</f>
        <v>0</v>
      </c>
      <c r="V127" s="886">
        <f>(V$104+V$123)*'Library Volume 1'!$R34</f>
        <v>0</v>
      </c>
      <c r="W127" s="886">
        <f>(W$104+W$123)*'Library Volume 1'!$R34</f>
        <v>0</v>
      </c>
      <c r="X127" s="886">
        <f>(X$104+X$123)*'Library Volume 1'!$R34</f>
        <v>0</v>
      </c>
      <c r="Y127" s="886">
        <f>(Y$104+Y$123)*'Library Volume 1'!$R34</f>
        <v>0</v>
      </c>
      <c r="Z127" s="886">
        <f>(Z$104+Z$123)*'Library Volume 1'!$R34</f>
        <v>0</v>
      </c>
      <c r="AA127" s="886">
        <f>(AA$104+AA$123)*'Library Volume 1'!$R34</f>
        <v>0</v>
      </c>
      <c r="AB127" s="886">
        <f>(AB$104+AB$123)*'Library Volume 1'!$R34</f>
        <v>0</v>
      </c>
      <c r="AC127" s="886">
        <f>(AC$104+AC$123)*'Library Volume 1'!$R34</f>
        <v>0</v>
      </c>
      <c r="AD127" s="886">
        <f>(AD$104+AD$123)*'Library Volume 1'!$R34</f>
        <v>0</v>
      </c>
      <c r="AE127" s="886">
        <f>(AE$104+AE$123)*'Library Volume 1'!$R34</f>
        <v>0</v>
      </c>
      <c r="AF127" s="886">
        <f>(AF$104+AF$123)*'Library Volume 1'!$R34</f>
        <v>0</v>
      </c>
      <c r="AG127" s="886">
        <f>(AG$104+AG$123)*'Library Volume 1'!$R34</f>
        <v>0</v>
      </c>
      <c r="AH127" s="886">
        <f>(AH$104+AH$123)*'Library Volume 1'!$R34</f>
        <v>0</v>
      </c>
      <c r="AI127" s="886">
        <f>(AI$104+AI$123)*'Library Volume 1'!$R34</f>
        <v>0</v>
      </c>
      <c r="AJ127" s="1674"/>
    </row>
    <row r="128" spans="2:36">
      <c r="B128" s="842" t="str">
        <f>'Library Volume 2'!$F$186</f>
        <v>Plant</v>
      </c>
      <c r="C128" s="675">
        <f>SUM(F128:AI128)</f>
        <v>0</v>
      </c>
      <c r="D128" s="658"/>
      <c r="E128" s="862"/>
      <c r="F128" s="886">
        <f>(F$104+F$123)*'Library Volume 1'!$R35</f>
        <v>0</v>
      </c>
      <c r="G128" s="886">
        <f>(G$104+G$123)*'Library Volume 1'!$R35</f>
        <v>0</v>
      </c>
      <c r="H128" s="886">
        <f>(H$104+H$123)*'Library Volume 1'!$R35</f>
        <v>0</v>
      </c>
      <c r="I128" s="886">
        <f>(I$104+I$123)*'Library Volume 1'!$R35</f>
        <v>0</v>
      </c>
      <c r="J128" s="886">
        <f>(J$104+J$123)*'Library Volume 1'!$R35</f>
        <v>0</v>
      </c>
      <c r="K128" s="886">
        <f>(K$104+K$123)*'Library Volume 1'!$R35</f>
        <v>0</v>
      </c>
      <c r="L128" s="886">
        <f>(L$104+L$123)*'Library Volume 1'!$R35</f>
        <v>0</v>
      </c>
      <c r="M128" s="886">
        <f>(M$104+M$123)*'Library Volume 1'!$R35</f>
        <v>0</v>
      </c>
      <c r="N128" s="886">
        <f>(N$104+N$123)*'Library Volume 1'!$R35</f>
        <v>0</v>
      </c>
      <c r="O128" s="886">
        <f>(O$104+O$123)*'Library Volume 1'!$R35</f>
        <v>0</v>
      </c>
      <c r="P128" s="886">
        <f>(P$104+P$123)*'Library Volume 1'!$R35</f>
        <v>0</v>
      </c>
      <c r="Q128" s="886">
        <f>(Q$104+Q$123)*'Library Volume 1'!$R35</f>
        <v>0</v>
      </c>
      <c r="R128" s="886">
        <f>(R$104+R$123)*'Library Volume 1'!$R35</f>
        <v>0</v>
      </c>
      <c r="S128" s="886">
        <f>(S$104+S$123)*'Library Volume 1'!$R35</f>
        <v>0</v>
      </c>
      <c r="T128" s="886">
        <f>(T$104+T$123)*'Library Volume 1'!$R35</f>
        <v>0</v>
      </c>
      <c r="U128" s="886">
        <f>(U$104+U$123)*'Library Volume 1'!$R35</f>
        <v>0</v>
      </c>
      <c r="V128" s="886">
        <f>(V$104+V$123)*'Library Volume 1'!$R35</f>
        <v>0</v>
      </c>
      <c r="W128" s="886">
        <f>(W$104+W$123)*'Library Volume 1'!$R35</f>
        <v>0</v>
      </c>
      <c r="X128" s="886">
        <f>(X$104+X$123)*'Library Volume 1'!$R35</f>
        <v>0</v>
      </c>
      <c r="Y128" s="886">
        <f>(Y$104+Y$123)*'Library Volume 1'!$R35</f>
        <v>0</v>
      </c>
      <c r="Z128" s="886">
        <f>(Z$104+Z$123)*'Library Volume 1'!$R35</f>
        <v>0</v>
      </c>
      <c r="AA128" s="886">
        <f>(AA$104+AA$123)*'Library Volume 1'!$R35</f>
        <v>0</v>
      </c>
      <c r="AB128" s="886">
        <f>(AB$104+AB$123)*'Library Volume 1'!$R35</f>
        <v>0</v>
      </c>
      <c r="AC128" s="886">
        <f>(AC$104+AC$123)*'Library Volume 1'!$R35</f>
        <v>0</v>
      </c>
      <c r="AD128" s="886">
        <f>(AD$104+AD$123)*'Library Volume 1'!$R35</f>
        <v>0</v>
      </c>
      <c r="AE128" s="886">
        <f>(AE$104+AE$123)*'Library Volume 1'!$R35</f>
        <v>0</v>
      </c>
      <c r="AF128" s="886">
        <f>(AF$104+AF$123)*'Library Volume 1'!$R35</f>
        <v>0</v>
      </c>
      <c r="AG128" s="886">
        <f>(AG$104+AG$123)*'Library Volume 1'!$R35</f>
        <v>0</v>
      </c>
      <c r="AH128" s="886">
        <f>(AH$104+AH$123)*'Library Volume 1'!$R35</f>
        <v>0</v>
      </c>
      <c r="AI128" s="886">
        <f>(AI$104+AI$123)*'Library Volume 1'!$R35</f>
        <v>0</v>
      </c>
      <c r="AJ128" s="1674"/>
    </row>
    <row r="129" spans="2:36">
      <c r="B129" s="843" t="str">
        <f>'Library Volume 2'!$F$193</f>
        <v>Internal partitions + Other</v>
      </c>
      <c r="C129" s="675">
        <f>SUM(F129:AI129)</f>
        <v>0</v>
      </c>
      <c r="D129" s="658"/>
      <c r="E129" s="862"/>
      <c r="F129" s="886">
        <f>(F$104+F$123)*'Library Volume 1'!$R36</f>
        <v>0</v>
      </c>
      <c r="G129" s="886">
        <f>(G$104+G$123)*'Library Volume 1'!$R36</f>
        <v>0</v>
      </c>
      <c r="H129" s="886">
        <f>(H$104+H$123)*'Library Volume 1'!$R36</f>
        <v>0</v>
      </c>
      <c r="I129" s="886">
        <f>(I$104+I$123)*'Library Volume 1'!$R36</f>
        <v>0</v>
      </c>
      <c r="J129" s="886">
        <f>(J$104+J$123)*'Library Volume 1'!$R36</f>
        <v>0</v>
      </c>
      <c r="K129" s="886">
        <f>(K$104+K$123)*'Library Volume 1'!$R36</f>
        <v>0</v>
      </c>
      <c r="L129" s="886">
        <f>(L$104+L$123)*'Library Volume 1'!$R36</f>
        <v>0</v>
      </c>
      <c r="M129" s="886">
        <f>(M$104+M$123)*'Library Volume 1'!$R36</f>
        <v>0</v>
      </c>
      <c r="N129" s="886">
        <f>(N$104+N$123)*'Library Volume 1'!$R36</f>
        <v>0</v>
      </c>
      <c r="O129" s="886">
        <f>(O$104+O$123)*'Library Volume 1'!$R36</f>
        <v>0</v>
      </c>
      <c r="P129" s="886">
        <f>(P$104+P$123)*'Library Volume 1'!$R36</f>
        <v>0</v>
      </c>
      <c r="Q129" s="886">
        <f>(Q$104+Q$123)*'Library Volume 1'!$R36</f>
        <v>0</v>
      </c>
      <c r="R129" s="886">
        <f>(R$104+R$123)*'Library Volume 1'!$R36</f>
        <v>0</v>
      </c>
      <c r="S129" s="886">
        <f>(S$104+S$123)*'Library Volume 1'!$R36</f>
        <v>0</v>
      </c>
      <c r="T129" s="886">
        <f>(T$104+T$123)*'Library Volume 1'!$R36</f>
        <v>0</v>
      </c>
      <c r="U129" s="886">
        <f>(U$104+U$123)*'Library Volume 1'!$R36</f>
        <v>0</v>
      </c>
      <c r="V129" s="886">
        <f>(V$104+V$123)*'Library Volume 1'!$R36</f>
        <v>0</v>
      </c>
      <c r="W129" s="886">
        <f>(W$104+W$123)*'Library Volume 1'!$R36</f>
        <v>0</v>
      </c>
      <c r="X129" s="886">
        <f>(X$104+X$123)*'Library Volume 1'!$R36</f>
        <v>0</v>
      </c>
      <c r="Y129" s="886">
        <f>(Y$104+Y$123)*'Library Volume 1'!$R36</f>
        <v>0</v>
      </c>
      <c r="Z129" s="886">
        <f>(Z$104+Z$123)*'Library Volume 1'!$R36</f>
        <v>0</v>
      </c>
      <c r="AA129" s="886">
        <f>(AA$104+AA$123)*'Library Volume 1'!$R36</f>
        <v>0</v>
      </c>
      <c r="AB129" s="886">
        <f>(AB$104+AB$123)*'Library Volume 1'!$R36</f>
        <v>0</v>
      </c>
      <c r="AC129" s="886">
        <f>(AC$104+AC$123)*'Library Volume 1'!$R36</f>
        <v>0</v>
      </c>
      <c r="AD129" s="886">
        <f>(AD$104+AD$123)*'Library Volume 1'!$R36</f>
        <v>0</v>
      </c>
      <c r="AE129" s="886">
        <f>(AE$104+AE$123)*'Library Volume 1'!$R36</f>
        <v>0</v>
      </c>
      <c r="AF129" s="886">
        <f>(AF$104+AF$123)*'Library Volume 1'!$R36</f>
        <v>0</v>
      </c>
      <c r="AG129" s="886">
        <f>(AG$104+AG$123)*'Library Volume 1'!$R36</f>
        <v>0</v>
      </c>
      <c r="AH129" s="886">
        <f>(AH$104+AH$123)*'Library Volume 1'!$R36</f>
        <v>0</v>
      </c>
      <c r="AI129" s="886">
        <f>(AI$104+AI$123)*'Library Volume 1'!$R36</f>
        <v>0</v>
      </c>
      <c r="AJ129" s="1674"/>
    </row>
    <row r="130" spans="2:36" ht="18">
      <c r="B130" s="676" t="s">
        <v>421</v>
      </c>
      <c r="C130" s="660">
        <f>SUM(C125:C129)</f>
        <v>0</v>
      </c>
      <c r="D130" s="659"/>
      <c r="E130" s="863" t="e">
        <f>C130/C$132</f>
        <v>#DIV/0!</v>
      </c>
      <c r="F130" s="659">
        <f t="shared" ref="F130:P130" si="200">SUM(F125:F129)</f>
        <v>0</v>
      </c>
      <c r="G130" s="659">
        <f t="shared" si="200"/>
        <v>0</v>
      </c>
      <c r="H130" s="659">
        <f t="shared" si="200"/>
        <v>0</v>
      </c>
      <c r="I130" s="659">
        <f t="shared" si="200"/>
        <v>0</v>
      </c>
      <c r="J130" s="659">
        <f t="shared" si="200"/>
        <v>0</v>
      </c>
      <c r="K130" s="659">
        <f t="shared" si="200"/>
        <v>0</v>
      </c>
      <c r="L130" s="659">
        <f t="shared" si="200"/>
        <v>0</v>
      </c>
      <c r="M130" s="659">
        <f t="shared" si="200"/>
        <v>0</v>
      </c>
      <c r="N130" s="659">
        <f t="shared" si="200"/>
        <v>0</v>
      </c>
      <c r="O130" s="659">
        <f t="shared" si="200"/>
        <v>0</v>
      </c>
      <c r="P130" s="659">
        <f t="shared" si="200"/>
        <v>0</v>
      </c>
      <c r="Q130" s="659">
        <f t="shared" ref="Q130:Y130" si="201">SUM(Q125:Q129)</f>
        <v>0</v>
      </c>
      <c r="R130" s="659">
        <f t="shared" si="201"/>
        <v>0</v>
      </c>
      <c r="S130" s="659">
        <f t="shared" si="201"/>
        <v>0</v>
      </c>
      <c r="T130" s="659">
        <f t="shared" si="201"/>
        <v>0</v>
      </c>
      <c r="U130" s="659">
        <f t="shared" si="201"/>
        <v>0</v>
      </c>
      <c r="V130" s="659">
        <f t="shared" si="201"/>
        <v>0</v>
      </c>
      <c r="W130" s="659">
        <f t="shared" si="201"/>
        <v>0</v>
      </c>
      <c r="X130" s="659">
        <f t="shared" si="201"/>
        <v>0</v>
      </c>
      <c r="Y130" s="659">
        <f t="shared" si="201"/>
        <v>0</v>
      </c>
      <c r="Z130" s="659">
        <f t="shared" ref="Z130:AI130" si="202">SUM(Z125:Z129)</f>
        <v>0</v>
      </c>
      <c r="AA130" s="659">
        <f t="shared" si="202"/>
        <v>0</v>
      </c>
      <c r="AB130" s="659">
        <f t="shared" si="202"/>
        <v>0</v>
      </c>
      <c r="AC130" s="659">
        <f t="shared" si="202"/>
        <v>0</v>
      </c>
      <c r="AD130" s="659">
        <f t="shared" si="202"/>
        <v>0</v>
      </c>
      <c r="AE130" s="659">
        <f t="shared" si="202"/>
        <v>0</v>
      </c>
      <c r="AF130" s="659">
        <f t="shared" si="202"/>
        <v>0</v>
      </c>
      <c r="AG130" s="659">
        <f t="shared" si="202"/>
        <v>0</v>
      </c>
      <c r="AH130" s="659">
        <f t="shared" si="202"/>
        <v>0</v>
      </c>
      <c r="AI130" s="659">
        <f t="shared" si="202"/>
        <v>0</v>
      </c>
      <c r="AJ130" s="1674"/>
    </row>
    <row r="131" spans="2:36">
      <c r="B131" s="1677"/>
      <c r="C131" s="1682"/>
      <c r="D131" s="1678"/>
      <c r="E131" s="1049"/>
      <c r="F131" s="1678"/>
      <c r="G131" s="1678"/>
      <c r="H131" s="1678"/>
      <c r="I131" s="1678"/>
      <c r="J131" s="1678"/>
      <c r="K131" s="1678"/>
      <c r="L131" s="1678"/>
      <c r="M131" s="1678"/>
      <c r="N131" s="1678"/>
      <c r="O131" s="1678"/>
      <c r="P131" s="1678"/>
      <c r="Q131" s="1678"/>
      <c r="R131" s="1678"/>
      <c r="S131" s="1678"/>
      <c r="T131" s="1678"/>
      <c r="U131" s="1678"/>
      <c r="V131" s="1678"/>
      <c r="W131" s="1678"/>
      <c r="X131" s="1678"/>
      <c r="Y131" s="1678"/>
      <c r="Z131" s="1678"/>
      <c r="AA131" s="1678"/>
      <c r="AB131" s="1678"/>
      <c r="AC131" s="1678"/>
      <c r="AD131" s="1678"/>
      <c r="AE131" s="1678"/>
      <c r="AF131" s="1678"/>
      <c r="AG131" s="1678"/>
      <c r="AH131" s="1678"/>
      <c r="AI131" s="1678"/>
      <c r="AJ131" s="1674"/>
    </row>
    <row r="132" spans="2:36" ht="18">
      <c r="B132" s="677" t="s">
        <v>422</v>
      </c>
      <c r="C132" s="657">
        <f>C124+C130</f>
        <v>0</v>
      </c>
      <c r="D132" s="656"/>
      <c r="E132" s="864"/>
      <c r="F132" s="656">
        <f t="shared" ref="F132:P132" si="203">F124+F130</f>
        <v>0</v>
      </c>
      <c r="G132" s="656">
        <f t="shared" si="203"/>
        <v>0</v>
      </c>
      <c r="H132" s="656">
        <f t="shared" si="203"/>
        <v>0</v>
      </c>
      <c r="I132" s="656">
        <f t="shared" si="203"/>
        <v>0</v>
      </c>
      <c r="J132" s="656">
        <f t="shared" si="203"/>
        <v>0</v>
      </c>
      <c r="K132" s="656">
        <f t="shared" si="203"/>
        <v>0</v>
      </c>
      <c r="L132" s="656">
        <f t="shared" si="203"/>
        <v>0</v>
      </c>
      <c r="M132" s="656">
        <f t="shared" si="203"/>
        <v>0</v>
      </c>
      <c r="N132" s="656">
        <f t="shared" si="203"/>
        <v>0</v>
      </c>
      <c r="O132" s="656">
        <f t="shared" si="203"/>
        <v>0</v>
      </c>
      <c r="P132" s="656">
        <f t="shared" si="203"/>
        <v>0</v>
      </c>
      <c r="Q132" s="656">
        <f t="shared" ref="Q132:Y132" si="204">Q124+Q130</f>
        <v>0</v>
      </c>
      <c r="R132" s="656">
        <f t="shared" si="204"/>
        <v>0</v>
      </c>
      <c r="S132" s="656">
        <f t="shared" si="204"/>
        <v>0</v>
      </c>
      <c r="T132" s="656">
        <f t="shared" si="204"/>
        <v>0</v>
      </c>
      <c r="U132" s="656">
        <f t="shared" si="204"/>
        <v>0</v>
      </c>
      <c r="V132" s="656">
        <f t="shared" si="204"/>
        <v>0</v>
      </c>
      <c r="W132" s="656">
        <f t="shared" si="204"/>
        <v>0</v>
      </c>
      <c r="X132" s="656">
        <f t="shared" si="204"/>
        <v>0</v>
      </c>
      <c r="Y132" s="656">
        <f t="shared" si="204"/>
        <v>0</v>
      </c>
      <c r="Z132" s="656">
        <f t="shared" ref="Z132:AI132" si="205">Z124+Z130</f>
        <v>0</v>
      </c>
      <c r="AA132" s="656">
        <f t="shared" si="205"/>
        <v>0</v>
      </c>
      <c r="AB132" s="656">
        <f t="shared" si="205"/>
        <v>0</v>
      </c>
      <c r="AC132" s="656">
        <f t="shared" si="205"/>
        <v>0</v>
      </c>
      <c r="AD132" s="656">
        <f t="shared" si="205"/>
        <v>0</v>
      </c>
      <c r="AE132" s="656">
        <f t="shared" si="205"/>
        <v>0</v>
      </c>
      <c r="AF132" s="656">
        <f t="shared" si="205"/>
        <v>0</v>
      </c>
      <c r="AG132" s="656">
        <f t="shared" si="205"/>
        <v>0</v>
      </c>
      <c r="AH132" s="656">
        <f t="shared" si="205"/>
        <v>0</v>
      </c>
      <c r="AI132" s="656">
        <f t="shared" si="205"/>
        <v>0</v>
      </c>
      <c r="AJ132" s="1674"/>
    </row>
    <row r="133" spans="2:36">
      <c r="B133" s="1674"/>
      <c r="C133" s="1670"/>
      <c r="D133" s="1670"/>
      <c r="E133" s="1670"/>
      <c r="F133" s="1670"/>
      <c r="G133" s="1670"/>
      <c r="H133" s="1670"/>
      <c r="I133" s="1670"/>
      <c r="J133" s="1670"/>
      <c r="K133" s="1670"/>
      <c r="L133" s="1670"/>
      <c r="M133" s="1670"/>
      <c r="N133" s="1670"/>
      <c r="O133" s="1670"/>
      <c r="P133" s="1670"/>
      <c r="Q133" s="1670"/>
      <c r="R133" s="1670"/>
      <c r="S133" s="1670"/>
      <c r="T133" s="1670"/>
      <c r="U133" s="1670"/>
      <c r="V133" s="1670"/>
      <c r="W133" s="1670"/>
      <c r="X133" s="1670"/>
      <c r="Y133" s="1670"/>
      <c r="Z133" s="1670"/>
      <c r="AA133" s="1670"/>
      <c r="AB133" s="1670"/>
      <c r="AC133" s="1670"/>
      <c r="AD133" s="1670"/>
      <c r="AE133" s="1670"/>
      <c r="AF133" s="1670"/>
      <c r="AG133" s="1670"/>
      <c r="AH133" s="1670"/>
      <c r="AI133" s="1670"/>
      <c r="AJ133" s="1674"/>
    </row>
    <row r="134" spans="2:36">
      <c r="B134" s="1674"/>
      <c r="C134" s="1670"/>
      <c r="D134" s="1670"/>
      <c r="E134" s="1670"/>
      <c r="F134" s="1670"/>
      <c r="G134" s="1670"/>
      <c r="H134" s="1670"/>
      <c r="I134" s="1670"/>
      <c r="J134" s="1670"/>
      <c r="K134" s="1670"/>
      <c r="L134" s="1670"/>
      <c r="M134" s="1670"/>
      <c r="N134" s="1670"/>
      <c r="O134" s="1670"/>
      <c r="P134" s="1670"/>
      <c r="Q134" s="1670"/>
      <c r="R134" s="1670"/>
      <c r="S134" s="1670"/>
      <c r="T134" s="1670"/>
      <c r="U134" s="1670"/>
      <c r="V134" s="1670"/>
      <c r="W134" s="1670"/>
      <c r="X134" s="1670"/>
      <c r="Y134" s="1670"/>
      <c r="Z134" s="1670"/>
      <c r="AA134" s="1670"/>
      <c r="AB134" s="1670"/>
      <c r="AC134" s="1670"/>
      <c r="AD134" s="1670"/>
      <c r="AE134" s="1670"/>
      <c r="AF134" s="1670"/>
      <c r="AG134" s="1670"/>
      <c r="AH134" s="1670"/>
      <c r="AI134" s="1670"/>
      <c r="AJ134" s="1674"/>
    </row>
    <row r="135" spans="2:36">
      <c r="B135" s="1674"/>
      <c r="C135" s="1670"/>
      <c r="D135" s="1670"/>
      <c r="E135" s="1670"/>
      <c r="F135" s="1670"/>
      <c r="G135" s="1670"/>
      <c r="H135" s="1670"/>
      <c r="I135" s="1670"/>
      <c r="J135" s="1670"/>
      <c r="K135" s="1670"/>
      <c r="L135" s="1670"/>
      <c r="M135" s="1670"/>
      <c r="N135" s="1670"/>
      <c r="O135" s="1670"/>
      <c r="P135" s="1670"/>
      <c r="Q135" s="1670"/>
      <c r="R135" s="1670"/>
      <c r="S135" s="1670"/>
      <c r="T135" s="1670"/>
      <c r="U135" s="1670"/>
      <c r="V135" s="1670"/>
      <c r="W135" s="1670"/>
      <c r="X135" s="1670"/>
      <c r="Y135" s="1670"/>
      <c r="Z135" s="1670"/>
      <c r="AA135" s="1670"/>
      <c r="AB135" s="1670"/>
      <c r="AC135" s="1670"/>
      <c r="AD135" s="1670"/>
      <c r="AE135" s="1670"/>
      <c r="AF135" s="1670"/>
      <c r="AG135" s="1670"/>
      <c r="AH135" s="1670"/>
      <c r="AI135" s="1670"/>
      <c r="AJ135" s="1674"/>
    </row>
    <row r="136" spans="2:36" s="1040" customFormat="1" ht="26.1" customHeight="1">
      <c r="B136" s="1062" t="s">
        <v>460</v>
      </c>
      <c r="C136" s="1063"/>
      <c r="D136" s="1063"/>
      <c r="E136" s="1063"/>
      <c r="F136" s="1670"/>
      <c r="G136" s="1874" t="s">
        <v>461</v>
      </c>
      <c r="H136" s="1875"/>
      <c r="I136" s="1875"/>
      <c r="J136" s="1876"/>
      <c r="K136" s="1440">
        <v>1</v>
      </c>
      <c r="L136" s="1440">
        <v>2</v>
      </c>
      <c r="M136" s="1440">
        <v>3</v>
      </c>
      <c r="N136" s="1440">
        <v>4</v>
      </c>
      <c r="O136" s="1440">
        <v>5</v>
      </c>
      <c r="P136" s="1440">
        <v>6</v>
      </c>
      <c r="Q136" s="1440">
        <v>7</v>
      </c>
      <c r="R136" s="1440">
        <v>8</v>
      </c>
      <c r="S136" s="1440">
        <v>9</v>
      </c>
      <c r="T136" s="1440">
        <v>10</v>
      </c>
      <c r="U136" s="1440">
        <v>11</v>
      </c>
      <c r="V136" s="1440">
        <v>12</v>
      </c>
      <c r="W136" s="1440">
        <v>13</v>
      </c>
      <c r="X136" s="1440">
        <v>14</v>
      </c>
      <c r="Y136" s="1440">
        <v>15</v>
      </c>
      <c r="AJ136" s="1042"/>
    </row>
    <row r="137" spans="2:36" ht="125.1" customHeight="1">
      <c r="B137" s="1671"/>
      <c r="C137" s="1044"/>
      <c r="D137" s="1044"/>
      <c r="E137" s="1064"/>
      <c r="F137" s="1670"/>
      <c r="G137" s="1871" t="s">
        <v>462</v>
      </c>
      <c r="H137" s="1872"/>
      <c r="I137" s="1873"/>
      <c r="J137" s="1065" t="s">
        <v>463</v>
      </c>
      <c r="K137" s="1688" t="str">
        <f>'Library Volume 1'!C13</f>
        <v>Health, Public Services and Care</v>
      </c>
      <c r="L137" s="1688" t="str">
        <f>'Library Volume 1'!C19</f>
        <v>Science and Mathematics</v>
      </c>
      <c r="M137" s="1688" t="str">
        <f>'Library Volume 1'!C22</f>
        <v>Agriculture, Horticulture and Animal Care</v>
      </c>
      <c r="N137" s="1688" t="str">
        <f>'Library Volume 1'!C27</f>
        <v>Engineering and Manufacturing Technologies</v>
      </c>
      <c r="O137" s="1688" t="str">
        <f>'Library Volume 1'!C31</f>
        <v>Construction, Planning and the Built Environment</v>
      </c>
      <c r="P137" s="1688" t="str">
        <f>'Library Volume 1'!C35</f>
        <v>Information and Communication Technology (ICT)</v>
      </c>
      <c r="Q137" s="1688" t="str">
        <f>'Library Volume 1'!C38</f>
        <v>Retail and Commercial Enterprise</v>
      </c>
      <c r="R137" s="1688" t="str">
        <f>'Library Volume 1'!C43</f>
        <v>Leisure, Travel and Tourism</v>
      </c>
      <c r="S137" s="1688" t="str">
        <f>'Library Volume 1'!C46</f>
        <v>Arts, Media and Publishing</v>
      </c>
      <c r="T137" s="1688" t="str">
        <f>'Library Volume 1'!C51</f>
        <v>History, Philosophy and Theology</v>
      </c>
      <c r="U137" s="1688" t="str">
        <f>'Library Volume 1'!C56</f>
        <v>Social Sciences</v>
      </c>
      <c r="V137" s="1688" t="str">
        <f>'Library Volume 1'!C62</f>
        <v>Languages, Literature and Culture</v>
      </c>
      <c r="W137" s="1688" t="str">
        <f>'Library Volume 1'!C66</f>
        <v>Education and Training</v>
      </c>
      <c r="X137" s="1688" t="str">
        <f>'Library Volume 1'!C69</f>
        <v>Preparation for Life and Work</v>
      </c>
      <c r="Y137" s="1688" t="str">
        <f>'Library Volume 1'!C72</f>
        <v>Business, Administration, Finance and Law</v>
      </c>
      <c r="Z137" s="1670"/>
      <c r="AA137" s="1670"/>
      <c r="AB137" s="1670"/>
      <c r="AC137" s="1670"/>
      <c r="AD137" s="1670"/>
      <c r="AE137" s="1670"/>
      <c r="AF137" s="1670"/>
      <c r="AG137" s="1670"/>
      <c r="AH137" s="1670"/>
      <c r="AI137" s="1670"/>
      <c r="AJ137" s="1674"/>
    </row>
    <row r="138" spans="2:36" ht="18">
      <c r="B138" s="674" t="s">
        <v>336</v>
      </c>
      <c r="C138" s="1066" t="s">
        <v>464</v>
      </c>
      <c r="D138" s="1676"/>
      <c r="E138" s="779" t="s">
        <v>343</v>
      </c>
      <c r="F138" s="1670"/>
      <c r="G138" s="1867"/>
      <c r="H138" s="1868"/>
      <c r="I138" s="1689"/>
      <c r="J138" s="1067"/>
      <c r="K138" s="1690"/>
      <c r="L138" s="1690"/>
      <c r="M138" s="1690"/>
      <c r="N138" s="1690"/>
      <c r="O138" s="1690"/>
      <c r="P138" s="1690"/>
      <c r="Q138" s="1690"/>
      <c r="R138" s="1690"/>
      <c r="S138" s="1690"/>
      <c r="T138" s="1690"/>
      <c r="U138" s="1690"/>
      <c r="V138" s="1690"/>
      <c r="W138" s="1690"/>
      <c r="X138" s="1690"/>
      <c r="Y138" s="1690"/>
      <c r="Z138" s="1670"/>
      <c r="AA138" s="1670"/>
      <c r="AB138" s="1670"/>
      <c r="AC138" s="1670"/>
      <c r="AD138" s="1670"/>
      <c r="AE138" s="1670"/>
      <c r="AF138" s="1670"/>
      <c r="AG138" s="1670"/>
      <c r="AH138" s="1670"/>
      <c r="AI138" s="1670"/>
      <c r="AJ138" s="1674"/>
    </row>
    <row r="139" spans="2:36" ht="15.75">
      <c r="B139" s="431" t="str">
        <f>'Library Volume 2'!$F$6</f>
        <v>Classrooms/ ICT-rich Classrooms</v>
      </c>
      <c r="C139" s="658">
        <f>C52+C97</f>
        <v>0</v>
      </c>
      <c r="D139" s="658"/>
      <c r="E139" s="1241">
        <f>'Provisional SoA'!Q5</f>
        <v>0</v>
      </c>
      <c r="F139" s="1670"/>
      <c r="G139" s="1869"/>
      <c r="H139" s="1870"/>
      <c r="I139" s="1691"/>
      <c r="J139" s="1067"/>
      <c r="K139" s="1690"/>
      <c r="L139" s="1690"/>
      <c r="M139" s="1690"/>
      <c r="N139" s="1690"/>
      <c r="O139" s="1690"/>
      <c r="P139" s="1690"/>
      <c r="Q139" s="1690"/>
      <c r="R139" s="1690"/>
      <c r="S139" s="1690"/>
      <c r="T139" s="1690"/>
      <c r="U139" s="1690"/>
      <c r="V139" s="1690"/>
      <c r="W139" s="1690"/>
      <c r="X139" s="1690"/>
      <c r="Y139" s="1690"/>
      <c r="Z139" s="1670"/>
      <c r="AA139" s="1670"/>
      <c r="AB139" s="1670"/>
      <c r="AC139" s="1670"/>
      <c r="AD139" s="1670"/>
      <c r="AE139" s="1670"/>
      <c r="AF139" s="1670"/>
      <c r="AG139" s="1670"/>
      <c r="AH139" s="1670"/>
      <c r="AI139" s="1670"/>
      <c r="AJ139" s="1674"/>
    </row>
    <row r="140" spans="2:36" ht="15.75">
      <c r="B140" s="807" t="s">
        <v>345</v>
      </c>
      <c r="C140" s="1047">
        <f>SUM(C139)</f>
        <v>0</v>
      </c>
      <c r="D140" s="1047"/>
      <c r="E140" s="1242">
        <f>'Provisional SoA'!Q6</f>
        <v>0</v>
      </c>
      <c r="F140" s="1670"/>
      <c r="G140" s="1869"/>
      <c r="H140" s="1870"/>
      <c r="I140" s="1691"/>
      <c r="J140" s="1067"/>
      <c r="K140" s="1690"/>
      <c r="L140" s="1690"/>
      <c r="M140" s="1690"/>
      <c r="N140" s="1690"/>
      <c r="O140" s="1690"/>
      <c r="P140" s="1690"/>
      <c r="Q140" s="1690"/>
      <c r="R140" s="1690"/>
      <c r="S140" s="1690"/>
      <c r="T140" s="1690"/>
      <c r="U140" s="1690"/>
      <c r="V140" s="1690"/>
      <c r="W140" s="1690"/>
      <c r="X140" s="1690"/>
      <c r="Y140" s="1690"/>
      <c r="Z140" s="1670"/>
      <c r="AA140" s="1670"/>
      <c r="AB140" s="1670"/>
      <c r="AC140" s="1670"/>
      <c r="AD140" s="1670"/>
      <c r="AE140" s="1670"/>
      <c r="AF140" s="1670"/>
      <c r="AG140" s="1670"/>
      <c r="AH140" s="1670"/>
      <c r="AI140" s="1670"/>
      <c r="AJ140" s="1674"/>
    </row>
    <row r="141" spans="2:36" ht="15.75">
      <c r="B141" s="66" t="str">
        <f>'Library Volume 2'!$F$15</f>
        <v>Small-Scale</v>
      </c>
      <c r="C141" s="658">
        <f>C54+C99</f>
        <v>0</v>
      </c>
      <c r="D141" s="658"/>
      <c r="E141" s="1241">
        <f>'Provisional SoA'!Q7</f>
        <v>0</v>
      </c>
      <c r="F141" s="1670"/>
      <c r="G141" s="1861" t="str">
        <f>B141</f>
        <v>Small-Scale</v>
      </c>
      <c r="H141" s="1862"/>
      <c r="I141" s="1691"/>
      <c r="J141" s="1068">
        <f>SUM(K141:Y141)</f>
        <v>0</v>
      </c>
      <c r="K141" s="1690">
        <f>IF(K$146="Yes",'Teaching '!I43,0)</f>
        <v>0</v>
      </c>
      <c r="L141" s="1690">
        <f>IF(L$146="Yes",'Teaching '!I74,0)</f>
        <v>0</v>
      </c>
      <c r="M141" s="1690">
        <f>IF(M$146="Yes",'Teaching '!I105,0)</f>
        <v>0</v>
      </c>
      <c r="N141" s="1690">
        <f>IF(N$146="Yes",'Teaching '!I136,0)</f>
        <v>0</v>
      </c>
      <c r="O141" s="1690">
        <f>IF(O$146="Yes",'Teaching '!I177,0)</f>
        <v>0</v>
      </c>
      <c r="P141" s="1690">
        <f>IF(P$146="Yes",'Teaching '!I218,0)</f>
        <v>0</v>
      </c>
      <c r="Q141" s="1690">
        <f>IF(Q$146="Yes",'Teaching '!I249,0)</f>
        <v>0</v>
      </c>
      <c r="R141" s="1690">
        <f>IF(R$146="Yes",'Teaching '!I290,0)</f>
        <v>0</v>
      </c>
      <c r="S141" s="1690">
        <f>IF(S$146="Yes",'Teaching '!I321,0)</f>
        <v>0</v>
      </c>
      <c r="T141" s="1690">
        <f>IF(T$146="Yes",'Teaching '!I362,0)</f>
        <v>0</v>
      </c>
      <c r="U141" s="1690">
        <f>IF(U$146="Yes",'Teaching '!I393,0)</f>
        <v>0</v>
      </c>
      <c r="V141" s="1690">
        <f>IF(V$146="Yes",'Teaching '!I424,0)</f>
        <v>0</v>
      </c>
      <c r="W141" s="1690">
        <f>IF(W$146="Yes",'Teaching '!I455,0)</f>
        <v>0</v>
      </c>
      <c r="X141" s="1690">
        <f>IF(X$146="Yes",'Teaching '!I486,0)</f>
        <v>0</v>
      </c>
      <c r="Y141" s="1690">
        <f>IF(Y$146="Yes",'Teaching '!I517,0)</f>
        <v>0</v>
      </c>
      <c r="Z141" s="1670"/>
      <c r="AA141" s="1670"/>
      <c r="AB141" s="1670"/>
      <c r="AC141" s="1670"/>
      <c r="AD141" s="1670"/>
      <c r="AE141" s="1670"/>
      <c r="AF141" s="1670"/>
      <c r="AG141" s="1670"/>
      <c r="AH141" s="1670"/>
      <c r="AI141" s="1670"/>
      <c r="AJ141" s="1674"/>
    </row>
    <row r="142" spans="2:36" ht="15.75">
      <c r="B142" s="65" t="str">
        <f>'Library Volume 2'!$F$32</f>
        <v>Medium-Scale</v>
      </c>
      <c r="C142" s="658">
        <f>C55+C100</f>
        <v>0</v>
      </c>
      <c r="D142" s="658"/>
      <c r="E142" s="1241">
        <f>'Provisional SoA'!Q8</f>
        <v>0</v>
      </c>
      <c r="F142" s="1670"/>
      <c r="G142" s="1861" t="str">
        <f>B142</f>
        <v>Medium-Scale</v>
      </c>
      <c r="H142" s="1862"/>
      <c r="I142" s="1691"/>
      <c r="J142" s="1068">
        <f t="shared" ref="J142:J144" si="206">SUM(K142:Y142)</f>
        <v>0</v>
      </c>
      <c r="K142" s="1690">
        <f>IF(K$146="Yes",'Teaching '!I44,0)</f>
        <v>0</v>
      </c>
      <c r="L142" s="1690">
        <f>IF(L$146="Yes",'Teaching '!I75,0)</f>
        <v>0</v>
      </c>
      <c r="M142" s="1690">
        <f>IF(M$146="Yes",'Teaching '!I106,0)</f>
        <v>0</v>
      </c>
      <c r="N142" s="1690">
        <f>IF(N$146="Yes",'Teaching '!I137,0)</f>
        <v>0</v>
      </c>
      <c r="O142" s="1690">
        <f>IF(O$146="Yes",'Teaching '!I178,0)</f>
        <v>0</v>
      </c>
      <c r="P142" s="1690">
        <f>IF(P$146="Yes",'Teaching '!I219,0)</f>
        <v>0</v>
      </c>
      <c r="Q142" s="1690">
        <f>IF(Q$146="Yes",'Teaching '!I250,0)</f>
        <v>0</v>
      </c>
      <c r="R142" s="1690">
        <f>IF(R$146="Yes",'Teaching '!I291,0)</f>
        <v>0</v>
      </c>
      <c r="S142" s="1690">
        <f>IF(S$146="Yes",'Teaching '!I322,0)</f>
        <v>0</v>
      </c>
      <c r="T142" s="1690">
        <f>IF(T$146="Yes",'Teaching '!I363,0)</f>
        <v>0</v>
      </c>
      <c r="U142" s="1690">
        <f>IF(U$146="Yes",'Teaching '!I394,0)</f>
        <v>0</v>
      </c>
      <c r="V142" s="1690">
        <f>IF(V$146="Yes",'Teaching '!I425,0)</f>
        <v>0</v>
      </c>
      <c r="W142" s="1690">
        <f>IF(W$146="Yes",'Teaching '!I456,0)</f>
        <v>0</v>
      </c>
      <c r="X142" s="1690">
        <f>IF(X$146="Yes",'Teaching '!I487,0)</f>
        <v>0</v>
      </c>
      <c r="Y142" s="1690">
        <f>IF(Y$146="Yes",'Teaching '!I518,0)</f>
        <v>0</v>
      </c>
      <c r="Z142" s="1670"/>
      <c r="AA142" s="1670"/>
      <c r="AB142" s="1670"/>
      <c r="AC142" s="1670"/>
      <c r="AD142" s="1670"/>
      <c r="AE142" s="1670"/>
      <c r="AF142" s="1670"/>
      <c r="AG142" s="1670"/>
      <c r="AH142" s="1670"/>
      <c r="AI142" s="1670"/>
      <c r="AJ142" s="1674"/>
    </row>
    <row r="143" spans="2:36" ht="15.75">
      <c r="B143" s="65" t="str">
        <f>'Library Volume 2'!$F$52</f>
        <v>Large-Scale</v>
      </c>
      <c r="C143" s="658">
        <f>C56+C101</f>
        <v>0</v>
      </c>
      <c r="D143" s="658"/>
      <c r="E143" s="1241">
        <f>'Provisional SoA'!Q9</f>
        <v>0</v>
      </c>
      <c r="F143" s="1670"/>
      <c r="G143" s="1861" t="str">
        <f>B143</f>
        <v>Large-Scale</v>
      </c>
      <c r="H143" s="1862"/>
      <c r="I143" s="1691"/>
      <c r="J143" s="1068">
        <f t="shared" si="206"/>
        <v>0</v>
      </c>
      <c r="K143" s="1690">
        <f>IF(K$146="Yes",'Teaching '!I45,0)</f>
        <v>0</v>
      </c>
      <c r="L143" s="1690">
        <f>IF(L$146="Yes",'Teaching '!I76,0)</f>
        <v>0</v>
      </c>
      <c r="M143" s="1690">
        <f>IF(M$146="Yes",'Teaching '!I107,0)</f>
        <v>0</v>
      </c>
      <c r="N143" s="1690">
        <f>IF(N$146="Yes",'Teaching '!I138,0)</f>
        <v>0</v>
      </c>
      <c r="O143" s="1690">
        <f>IF(O$146="Yes",'Teaching '!I179,0)</f>
        <v>0</v>
      </c>
      <c r="P143" s="1690">
        <f>IF(P$146="Yes",'Teaching '!I220,0)</f>
        <v>0</v>
      </c>
      <c r="Q143" s="1690">
        <f>IF(Q$146="Yes",'Teaching '!I251,0)</f>
        <v>0</v>
      </c>
      <c r="R143" s="1690">
        <f>IF(R$146="Yes",'Teaching '!I292,0)</f>
        <v>0</v>
      </c>
      <c r="S143" s="1690">
        <f>IF(S$146="Yes",'Teaching '!I323,0)</f>
        <v>0</v>
      </c>
      <c r="T143" s="1690">
        <f>IF(T$146="Yes",'Teaching '!I364,0)</f>
        <v>0</v>
      </c>
      <c r="U143" s="1690">
        <f>IF(U$146="Yes",'Teaching '!I395,0)</f>
        <v>0</v>
      </c>
      <c r="V143" s="1690">
        <f>IF(V$146="Yes",'Teaching '!I426,0)</f>
        <v>0</v>
      </c>
      <c r="W143" s="1690">
        <f>IF(W$146="Yes",'Teaching '!I457,0)</f>
        <v>0</v>
      </c>
      <c r="X143" s="1690">
        <f>IF(X$146="Yes",'Teaching '!I488,0)</f>
        <v>0</v>
      </c>
      <c r="Y143" s="1690">
        <f>IF(Y$146="Yes",'Teaching '!I519,0)</f>
        <v>0</v>
      </c>
      <c r="Z143" s="1670"/>
      <c r="AA143" s="1670"/>
      <c r="AB143" s="1670"/>
      <c r="AC143" s="1670"/>
      <c r="AD143" s="1670"/>
      <c r="AE143" s="1670"/>
      <c r="AF143" s="1670"/>
      <c r="AG143" s="1670"/>
      <c r="AH143" s="1670"/>
      <c r="AI143" s="1670"/>
      <c r="AJ143" s="1674"/>
    </row>
    <row r="144" spans="2:36" ht="15.75">
      <c r="B144" s="76" t="str">
        <f>'Library Volume 2'!$F$67</f>
        <v>Extra-Large-Scale</v>
      </c>
      <c r="C144" s="658">
        <f>C57+C102</f>
        <v>0</v>
      </c>
      <c r="D144" s="658"/>
      <c r="E144" s="1241">
        <f>'Provisional SoA'!Q10</f>
        <v>0</v>
      </c>
      <c r="F144" s="1670"/>
      <c r="G144" s="1863" t="str">
        <f>B144</f>
        <v>Extra-Large-Scale</v>
      </c>
      <c r="H144" s="1864"/>
      <c r="I144" s="1692"/>
      <c r="J144" s="1068">
        <f t="shared" si="206"/>
        <v>0</v>
      </c>
      <c r="K144" s="1693">
        <f>IF(K$146="Yes",'Teaching '!I46,0)</f>
        <v>0</v>
      </c>
      <c r="L144" s="1693">
        <f>IF(L$146="Yes",'Teaching '!I77,0)</f>
        <v>0</v>
      </c>
      <c r="M144" s="1693">
        <f>IF(M$146="Yes",'Teaching '!I108,0)</f>
        <v>0</v>
      </c>
      <c r="N144" s="1693">
        <f>IF(N$146="Yes",'Teaching '!I139,0)</f>
        <v>0</v>
      </c>
      <c r="O144" s="1693">
        <f>IF(O$146="Yes",'Teaching '!I180,0)</f>
        <v>0</v>
      </c>
      <c r="P144" s="1693">
        <f>IF(P$146="Yes",'Teaching '!I221,0)</f>
        <v>0</v>
      </c>
      <c r="Q144" s="1693">
        <f>IF(Q$146="Yes",'Teaching '!I252,0)</f>
        <v>0</v>
      </c>
      <c r="R144" s="1693">
        <f>IF(R$146="Yes",'Teaching '!I293,0)</f>
        <v>0</v>
      </c>
      <c r="S144" s="1693">
        <f>IF(S$146="Yes",'Teaching '!I324,0)</f>
        <v>0</v>
      </c>
      <c r="T144" s="1693">
        <f>IF(T$146="Yes",'Teaching '!I365,0)</f>
        <v>0</v>
      </c>
      <c r="U144" s="1693">
        <f>IF(U$146="Yes",'Teaching '!I396,0)</f>
        <v>0</v>
      </c>
      <c r="V144" s="1693">
        <f>IF(V$146="Yes",'Teaching '!I427,0)</f>
        <v>0</v>
      </c>
      <c r="W144" s="1693">
        <f>IF(W$146="Yes",'Teaching '!I458,0)</f>
        <v>0</v>
      </c>
      <c r="X144" s="1693">
        <f>IF(X$146="Yes",'Teaching '!I489,0)</f>
        <v>0</v>
      </c>
      <c r="Y144" s="1693">
        <f>IF(Y$146="Yes",'Teaching '!I520,0)</f>
        <v>0</v>
      </c>
      <c r="Z144" s="1670"/>
      <c r="AA144" s="1670"/>
      <c r="AB144" s="1670"/>
      <c r="AC144" s="1670"/>
      <c r="AD144" s="1670"/>
      <c r="AE144" s="1670"/>
      <c r="AF144" s="1670"/>
      <c r="AG144" s="1670"/>
      <c r="AH144" s="1670"/>
      <c r="AI144" s="1670"/>
      <c r="AJ144" s="1674"/>
    </row>
    <row r="145" spans="2:36" ht="15.75">
      <c r="B145" s="807" t="s">
        <v>345</v>
      </c>
      <c r="C145" s="1047">
        <f>SUM(C141:C144)</f>
        <v>0</v>
      </c>
      <c r="D145" s="1047"/>
      <c r="E145" s="1243">
        <f>'Provisional SoA'!Q11</f>
        <v>0</v>
      </c>
      <c r="F145" s="1670"/>
      <c r="G145" s="1464" t="s">
        <v>345</v>
      </c>
      <c r="H145" s="1465"/>
      <c r="I145" s="1466"/>
      <c r="J145" s="1069">
        <f>SUM(J141:J144)</f>
        <v>0</v>
      </c>
      <c r="K145" s="1069">
        <f t="shared" ref="K145:Y145" si="207">SUM(K141:K144)</f>
        <v>0</v>
      </c>
      <c r="L145" s="1069">
        <f t="shared" si="207"/>
        <v>0</v>
      </c>
      <c r="M145" s="1069">
        <f t="shared" si="207"/>
        <v>0</v>
      </c>
      <c r="N145" s="1069">
        <f t="shared" si="207"/>
        <v>0</v>
      </c>
      <c r="O145" s="1069">
        <f t="shared" si="207"/>
        <v>0</v>
      </c>
      <c r="P145" s="1069">
        <f t="shared" si="207"/>
        <v>0</v>
      </c>
      <c r="Q145" s="1069">
        <f t="shared" si="207"/>
        <v>0</v>
      </c>
      <c r="R145" s="1069">
        <f t="shared" si="207"/>
        <v>0</v>
      </c>
      <c r="S145" s="1069">
        <f t="shared" si="207"/>
        <v>0</v>
      </c>
      <c r="T145" s="1069">
        <f t="shared" si="207"/>
        <v>0</v>
      </c>
      <c r="U145" s="1069">
        <f t="shared" si="207"/>
        <v>0</v>
      </c>
      <c r="V145" s="1069">
        <f t="shared" si="207"/>
        <v>0</v>
      </c>
      <c r="W145" s="1069">
        <f t="shared" si="207"/>
        <v>0</v>
      </c>
      <c r="X145" s="1069">
        <f t="shared" si="207"/>
        <v>0</v>
      </c>
      <c r="Y145" s="1069">
        <f t="shared" si="207"/>
        <v>0</v>
      </c>
      <c r="Z145" s="1670"/>
      <c r="AA145" s="1670"/>
      <c r="AB145" s="1670"/>
      <c r="AC145" s="1670"/>
      <c r="AD145" s="1670"/>
      <c r="AE145" s="1670"/>
      <c r="AF145" s="1670"/>
      <c r="AG145" s="1670"/>
      <c r="AH145" s="1670"/>
      <c r="AI145" s="1670"/>
      <c r="AJ145" s="1674"/>
    </row>
    <row r="146" spans="2:36" ht="18">
      <c r="B146" s="236" t="s">
        <v>346</v>
      </c>
      <c r="C146" s="659">
        <f>C140+C145</f>
        <v>0</v>
      </c>
      <c r="D146" s="659"/>
      <c r="E146" s="1244">
        <f>'Provisional SoA'!Q12</f>
        <v>0</v>
      </c>
      <c r="F146" s="1670"/>
      <c r="G146" s="1461" t="s">
        <v>465</v>
      </c>
      <c r="H146" s="1462"/>
      <c r="I146" s="1463"/>
      <c r="J146" s="1070" t="s">
        <v>466</v>
      </c>
      <c r="K146" s="1071" t="s">
        <v>349</v>
      </c>
      <c r="L146" s="1071" t="s">
        <v>349</v>
      </c>
      <c r="M146" s="1071" t="s">
        <v>349</v>
      </c>
      <c r="N146" s="1071" t="s">
        <v>349</v>
      </c>
      <c r="O146" s="1071" t="s">
        <v>349</v>
      </c>
      <c r="P146" s="1071" t="s">
        <v>349</v>
      </c>
      <c r="Q146" s="1071" t="s">
        <v>349</v>
      </c>
      <c r="R146" s="1071" t="s">
        <v>349</v>
      </c>
      <c r="S146" s="1071" t="s">
        <v>349</v>
      </c>
      <c r="T146" s="1071" t="s">
        <v>349</v>
      </c>
      <c r="U146" s="1071" t="s">
        <v>349</v>
      </c>
      <c r="V146" s="1071" t="s">
        <v>349</v>
      </c>
      <c r="W146" s="1071" t="s">
        <v>349</v>
      </c>
      <c r="X146" s="1071" t="s">
        <v>349</v>
      </c>
      <c r="Y146" s="1071" t="s">
        <v>349</v>
      </c>
      <c r="Z146" s="1670"/>
      <c r="AA146" s="1670"/>
      <c r="AB146" s="1670"/>
      <c r="AC146" s="1670"/>
      <c r="AD146" s="1670"/>
      <c r="AE146" s="1670"/>
      <c r="AF146" s="1670"/>
      <c r="AG146" s="1670"/>
      <c r="AH146" s="1670"/>
      <c r="AI146" s="1670"/>
      <c r="AJ146" s="1674"/>
    </row>
    <row r="147" spans="2:36">
      <c r="B147" s="66" t="str">
        <f>'Library Volume 2'!$G$93</f>
        <v>Auditoriums/ Lecture theatres</v>
      </c>
      <c r="C147" s="658">
        <f>C60+C105</f>
        <v>0</v>
      </c>
      <c r="D147" s="658"/>
      <c r="E147" s="1241">
        <f>'Provisional SoA'!Q13</f>
        <v>0</v>
      </c>
      <c r="F147" s="1670"/>
      <c r="G147" s="1670"/>
      <c r="H147" s="1670"/>
      <c r="I147" s="1670"/>
      <c r="J147" s="1670"/>
      <c r="K147" s="1670"/>
      <c r="L147" s="1670"/>
      <c r="M147" s="1670"/>
      <c r="N147" s="1670"/>
      <c r="O147" s="1670"/>
      <c r="P147" s="1670"/>
      <c r="Q147" s="1670"/>
      <c r="R147" s="1670"/>
      <c r="S147" s="1670"/>
      <c r="T147" s="1670"/>
      <c r="U147" s="1670"/>
      <c r="V147" s="1670"/>
      <c r="W147" s="1670"/>
      <c r="X147" s="1670"/>
      <c r="Y147" s="1670"/>
      <c r="Z147" s="1670"/>
      <c r="AA147" s="1670"/>
      <c r="AB147" s="1670"/>
      <c r="AC147" s="1670"/>
      <c r="AD147" s="1670"/>
      <c r="AE147" s="1670"/>
      <c r="AF147" s="1670"/>
      <c r="AG147" s="1670"/>
      <c r="AH147" s="1670"/>
      <c r="AI147" s="1670"/>
      <c r="AJ147" s="1674"/>
    </row>
    <row r="148" spans="2:36">
      <c r="B148" s="65" t="str">
        <f>'Library Volume 2'!$G$96</f>
        <v>Dining and social areas</v>
      </c>
      <c r="C148" s="658">
        <f>C61+C106</f>
        <v>0</v>
      </c>
      <c r="D148" s="658"/>
      <c r="E148" s="1241">
        <f>'Provisional SoA'!Q14</f>
        <v>0</v>
      </c>
      <c r="F148" s="1670"/>
      <c r="G148" s="1670"/>
      <c r="H148" s="1670"/>
      <c r="I148" s="1670"/>
      <c r="J148" s="1670"/>
      <c r="K148" s="1670"/>
      <c r="L148" s="1670"/>
      <c r="M148" s="1670"/>
      <c r="N148" s="1670"/>
      <c r="O148" s="1670"/>
      <c r="P148" s="1670"/>
      <c r="Q148" s="1670"/>
      <c r="R148" s="1670"/>
      <c r="S148" s="1670"/>
      <c r="T148" s="1670"/>
      <c r="U148" s="1670"/>
      <c r="V148" s="1670"/>
      <c r="W148" s="1670"/>
      <c r="X148" s="1670"/>
      <c r="Y148" s="1670"/>
      <c r="Z148" s="1670"/>
      <c r="AA148" s="1670"/>
      <c r="AB148" s="1670"/>
      <c r="AC148" s="1670"/>
      <c r="AD148" s="1670"/>
      <c r="AE148" s="1670"/>
      <c r="AF148" s="1670"/>
      <c r="AG148" s="1670"/>
      <c r="AH148" s="1670"/>
      <c r="AI148" s="1670"/>
      <c r="AJ148" s="1674"/>
    </row>
    <row r="149" spans="2:36">
      <c r="B149" s="65" t="str">
        <f>'Library Volume 2'!$G$101</f>
        <v>Sports halls</v>
      </c>
      <c r="C149" s="658">
        <f>C62+C107</f>
        <v>0</v>
      </c>
      <c r="D149" s="658"/>
      <c r="E149" s="1241">
        <f>'Provisional SoA'!Q15</f>
        <v>0</v>
      </c>
      <c r="F149" s="1670"/>
      <c r="G149" s="1670"/>
      <c r="H149" s="1670"/>
      <c r="I149" s="1670"/>
      <c r="J149" s="1670"/>
      <c r="K149" s="1670"/>
      <c r="L149" s="1670"/>
      <c r="M149" s="1670"/>
      <c r="N149" s="1670"/>
      <c r="O149" s="1670"/>
      <c r="P149" s="1670"/>
      <c r="Q149" s="1670"/>
      <c r="R149" s="1670"/>
      <c r="S149" s="1670"/>
      <c r="T149" s="1670"/>
      <c r="U149" s="1670"/>
      <c r="V149" s="1670"/>
      <c r="W149" s="1670"/>
      <c r="X149" s="1670"/>
      <c r="Y149" s="1670"/>
      <c r="Z149" s="1670"/>
      <c r="AA149" s="1670"/>
      <c r="AB149" s="1670"/>
      <c r="AC149" s="1670"/>
      <c r="AD149" s="1670"/>
      <c r="AE149" s="1670"/>
      <c r="AF149" s="1670"/>
      <c r="AG149" s="1670"/>
      <c r="AH149" s="1670"/>
      <c r="AI149" s="1670"/>
      <c r="AJ149" s="1674"/>
    </row>
    <row r="150" spans="2:36">
      <c r="B150" s="76" t="str">
        <f>'Library Volume 2'!$G$103</f>
        <v>Other indoor PE spaces</v>
      </c>
      <c r="C150" s="658">
        <f>C63+C108</f>
        <v>0</v>
      </c>
      <c r="D150" s="658"/>
      <c r="E150" s="1241">
        <f>'Provisional SoA'!Q16</f>
        <v>0</v>
      </c>
      <c r="F150" s="1670"/>
      <c r="G150" s="1670"/>
      <c r="H150" s="1670"/>
      <c r="I150" s="1670"/>
      <c r="J150" s="1670"/>
      <c r="K150" s="1670"/>
      <c r="L150" s="1670"/>
      <c r="M150" s="1670"/>
      <c r="N150" s="1670"/>
      <c r="O150" s="1670"/>
      <c r="P150" s="1670"/>
      <c r="Q150" s="1670"/>
      <c r="R150" s="1670"/>
      <c r="S150" s="1670"/>
      <c r="T150" s="1670"/>
      <c r="U150" s="1670"/>
      <c r="V150" s="1670"/>
      <c r="W150" s="1670"/>
      <c r="X150" s="1670"/>
      <c r="Y150" s="1670"/>
      <c r="Z150" s="1670"/>
      <c r="AA150" s="1670"/>
      <c r="AB150" s="1670"/>
      <c r="AC150" s="1670"/>
      <c r="AD150" s="1670"/>
      <c r="AE150" s="1670"/>
      <c r="AF150" s="1670"/>
      <c r="AG150" s="1670"/>
      <c r="AH150" s="1670"/>
      <c r="AI150" s="1670"/>
      <c r="AJ150" s="1674"/>
    </row>
    <row r="151" spans="2:36" ht="15.75">
      <c r="B151" s="807" t="s">
        <v>345</v>
      </c>
      <c r="C151" s="1047">
        <f>SUM(C147:C150)</f>
        <v>0</v>
      </c>
      <c r="D151" s="1047"/>
      <c r="E151" s="1242">
        <f>'Provisional SoA'!Q17</f>
        <v>0</v>
      </c>
      <c r="F151" s="1670"/>
      <c r="G151" s="1670"/>
      <c r="H151" s="1670"/>
      <c r="I151" s="1670"/>
      <c r="J151" s="1670"/>
      <c r="K151" s="1670"/>
      <c r="L151" s="1670"/>
      <c r="M151" s="1670"/>
      <c r="N151" s="1670"/>
      <c r="O151" s="1670"/>
      <c r="P151" s="1670"/>
      <c r="Q151" s="1670"/>
      <c r="R151" s="1670"/>
      <c r="S151" s="1670"/>
      <c r="T151" s="1670"/>
      <c r="U151" s="1670"/>
      <c r="V151" s="1670"/>
      <c r="W151" s="1670"/>
      <c r="X151" s="1670"/>
      <c r="Y151" s="1670"/>
      <c r="Z151" s="1670"/>
      <c r="AA151" s="1670"/>
      <c r="AB151" s="1670"/>
      <c r="AC151" s="1670"/>
      <c r="AD151" s="1670"/>
      <c r="AE151" s="1670"/>
      <c r="AF151" s="1670"/>
      <c r="AG151" s="1670"/>
      <c r="AH151" s="1670"/>
      <c r="AI151" s="1670"/>
      <c r="AJ151" s="1674"/>
    </row>
    <row r="152" spans="2:36">
      <c r="B152" s="431" t="str">
        <f>'Library Volume 2'!$F$108</f>
        <v>Resource/ Study Spaces</v>
      </c>
      <c r="C152" s="658">
        <f>C65+C110</f>
        <v>0</v>
      </c>
      <c r="D152" s="658"/>
      <c r="E152" s="1241">
        <f>'Provisional SoA'!Q18</f>
        <v>0</v>
      </c>
      <c r="F152" s="1670"/>
      <c r="G152" s="1670"/>
      <c r="H152" s="1670"/>
      <c r="I152" s="1670"/>
      <c r="J152" s="1670"/>
      <c r="K152" s="1670"/>
      <c r="L152" s="1670"/>
      <c r="M152" s="1670"/>
      <c r="N152" s="1670"/>
      <c r="O152" s="1670"/>
      <c r="P152" s="1670"/>
      <c r="Q152" s="1670"/>
      <c r="R152" s="1670"/>
      <c r="S152" s="1670"/>
      <c r="T152" s="1670"/>
      <c r="U152" s="1670"/>
      <c r="V152" s="1670"/>
      <c r="W152" s="1670"/>
      <c r="X152" s="1670"/>
      <c r="Y152" s="1670"/>
      <c r="Z152" s="1670"/>
      <c r="AA152" s="1670"/>
      <c r="AB152" s="1670"/>
      <c r="AC152" s="1670"/>
      <c r="AD152" s="1670"/>
      <c r="AE152" s="1670"/>
      <c r="AF152" s="1670"/>
      <c r="AG152" s="1670"/>
      <c r="AH152" s="1670"/>
      <c r="AI152" s="1670"/>
      <c r="AJ152" s="1674"/>
    </row>
    <row r="153" spans="2:36" ht="15.75">
      <c r="B153" s="807" t="s">
        <v>345</v>
      </c>
      <c r="C153" s="1047">
        <f>SUM(C152)</f>
        <v>0</v>
      </c>
      <c r="D153" s="1047"/>
      <c r="E153" s="1242">
        <f>'Provisional SoA'!Q19</f>
        <v>0</v>
      </c>
      <c r="F153" s="1670"/>
      <c r="G153" s="1670"/>
      <c r="H153" s="1670"/>
      <c r="I153" s="1670"/>
      <c r="J153" s="1670"/>
      <c r="K153" s="1670"/>
      <c r="L153" s="1670"/>
      <c r="M153" s="1670"/>
      <c r="N153" s="1670"/>
      <c r="O153" s="1670"/>
      <c r="P153" s="1670"/>
      <c r="Q153" s="1670"/>
      <c r="R153" s="1670"/>
      <c r="S153" s="1670"/>
      <c r="T153" s="1670"/>
      <c r="U153" s="1670"/>
      <c r="V153" s="1670"/>
      <c r="W153" s="1670"/>
      <c r="X153" s="1670"/>
      <c r="Y153" s="1670"/>
      <c r="Z153" s="1670"/>
      <c r="AA153" s="1670"/>
      <c r="AB153" s="1670"/>
      <c r="AC153" s="1670"/>
      <c r="AD153" s="1670"/>
      <c r="AE153" s="1670"/>
      <c r="AF153" s="1670"/>
      <c r="AG153" s="1670"/>
      <c r="AH153" s="1670"/>
      <c r="AI153" s="1670"/>
      <c r="AJ153" s="1674"/>
    </row>
    <row r="154" spans="2:36">
      <c r="B154" s="66" t="str">
        <f>'Library Volume 2'!$G$120</f>
        <v>Teaching Staff Spaces</v>
      </c>
      <c r="C154" s="658">
        <f>C67+C112</f>
        <v>0</v>
      </c>
      <c r="D154" s="658"/>
      <c r="E154" s="1241">
        <f>'Provisional SoA'!Q20</f>
        <v>0</v>
      </c>
      <c r="F154" s="1670"/>
      <c r="G154" s="1670"/>
      <c r="H154" s="1670"/>
      <c r="I154" s="1670"/>
      <c r="J154" s="1670"/>
      <c r="K154" s="1670"/>
      <c r="L154" s="1670"/>
      <c r="M154" s="1670"/>
      <c r="N154" s="1670"/>
      <c r="O154" s="1670"/>
      <c r="P154" s="1670"/>
      <c r="Q154" s="1670"/>
      <c r="R154" s="1670"/>
      <c r="S154" s="1670"/>
      <c r="T154" s="1670"/>
      <c r="U154" s="1670"/>
      <c r="V154" s="1670"/>
      <c r="W154" s="1670"/>
      <c r="X154" s="1670"/>
      <c r="Y154" s="1670"/>
      <c r="Z154" s="1670"/>
      <c r="AA154" s="1670"/>
      <c r="AB154" s="1670"/>
      <c r="AC154" s="1670"/>
      <c r="AD154" s="1670"/>
      <c r="AE154" s="1670"/>
      <c r="AF154" s="1670"/>
      <c r="AG154" s="1670"/>
      <c r="AH154" s="1670"/>
      <c r="AI154" s="1670"/>
      <c r="AJ154" s="1674"/>
    </row>
    <row r="155" spans="2:36">
      <c r="B155" s="65" t="str">
        <f>'Library Volume 2'!$F$125</f>
        <v>Administration (Support) Staff Spaces</v>
      </c>
      <c r="C155" s="658">
        <f>C68+C113</f>
        <v>0</v>
      </c>
      <c r="D155" s="658"/>
      <c r="E155" s="1241">
        <f>'Provisional SoA'!Q21</f>
        <v>0</v>
      </c>
      <c r="F155" s="1670"/>
      <c r="G155" s="1670"/>
      <c r="H155" s="1670"/>
      <c r="I155" s="1670"/>
      <c r="J155" s="1670"/>
      <c r="K155" s="1670"/>
      <c r="L155" s="1670"/>
      <c r="M155" s="1670"/>
      <c r="N155" s="1670"/>
      <c r="O155" s="1670"/>
      <c r="P155" s="1670"/>
      <c r="Q155" s="1670"/>
      <c r="R155" s="1670"/>
      <c r="S155" s="1670"/>
      <c r="T155" s="1670"/>
      <c r="U155" s="1670"/>
      <c r="V155" s="1670"/>
      <c r="W155" s="1670"/>
      <c r="X155" s="1670"/>
      <c r="Y155" s="1670"/>
      <c r="Z155" s="1670"/>
      <c r="AA155" s="1670"/>
      <c r="AB155" s="1670"/>
      <c r="AC155" s="1670"/>
      <c r="AD155" s="1670"/>
      <c r="AE155" s="1670"/>
      <c r="AF155" s="1670"/>
      <c r="AG155" s="1670"/>
      <c r="AH155" s="1670"/>
      <c r="AI155" s="1670"/>
      <c r="AJ155" s="1674"/>
    </row>
    <row r="156" spans="2:36">
      <c r="B156" s="65" t="str">
        <f>'Library Volume 2'!$F$127</f>
        <v>Meeting/ Interview Rooms</v>
      </c>
      <c r="C156" s="658">
        <f>C69+C114</f>
        <v>0</v>
      </c>
      <c r="D156" s="658"/>
      <c r="E156" s="1241">
        <f>'Provisional SoA'!Q22</f>
        <v>0</v>
      </c>
      <c r="F156" s="1670"/>
      <c r="G156" s="1670"/>
      <c r="H156" s="1670"/>
      <c r="I156" s="1670"/>
      <c r="J156" s="1670"/>
      <c r="K156" s="1670"/>
      <c r="L156" s="1670"/>
      <c r="M156" s="1670"/>
      <c r="N156" s="1670"/>
      <c r="O156" s="1670"/>
      <c r="P156" s="1670"/>
      <c r="Q156" s="1670"/>
      <c r="R156" s="1670"/>
      <c r="S156" s="1670"/>
      <c r="T156" s="1670"/>
      <c r="U156" s="1670"/>
      <c r="V156" s="1670"/>
      <c r="W156" s="1670"/>
      <c r="X156" s="1670"/>
      <c r="Y156" s="1670"/>
      <c r="Z156" s="1670"/>
      <c r="AA156" s="1670"/>
      <c r="AB156" s="1670"/>
      <c r="AC156" s="1670"/>
      <c r="AD156" s="1670"/>
      <c r="AE156" s="1670"/>
      <c r="AF156" s="1670"/>
      <c r="AG156" s="1670"/>
      <c r="AH156" s="1670"/>
      <c r="AI156" s="1670"/>
      <c r="AJ156" s="1674"/>
    </row>
    <row r="157" spans="2:36">
      <c r="B157" s="65" t="str">
        <f>'Library Volume 2'!$F$131</f>
        <v>Central Facilities</v>
      </c>
      <c r="C157" s="658">
        <f>C70+C115</f>
        <v>0</v>
      </c>
      <c r="D157" s="658"/>
      <c r="E157" s="1241">
        <f>'Provisional SoA'!Q23</f>
        <v>0</v>
      </c>
      <c r="F157" s="1670"/>
      <c r="G157" s="1670"/>
      <c r="H157" s="1670"/>
      <c r="I157" s="1670"/>
      <c r="J157" s="1670"/>
      <c r="K157" s="1670"/>
      <c r="L157" s="1670"/>
      <c r="M157" s="1670"/>
      <c r="N157" s="1670"/>
      <c r="O157" s="1670"/>
      <c r="P157" s="1670"/>
      <c r="Q157" s="1670"/>
      <c r="R157" s="1670"/>
      <c r="S157" s="1670"/>
      <c r="T157" s="1670"/>
      <c r="U157" s="1670"/>
      <c r="V157" s="1670"/>
      <c r="W157" s="1670"/>
      <c r="X157" s="1670"/>
      <c r="Y157" s="1670"/>
      <c r="Z157" s="1670"/>
      <c r="AA157" s="1670"/>
      <c r="AB157" s="1670"/>
      <c r="AC157" s="1670"/>
      <c r="AD157" s="1670"/>
      <c r="AE157" s="1670"/>
      <c r="AF157" s="1670"/>
      <c r="AG157" s="1670"/>
      <c r="AH157" s="1670"/>
      <c r="AI157" s="1670"/>
      <c r="AJ157" s="1674"/>
    </row>
    <row r="158" spans="2:36" ht="15.75">
      <c r="B158" s="815" t="s">
        <v>345</v>
      </c>
      <c r="C158" s="1047">
        <f>SUM(C154:C157)</f>
        <v>0</v>
      </c>
      <c r="D158" s="1047"/>
      <c r="E158" s="1242">
        <f>'Provisional SoA'!Q24</f>
        <v>0</v>
      </c>
      <c r="F158" s="1670"/>
      <c r="G158" s="1670"/>
      <c r="H158" s="1670"/>
      <c r="I158" s="1670"/>
      <c r="J158" s="1670"/>
      <c r="K158" s="1670"/>
      <c r="L158" s="1670"/>
      <c r="M158" s="1670"/>
      <c r="N158" s="1670"/>
      <c r="O158" s="1670"/>
      <c r="P158" s="1670"/>
      <c r="Q158" s="1670"/>
      <c r="R158" s="1670"/>
      <c r="S158" s="1670"/>
      <c r="T158" s="1670"/>
      <c r="U158" s="1670"/>
      <c r="V158" s="1670"/>
      <c r="W158" s="1670"/>
      <c r="X158" s="1670"/>
      <c r="Y158" s="1670"/>
      <c r="Z158" s="1670"/>
      <c r="AA158" s="1670"/>
      <c r="AB158" s="1670"/>
      <c r="AC158" s="1670"/>
      <c r="AD158" s="1670"/>
      <c r="AE158" s="1670"/>
      <c r="AF158" s="1670"/>
      <c r="AG158" s="1670"/>
      <c r="AH158" s="1670"/>
      <c r="AI158" s="1670"/>
      <c r="AJ158" s="1674"/>
    </row>
    <row r="159" spans="2:36">
      <c r="B159" s="66" t="str">
        <f>'Library Volume 2'!$H$142</f>
        <v>Classroom stores, room (off classroom)</v>
      </c>
      <c r="C159" s="658">
        <f>C72+C117</f>
        <v>0</v>
      </c>
      <c r="D159" s="658"/>
      <c r="E159" s="1241">
        <f>'Provisional SoA'!Q25</f>
        <v>0</v>
      </c>
      <c r="F159" s="1670"/>
      <c r="G159" s="1670"/>
      <c r="H159" s="1670"/>
      <c r="I159" s="1670"/>
      <c r="J159" s="1670"/>
      <c r="K159" s="1670"/>
      <c r="L159" s="1670"/>
      <c r="M159" s="1670"/>
      <c r="N159" s="1670"/>
      <c r="O159" s="1670"/>
      <c r="P159" s="1670"/>
      <c r="Q159" s="1670"/>
      <c r="R159" s="1670"/>
      <c r="S159" s="1670"/>
      <c r="T159" s="1670"/>
      <c r="U159" s="1670"/>
      <c r="V159" s="1670"/>
      <c r="W159" s="1670"/>
      <c r="X159" s="1670"/>
      <c r="Y159" s="1670"/>
      <c r="Z159" s="1670"/>
      <c r="AA159" s="1670"/>
      <c r="AB159" s="1670"/>
      <c r="AC159" s="1670"/>
      <c r="AD159" s="1670"/>
      <c r="AE159" s="1670"/>
      <c r="AF159" s="1670"/>
      <c r="AG159" s="1670"/>
      <c r="AH159" s="1670"/>
      <c r="AI159" s="1670"/>
      <c r="AJ159" s="1674"/>
    </row>
    <row r="160" spans="2:36">
      <c r="B160" s="65" t="str">
        <f>'Library Volume 2'!$H$143</f>
        <v>Teaching resources stores (specialist)</v>
      </c>
      <c r="C160" s="658">
        <f>C73+C118</f>
        <v>0</v>
      </c>
      <c r="D160" s="658"/>
      <c r="E160" s="1241">
        <f>'Provisional SoA'!Q26</f>
        <v>0</v>
      </c>
      <c r="F160" s="1670"/>
      <c r="G160" s="1670"/>
      <c r="H160" s="1670"/>
      <c r="I160" s="1670"/>
      <c r="J160" s="1670"/>
      <c r="K160" s="1670"/>
      <c r="L160" s="1670"/>
      <c r="M160" s="1670"/>
      <c r="N160" s="1670"/>
      <c r="O160" s="1670"/>
      <c r="P160" s="1670"/>
      <c r="Q160" s="1670"/>
      <c r="R160" s="1670"/>
      <c r="S160" s="1670"/>
      <c r="T160" s="1670"/>
      <c r="U160" s="1670"/>
      <c r="V160" s="1670"/>
      <c r="W160" s="1670"/>
      <c r="X160" s="1670"/>
      <c r="Y160" s="1670"/>
      <c r="Z160" s="1670"/>
      <c r="AA160" s="1670"/>
      <c r="AB160" s="1670"/>
      <c r="AC160" s="1670"/>
      <c r="AD160" s="1670"/>
      <c r="AE160" s="1670"/>
      <c r="AF160" s="1670"/>
      <c r="AG160" s="1670"/>
      <c r="AH160" s="1670"/>
      <c r="AI160" s="1670"/>
      <c r="AJ160" s="1674"/>
    </row>
    <row r="161" spans="2:36">
      <c r="B161" s="65" t="str">
        <f>'Library Volume 2'!$G$146</f>
        <v>Prep rooms</v>
      </c>
      <c r="C161" s="658">
        <f>C74+C119</f>
        <v>0</v>
      </c>
      <c r="D161" s="658"/>
      <c r="E161" s="1241">
        <f>'Provisional SoA'!Q27</f>
        <v>0</v>
      </c>
      <c r="F161" s="1670"/>
      <c r="G161" s="1670"/>
      <c r="H161" s="1670"/>
      <c r="I161" s="1670"/>
      <c r="J161" s="1670"/>
      <c r="K161" s="1670"/>
      <c r="L161" s="1670"/>
      <c r="M161" s="1670"/>
      <c r="N161" s="1670"/>
      <c r="O161" s="1670"/>
      <c r="P161" s="1670"/>
      <c r="Q161" s="1670"/>
      <c r="R161" s="1670"/>
      <c r="S161" s="1670"/>
      <c r="T161" s="1670"/>
      <c r="U161" s="1670"/>
      <c r="V161" s="1670"/>
      <c r="W161" s="1670"/>
      <c r="X161" s="1670"/>
      <c r="Y161" s="1670"/>
      <c r="Z161" s="1670"/>
      <c r="AA161" s="1670"/>
      <c r="AB161" s="1670"/>
      <c r="AC161" s="1670"/>
      <c r="AD161" s="1670"/>
      <c r="AE161" s="1670"/>
      <c r="AF161" s="1670"/>
      <c r="AG161" s="1670"/>
      <c r="AH161" s="1670"/>
      <c r="AI161" s="1670"/>
      <c r="AJ161" s="1674"/>
    </row>
    <row r="162" spans="2:36">
      <c r="B162" s="65" t="str">
        <f>'Library Volume 2'!$G$150</f>
        <v>Sports stores</v>
      </c>
      <c r="C162" s="658">
        <f>C75+C120</f>
        <v>0</v>
      </c>
      <c r="D162" s="658"/>
      <c r="E162" s="1241">
        <f>'Provisional SoA'!Q28</f>
        <v>0</v>
      </c>
      <c r="F162" s="1670"/>
      <c r="G162" s="1670"/>
      <c r="H162" s="1670"/>
      <c r="I162" s="1670"/>
      <c r="J162" s="1670"/>
      <c r="K162" s="1670"/>
      <c r="L162" s="1670"/>
      <c r="M162" s="1670"/>
      <c r="N162" s="1670"/>
      <c r="O162" s="1670"/>
      <c r="P162" s="1670"/>
      <c r="Q162" s="1670"/>
      <c r="R162" s="1670"/>
      <c r="S162" s="1670"/>
      <c r="T162" s="1670"/>
      <c r="U162" s="1670"/>
      <c r="V162" s="1670"/>
      <c r="W162" s="1670"/>
      <c r="X162" s="1670"/>
      <c r="Y162" s="1670"/>
      <c r="Z162" s="1670"/>
      <c r="AA162" s="1670"/>
      <c r="AB162" s="1670"/>
      <c r="AC162" s="1670"/>
      <c r="AD162" s="1670"/>
      <c r="AE162" s="1670"/>
      <c r="AF162" s="1670"/>
      <c r="AG162" s="1670"/>
      <c r="AH162" s="1670"/>
      <c r="AI162" s="1670"/>
      <c r="AJ162" s="1674"/>
    </row>
    <row r="163" spans="2:36">
      <c r="B163" s="65" t="str">
        <f>'Library Volume 2'!$G$152</f>
        <v>Non-teaching storage</v>
      </c>
      <c r="C163" s="658">
        <f>C76+C121</f>
        <v>0</v>
      </c>
      <c r="D163" s="658"/>
      <c r="E163" s="1241">
        <f>'Provisional SoA'!Q29</f>
        <v>0</v>
      </c>
      <c r="F163" s="1670"/>
      <c r="G163" s="1670"/>
      <c r="H163" s="1670"/>
      <c r="I163" s="1670"/>
      <c r="J163" s="1670"/>
      <c r="K163" s="1670"/>
      <c r="L163" s="1670"/>
      <c r="M163" s="1670"/>
      <c r="N163" s="1670"/>
      <c r="O163" s="1670"/>
      <c r="P163" s="1670"/>
      <c r="Q163" s="1670"/>
      <c r="R163" s="1670"/>
      <c r="S163" s="1670"/>
      <c r="T163" s="1670"/>
      <c r="U163" s="1670"/>
      <c r="V163" s="1670"/>
      <c r="W163" s="1670"/>
      <c r="X163" s="1670"/>
      <c r="Y163" s="1670"/>
      <c r="Z163" s="1670"/>
      <c r="AA163" s="1670"/>
      <c r="AB163" s="1670"/>
      <c r="AC163" s="1670"/>
      <c r="AD163" s="1670"/>
      <c r="AE163" s="1670"/>
      <c r="AF163" s="1670"/>
      <c r="AG163" s="1670"/>
      <c r="AH163" s="1670"/>
      <c r="AI163" s="1670"/>
      <c r="AJ163" s="1674"/>
    </row>
    <row r="164" spans="2:36" ht="15.75">
      <c r="B164" s="1181" t="s">
        <v>345</v>
      </c>
      <c r="C164" s="1047">
        <f>SUM(C159:C163)</f>
        <v>0</v>
      </c>
      <c r="D164" s="1047"/>
      <c r="E164" s="1242">
        <f>'Provisional SoA'!Q30</f>
        <v>0</v>
      </c>
      <c r="F164" s="1670"/>
      <c r="G164" s="1670"/>
      <c r="H164" s="1670"/>
      <c r="I164" s="1670"/>
      <c r="J164" s="1670"/>
      <c r="K164" s="1670"/>
      <c r="L164" s="1670"/>
      <c r="M164" s="1670"/>
      <c r="N164" s="1670"/>
      <c r="O164" s="1670"/>
      <c r="P164" s="1670"/>
      <c r="Q164" s="1670"/>
      <c r="R164" s="1670"/>
      <c r="S164" s="1670"/>
      <c r="T164" s="1670"/>
      <c r="U164" s="1670"/>
      <c r="V164" s="1670"/>
      <c r="W164" s="1670"/>
      <c r="X164" s="1670"/>
      <c r="Y164" s="1670"/>
      <c r="Z164" s="1670"/>
      <c r="AA164" s="1670"/>
      <c r="AB164" s="1670"/>
      <c r="AC164" s="1670"/>
      <c r="AD164" s="1670"/>
      <c r="AE164" s="1670"/>
      <c r="AF164" s="1670"/>
      <c r="AG164" s="1670"/>
      <c r="AH164" s="1670"/>
      <c r="AI164" s="1670"/>
      <c r="AJ164" s="1674"/>
    </row>
    <row r="165" spans="2:36" ht="18">
      <c r="B165" s="236" t="s">
        <v>351</v>
      </c>
      <c r="C165" s="659">
        <f>C151+C153+C158+C164</f>
        <v>0</v>
      </c>
      <c r="D165" s="659"/>
      <c r="E165" s="1244">
        <f>'Provisional SoA'!Q31</f>
        <v>0</v>
      </c>
      <c r="F165" s="1670"/>
      <c r="G165" s="1670"/>
      <c r="H165" s="1670"/>
      <c r="I165" s="1670"/>
      <c r="J165" s="1670"/>
      <c r="K165" s="1670"/>
      <c r="L165" s="1670"/>
      <c r="M165" s="1670"/>
      <c r="N165" s="1670"/>
      <c r="O165" s="1670"/>
      <c r="P165" s="1670"/>
      <c r="Q165" s="1670"/>
      <c r="R165" s="1670"/>
      <c r="S165" s="1670"/>
      <c r="T165" s="1670"/>
      <c r="U165" s="1670"/>
      <c r="V165" s="1670"/>
      <c r="W165" s="1670"/>
      <c r="X165" s="1670"/>
      <c r="Y165" s="1670"/>
      <c r="Z165" s="1670"/>
      <c r="AA165" s="1670"/>
      <c r="AB165" s="1670"/>
      <c r="AC165" s="1670"/>
      <c r="AD165" s="1670"/>
      <c r="AE165" s="1670"/>
      <c r="AF165" s="1670"/>
      <c r="AG165" s="1670"/>
      <c r="AH165" s="1670"/>
      <c r="AI165" s="1670"/>
      <c r="AJ165" s="1674"/>
    </row>
    <row r="166" spans="2:36" ht="20.25">
      <c r="B166" s="838"/>
      <c r="C166" s="656">
        <f>C146+C165</f>
        <v>0</v>
      </c>
      <c r="D166" s="656"/>
      <c r="E166" s="1245">
        <f>'Provisional SoA'!Q32</f>
        <v>0</v>
      </c>
      <c r="F166" s="1670"/>
      <c r="G166" s="1670"/>
      <c r="H166" s="1670"/>
      <c r="I166" s="1670"/>
      <c r="J166" s="1670"/>
      <c r="K166" s="1670"/>
      <c r="L166" s="1670"/>
      <c r="M166" s="1670"/>
      <c r="N166" s="1670"/>
      <c r="O166" s="1670"/>
      <c r="P166" s="1670"/>
      <c r="Q166" s="1670"/>
      <c r="R166" s="1670"/>
      <c r="S166" s="1670"/>
      <c r="T166" s="1670"/>
      <c r="U166" s="1670"/>
      <c r="V166" s="1670"/>
      <c r="W166" s="1670"/>
      <c r="X166" s="1670"/>
      <c r="Y166" s="1670"/>
      <c r="Z166" s="1670"/>
      <c r="AA166" s="1670"/>
      <c r="AB166" s="1670"/>
      <c r="AC166" s="1670"/>
      <c r="AD166" s="1670"/>
      <c r="AE166" s="1670"/>
      <c r="AF166" s="1670"/>
      <c r="AG166" s="1670"/>
      <c r="AH166" s="1670"/>
      <c r="AI166" s="1670"/>
      <c r="AJ166" s="1674"/>
    </row>
    <row r="167" spans="2:36">
      <c r="B167" s="841" t="str">
        <f>'Library Volume 2'!$F$163</f>
        <v>Toilets and Personal Care</v>
      </c>
      <c r="C167" s="658">
        <f>C80+C125</f>
        <v>0</v>
      </c>
      <c r="D167" s="658"/>
      <c r="E167" s="1865" t="str">
        <f>'Provisional SoA'!Q33</f>
        <v>N/A</v>
      </c>
      <c r="F167" s="1670"/>
      <c r="G167" s="1670"/>
      <c r="H167" s="1670"/>
      <c r="I167" s="1670"/>
      <c r="J167" s="1670"/>
      <c r="K167" s="1670"/>
      <c r="L167" s="1670"/>
      <c r="M167" s="1670"/>
      <c r="N167" s="1670"/>
      <c r="O167" s="1670"/>
      <c r="P167" s="1670"/>
      <c r="Q167" s="1670"/>
      <c r="R167" s="1670"/>
      <c r="S167" s="1670"/>
      <c r="T167" s="1670"/>
      <c r="U167" s="1670"/>
      <c r="V167" s="1670"/>
      <c r="W167" s="1670"/>
      <c r="X167" s="1670"/>
      <c r="Y167" s="1670"/>
      <c r="Z167" s="1670"/>
      <c r="AA167" s="1670"/>
      <c r="AB167" s="1670"/>
      <c r="AC167" s="1670"/>
      <c r="AD167" s="1670"/>
      <c r="AE167" s="1670"/>
      <c r="AF167" s="1670"/>
      <c r="AG167" s="1670"/>
      <c r="AH167" s="1670"/>
      <c r="AI167" s="1670"/>
      <c r="AJ167" s="1674"/>
    </row>
    <row r="168" spans="2:36">
      <c r="B168" s="842" t="str">
        <f>'Library Volume 2'!$F$172</f>
        <v>Kitchen Facilities</v>
      </c>
      <c r="C168" s="658">
        <f>C81+C126</f>
        <v>0</v>
      </c>
      <c r="D168" s="658"/>
      <c r="E168" s="1866"/>
      <c r="F168" s="1670"/>
      <c r="G168" s="1670"/>
      <c r="H168" s="1670"/>
      <c r="I168" s="1670"/>
      <c r="J168" s="1670"/>
      <c r="K168" s="1670"/>
      <c r="L168" s="1670"/>
      <c r="M168" s="1670"/>
      <c r="N168" s="1670"/>
      <c r="O168" s="1670"/>
      <c r="P168" s="1670"/>
      <c r="Q168" s="1670"/>
      <c r="R168" s="1670"/>
      <c r="S168" s="1670"/>
      <c r="T168" s="1670"/>
      <c r="U168" s="1670"/>
      <c r="V168" s="1670"/>
      <c r="W168" s="1670"/>
      <c r="X168" s="1670"/>
      <c r="Y168" s="1670"/>
      <c r="Z168" s="1670"/>
      <c r="AA168" s="1670"/>
      <c r="AB168" s="1670"/>
      <c r="AC168" s="1670"/>
      <c r="AD168" s="1670"/>
      <c r="AE168" s="1670"/>
      <c r="AF168" s="1670"/>
      <c r="AG168" s="1670"/>
      <c r="AH168" s="1670"/>
      <c r="AI168" s="1670"/>
      <c r="AJ168" s="1674"/>
    </row>
    <row r="169" spans="2:36">
      <c r="B169" s="842" t="str">
        <f>'Library Volume 2'!$F$179</f>
        <v>Circulation</v>
      </c>
      <c r="C169" s="658">
        <f>C82+C127</f>
        <v>0</v>
      </c>
      <c r="D169" s="658"/>
      <c r="E169" s="1866"/>
      <c r="F169" s="1670"/>
      <c r="G169" s="1670"/>
      <c r="H169" s="1670"/>
      <c r="I169" s="1670"/>
      <c r="J169" s="1670"/>
      <c r="K169" s="1670"/>
      <c r="L169" s="1670"/>
      <c r="M169" s="1670"/>
      <c r="N169" s="1670"/>
      <c r="O169" s="1670"/>
      <c r="P169" s="1670"/>
      <c r="Q169" s="1670"/>
      <c r="R169" s="1670"/>
      <c r="S169" s="1670"/>
      <c r="T169" s="1670"/>
      <c r="U169" s="1670"/>
      <c r="V169" s="1670"/>
      <c r="W169" s="1670"/>
      <c r="X169" s="1670"/>
      <c r="Y169" s="1670"/>
      <c r="Z169" s="1670"/>
      <c r="AA169" s="1670"/>
      <c r="AB169" s="1670"/>
      <c r="AC169" s="1670"/>
      <c r="AD169" s="1670"/>
      <c r="AE169" s="1670"/>
      <c r="AF169" s="1670"/>
      <c r="AG169" s="1670"/>
      <c r="AH169" s="1670"/>
      <c r="AI169" s="1670"/>
      <c r="AJ169" s="1674"/>
    </row>
    <row r="170" spans="2:36">
      <c r="B170" s="842" t="str">
        <f>'Library Volume 2'!$F$186</f>
        <v>Plant</v>
      </c>
      <c r="C170" s="658">
        <f>C83+C128</f>
        <v>0</v>
      </c>
      <c r="D170" s="658"/>
      <c r="E170" s="1866"/>
      <c r="F170" s="1670"/>
      <c r="G170" s="1670"/>
      <c r="H170" s="1670"/>
      <c r="I170" s="1670"/>
      <c r="J170" s="1670"/>
      <c r="K170" s="1670"/>
      <c r="L170" s="1670"/>
      <c r="M170" s="1670"/>
      <c r="N170" s="1670"/>
      <c r="O170" s="1670"/>
      <c r="P170" s="1670"/>
      <c r="Q170" s="1670"/>
      <c r="R170" s="1670"/>
      <c r="S170" s="1670"/>
      <c r="T170" s="1670"/>
      <c r="U170" s="1670"/>
      <c r="V170" s="1670"/>
      <c r="W170" s="1670"/>
      <c r="X170" s="1670"/>
      <c r="Y170" s="1670"/>
      <c r="Z170" s="1670"/>
      <c r="AA170" s="1670"/>
      <c r="AB170" s="1670"/>
      <c r="AC170" s="1670"/>
      <c r="AD170" s="1670"/>
      <c r="AE170" s="1670"/>
      <c r="AF170" s="1670"/>
      <c r="AG170" s="1670"/>
      <c r="AH170" s="1670"/>
      <c r="AI170" s="1670"/>
      <c r="AJ170" s="1674"/>
    </row>
    <row r="171" spans="2:36">
      <c r="B171" s="843" t="str">
        <f>'Library Volume 2'!$F$193</f>
        <v>Internal partitions + Other</v>
      </c>
      <c r="C171" s="658">
        <f>C84+C129</f>
        <v>0</v>
      </c>
      <c r="D171" s="658"/>
      <c r="E171" s="1866"/>
      <c r="F171" s="1670"/>
      <c r="G171" s="1670"/>
      <c r="H171" s="1670"/>
      <c r="I171" s="1670"/>
      <c r="J171" s="1670"/>
      <c r="K171" s="1670"/>
      <c r="L171" s="1670"/>
      <c r="M171" s="1670"/>
      <c r="N171" s="1670"/>
      <c r="O171" s="1670"/>
      <c r="P171" s="1670"/>
      <c r="Q171" s="1670"/>
      <c r="R171" s="1670"/>
      <c r="S171" s="1670"/>
      <c r="T171" s="1670"/>
      <c r="U171" s="1670"/>
      <c r="V171" s="1670"/>
      <c r="W171" s="1670"/>
      <c r="X171" s="1670"/>
      <c r="Y171" s="1670"/>
      <c r="Z171" s="1670"/>
      <c r="AA171" s="1670"/>
      <c r="AB171" s="1670"/>
      <c r="AC171" s="1670"/>
      <c r="AD171" s="1670"/>
      <c r="AE171" s="1670"/>
      <c r="AF171" s="1670"/>
      <c r="AG171" s="1670"/>
      <c r="AH171" s="1670"/>
      <c r="AI171" s="1670"/>
      <c r="AJ171" s="1674"/>
    </row>
    <row r="172" spans="2:36" ht="18">
      <c r="B172" s="676" t="s">
        <v>421</v>
      </c>
      <c r="C172" s="659">
        <f>SUM(C167:C171)</f>
        <v>0</v>
      </c>
      <c r="D172" s="659"/>
      <c r="E172" s="1411" t="str">
        <f>'Provisional SoA'!Q38</f>
        <v>N/A</v>
      </c>
      <c r="F172" s="1670"/>
      <c r="G172" s="1670"/>
      <c r="H172" s="1670"/>
      <c r="I172" s="1670"/>
      <c r="J172" s="1670"/>
      <c r="K172" s="1670"/>
      <c r="L172" s="1670"/>
      <c r="M172" s="1670"/>
      <c r="N172" s="1670"/>
      <c r="O172" s="1670"/>
      <c r="P172" s="1670"/>
      <c r="Q172" s="1670"/>
      <c r="R172" s="1670"/>
      <c r="S172" s="1670"/>
      <c r="T172" s="1670"/>
      <c r="U172" s="1670"/>
      <c r="V172" s="1670"/>
      <c r="W172" s="1670"/>
      <c r="X172" s="1670"/>
      <c r="Y172" s="1670"/>
      <c r="Z172" s="1670"/>
      <c r="AA172" s="1670"/>
      <c r="AB172" s="1670"/>
      <c r="AC172" s="1670"/>
      <c r="AD172" s="1670"/>
      <c r="AE172" s="1670"/>
      <c r="AF172" s="1670"/>
      <c r="AG172" s="1670"/>
      <c r="AH172" s="1670"/>
      <c r="AI172" s="1670"/>
      <c r="AJ172" s="1674"/>
    </row>
    <row r="173" spans="2:36">
      <c r="B173" s="1677"/>
      <c r="C173" s="1678"/>
      <c r="D173" s="1678"/>
      <c r="E173" s="1410" t="str">
        <f>'Provisional SoA'!Q39</f>
        <v/>
      </c>
      <c r="F173" s="1670"/>
      <c r="G173" s="1670"/>
      <c r="H173" s="1670"/>
      <c r="I173" s="1670"/>
      <c r="J173" s="1670"/>
      <c r="K173" s="1670"/>
      <c r="L173" s="1670"/>
      <c r="M173" s="1670"/>
      <c r="N173" s="1670"/>
      <c r="O173" s="1670"/>
      <c r="P173" s="1670"/>
      <c r="Q173" s="1670"/>
      <c r="R173" s="1670"/>
      <c r="S173" s="1670"/>
      <c r="T173" s="1670"/>
      <c r="U173" s="1670"/>
      <c r="V173" s="1670"/>
      <c r="W173" s="1670"/>
      <c r="X173" s="1670"/>
      <c r="Y173" s="1670"/>
      <c r="Z173" s="1670"/>
      <c r="AA173" s="1670"/>
      <c r="AB173" s="1670"/>
      <c r="AC173" s="1670"/>
      <c r="AD173" s="1670"/>
      <c r="AE173" s="1670"/>
      <c r="AF173" s="1670"/>
      <c r="AG173" s="1670"/>
      <c r="AH173" s="1670"/>
      <c r="AI173" s="1670"/>
      <c r="AJ173" s="1674"/>
    </row>
    <row r="174" spans="2:36" ht="18">
      <c r="B174" s="677" t="s">
        <v>422</v>
      </c>
      <c r="C174" s="656">
        <f>C166+C172</f>
        <v>0</v>
      </c>
      <c r="D174" s="656"/>
      <c r="E174" s="1412" t="str">
        <f>'Provisional SoA'!Q40</f>
        <v>N/A</v>
      </c>
      <c r="F174" s="1670"/>
      <c r="G174" s="1670"/>
      <c r="H174" s="1670"/>
      <c r="I174" s="1670"/>
      <c r="J174" s="1670"/>
      <c r="K174" s="1670"/>
      <c r="L174" s="1670"/>
      <c r="M174" s="1670"/>
      <c r="N174" s="1670"/>
      <c r="O174" s="1670"/>
      <c r="P174" s="1670"/>
      <c r="Q174" s="1670"/>
      <c r="R174" s="1670"/>
      <c r="S174" s="1670"/>
      <c r="T174" s="1670"/>
      <c r="U174" s="1670"/>
      <c r="V174" s="1670"/>
      <c r="W174" s="1670"/>
      <c r="X174" s="1670"/>
      <c r="Y174" s="1670"/>
      <c r="Z174" s="1670"/>
      <c r="AA174" s="1670"/>
      <c r="AB174" s="1670"/>
      <c r="AC174" s="1670"/>
      <c r="AD174" s="1670"/>
      <c r="AE174" s="1670"/>
      <c r="AF174" s="1670"/>
      <c r="AG174" s="1670"/>
      <c r="AH174" s="1670"/>
      <c r="AI174" s="1670"/>
      <c r="AJ174" s="1674"/>
    </row>
    <row r="175" spans="2:36" ht="15.75" thickBot="1">
      <c r="B175" s="1679"/>
      <c r="C175" s="1680"/>
      <c r="D175" s="1680"/>
      <c r="E175" s="1680"/>
      <c r="F175" s="1680"/>
      <c r="G175" s="1680"/>
      <c r="H175" s="1680"/>
      <c r="I175" s="1680"/>
      <c r="J175" s="1680"/>
      <c r="K175" s="1680"/>
      <c r="L175" s="1680"/>
      <c r="M175" s="1680"/>
      <c r="N175" s="1680"/>
      <c r="O175" s="1680"/>
      <c r="P175" s="1680"/>
      <c r="Q175" s="1680"/>
      <c r="R175" s="1680"/>
      <c r="S175" s="1680"/>
      <c r="T175" s="1680"/>
      <c r="U175" s="1680"/>
      <c r="V175" s="1680"/>
      <c r="W175" s="1680"/>
      <c r="X175" s="1680"/>
      <c r="Y175" s="1680"/>
      <c r="Z175" s="1680"/>
      <c r="AA175" s="1680"/>
      <c r="AB175" s="1680"/>
      <c r="AC175" s="1680"/>
      <c r="AD175" s="1680"/>
      <c r="AE175" s="1680"/>
      <c r="AF175" s="1680"/>
      <c r="AG175" s="1680"/>
      <c r="AH175" s="1680"/>
      <c r="AI175" s="1680"/>
      <c r="AJ175" s="1674"/>
    </row>
  </sheetData>
  <sheetProtection algorithmName="SHA-512" hashValue="On+y2wlTJP4AUtTUJCauwbxSW0c9bjo5Tx5DnpoPaGfdpxh7bxjUASNE4mmdFtzbT8lKT+6U/W0AN5Hn/WmLgw==" saltValue="jklO1j/Px0zGWorXyf+0CQ==" spinCount="100000" sheet="1" objects="1" scenarios="1"/>
  <mergeCells count="11">
    <mergeCell ref="G143:H143"/>
    <mergeCell ref="G144:H144"/>
    <mergeCell ref="E167:E171"/>
    <mergeCell ref="B2:C2"/>
    <mergeCell ref="G138:H138"/>
    <mergeCell ref="G139:H139"/>
    <mergeCell ref="G140:H140"/>
    <mergeCell ref="G141:H141"/>
    <mergeCell ref="G142:H142"/>
    <mergeCell ref="G137:I137"/>
    <mergeCell ref="G136:J136"/>
  </mergeCells>
  <phoneticPr fontId="31" type="noConversion"/>
  <conditionalFormatting sqref="F54:AI54">
    <cfRule type="cellIs" dxfId="210" priority="227" operator="lessThan">
      <formula>F11</formula>
    </cfRule>
    <cfRule type="cellIs" dxfId="209" priority="228" operator="greaterThan">
      <formula>F11</formula>
    </cfRule>
  </conditionalFormatting>
  <conditionalFormatting sqref="F55:AI55">
    <cfRule type="cellIs" dxfId="208" priority="225" operator="lessThan">
      <formula>F12</formula>
    </cfRule>
    <cfRule type="cellIs" dxfId="207" priority="226" operator="greaterThan">
      <formula>F12</formula>
    </cfRule>
  </conditionalFormatting>
  <conditionalFormatting sqref="F56:AI56">
    <cfRule type="cellIs" dxfId="206" priority="223" operator="lessThan">
      <formula>F13</formula>
    </cfRule>
    <cfRule type="cellIs" dxfId="205" priority="224" operator="greaterThan">
      <formula>F13</formula>
    </cfRule>
  </conditionalFormatting>
  <conditionalFormatting sqref="F57:AI57">
    <cfRule type="cellIs" dxfId="204" priority="221" operator="lessThan">
      <formula>F14</formula>
    </cfRule>
    <cfRule type="cellIs" dxfId="203" priority="222" operator="greaterThan">
      <formula>F14</formula>
    </cfRule>
  </conditionalFormatting>
  <conditionalFormatting sqref="F65:AI65">
    <cfRule type="cellIs" dxfId="202" priority="171" operator="lessThan">
      <formula>F22</formula>
    </cfRule>
    <cfRule type="cellIs" dxfId="201" priority="172" operator="greaterThan">
      <formula>F22</formula>
    </cfRule>
  </conditionalFormatting>
  <conditionalFormatting sqref="F97:AI97 F99:AI102 F110:AI110 F105:AI108 F125:AI129">
    <cfRule type="cellIs" dxfId="200" priority="142" operator="greaterThan">
      <formula>0</formula>
    </cfRule>
  </conditionalFormatting>
  <conditionalFormatting sqref="F52:AI52">
    <cfRule type="cellIs" dxfId="199" priority="114" operator="lessThan">
      <formula>F9</formula>
    </cfRule>
    <cfRule type="cellIs" dxfId="198" priority="115" operator="greaterThan">
      <formula>F9</formula>
    </cfRule>
  </conditionalFormatting>
  <conditionalFormatting sqref="E151 E153 E158">
    <cfRule type="containsText" dxfId="197" priority="91" operator="containsText" text="No">
      <formula>NOT(ISERROR(SEARCH("No",E151)))</formula>
    </cfRule>
  </conditionalFormatting>
  <conditionalFormatting sqref="E139:E145">
    <cfRule type="containsText" dxfId="196" priority="90" operator="containsText" text="No">
      <formula>NOT(ISERROR(SEARCH("No",E139)))</formula>
    </cfRule>
  </conditionalFormatting>
  <conditionalFormatting sqref="E167">
    <cfRule type="containsErrors" dxfId="195" priority="89">
      <formula>ISERROR(E167)</formula>
    </cfRule>
  </conditionalFormatting>
  <conditionalFormatting sqref="E147:E150">
    <cfRule type="containsText" dxfId="194" priority="88" operator="containsText" text="No">
      <formula>NOT(ISERROR(SEARCH("No",E147)))</formula>
    </cfRule>
  </conditionalFormatting>
  <conditionalFormatting sqref="E152">
    <cfRule type="containsText" dxfId="193" priority="87" operator="containsText" text="No">
      <formula>NOT(ISERROR(SEARCH("No",E152)))</formula>
    </cfRule>
  </conditionalFormatting>
  <conditionalFormatting sqref="E154:E157">
    <cfRule type="containsText" dxfId="192" priority="86" operator="containsText" text="No">
      <formula>NOT(ISERROR(SEARCH("No",E154)))</formula>
    </cfRule>
  </conditionalFormatting>
  <conditionalFormatting sqref="E159:E163">
    <cfRule type="containsText" dxfId="191" priority="85" operator="containsText" text="No">
      <formula>NOT(ISERROR(SEARCH("No",E159)))</formula>
    </cfRule>
  </conditionalFormatting>
  <conditionalFormatting sqref="E8:E44">
    <cfRule type="containsErrors" dxfId="190" priority="84">
      <formula>ISERROR(E8)</formula>
    </cfRule>
  </conditionalFormatting>
  <conditionalFormatting sqref="E97:E132">
    <cfRule type="containsErrors" dxfId="189" priority="83">
      <formula>ISERROR(E97)</formula>
    </cfRule>
  </conditionalFormatting>
  <conditionalFormatting sqref="E52:E87">
    <cfRule type="containsErrors" dxfId="188" priority="82">
      <formula>ISERROR(E52)</formula>
    </cfRule>
  </conditionalFormatting>
  <conditionalFormatting sqref="F48:AI50">
    <cfRule type="notContainsBlanks" dxfId="187" priority="80">
      <formula>LEN(TRIM(F48))&gt;0</formula>
    </cfRule>
  </conditionalFormatting>
  <conditionalFormatting sqref="F93:AI95">
    <cfRule type="notContainsBlanks" dxfId="186" priority="79">
      <formula>LEN(TRIM(F93))&gt;0</formula>
    </cfRule>
  </conditionalFormatting>
  <conditionalFormatting sqref="E51">
    <cfRule type="containsErrors" dxfId="185" priority="78">
      <formula>ISERROR(E51)</formula>
    </cfRule>
  </conditionalFormatting>
  <conditionalFormatting sqref="E96">
    <cfRule type="containsErrors" dxfId="184" priority="77">
      <formula>ISERROR(E96)</formula>
    </cfRule>
  </conditionalFormatting>
  <conditionalFormatting sqref="N5:AI7">
    <cfRule type="notContainsBlanks" dxfId="183" priority="76">
      <formula>LEN(TRIM(N5))&gt;0</formula>
    </cfRule>
  </conditionalFormatting>
  <conditionalFormatting sqref="F88:AI88">
    <cfRule type="cellIs" dxfId="182" priority="73" operator="lessThan">
      <formula>-0.4999</formula>
    </cfRule>
    <cfRule type="cellIs" dxfId="181" priority="74" operator="greaterThan">
      <formula>0.4999</formula>
    </cfRule>
  </conditionalFormatting>
  <conditionalFormatting sqref="C88">
    <cfRule type="cellIs" dxfId="180" priority="71" operator="lessThan">
      <formula>-0.4999</formula>
    </cfRule>
    <cfRule type="cellIs" dxfId="179" priority="72" operator="greaterThan">
      <formula>0.4999</formula>
    </cfRule>
  </conditionalFormatting>
  <conditionalFormatting sqref="F117:AI121">
    <cfRule type="cellIs" dxfId="178" priority="50" operator="greaterThan">
      <formula>0</formula>
    </cfRule>
  </conditionalFormatting>
  <conditionalFormatting sqref="F112:AI115">
    <cfRule type="cellIs" dxfId="177" priority="49" operator="greaterThan">
      <formula>0</formula>
    </cfRule>
  </conditionalFormatting>
  <conditionalFormatting sqref="F60:AI60">
    <cfRule type="cellIs" dxfId="176" priority="47" operator="lessThan">
      <formula>F17</formula>
    </cfRule>
    <cfRule type="cellIs" dxfId="175" priority="48" operator="greaterThan">
      <formula>F17</formula>
    </cfRule>
  </conditionalFormatting>
  <conditionalFormatting sqref="F61:AI61">
    <cfRule type="cellIs" dxfId="174" priority="45" operator="lessThan">
      <formula>F18</formula>
    </cfRule>
    <cfRule type="cellIs" dxfId="173" priority="46" operator="greaterThan">
      <formula>F18</formula>
    </cfRule>
  </conditionalFormatting>
  <conditionalFormatting sqref="F62:AI62">
    <cfRule type="cellIs" dxfId="172" priority="43" operator="lessThan">
      <formula>F19</formula>
    </cfRule>
    <cfRule type="cellIs" dxfId="171" priority="44" operator="greaterThan">
      <formula>F19</formula>
    </cfRule>
  </conditionalFormatting>
  <conditionalFormatting sqref="F63:AI63">
    <cfRule type="cellIs" dxfId="170" priority="41" operator="lessThan">
      <formula>F20</formula>
    </cfRule>
    <cfRule type="cellIs" dxfId="169" priority="42" operator="greaterThan">
      <formula>F20</formula>
    </cfRule>
  </conditionalFormatting>
  <conditionalFormatting sqref="F67:AI67">
    <cfRule type="cellIs" dxfId="168" priority="39" operator="lessThan">
      <formula>F24</formula>
    </cfRule>
    <cfRule type="cellIs" dxfId="167" priority="40" operator="greaterThan">
      <formula>F24</formula>
    </cfRule>
  </conditionalFormatting>
  <conditionalFormatting sqref="F68:AI68">
    <cfRule type="cellIs" dxfId="166" priority="37" operator="lessThan">
      <formula>F25</formula>
    </cfRule>
    <cfRule type="cellIs" dxfId="165" priority="38" operator="greaterThan">
      <formula>F25</formula>
    </cfRule>
  </conditionalFormatting>
  <conditionalFormatting sqref="F69:AI69">
    <cfRule type="cellIs" dxfId="164" priority="35" operator="lessThan">
      <formula>F26</formula>
    </cfRule>
    <cfRule type="cellIs" dxfId="163" priority="36" operator="greaterThan">
      <formula>F26</formula>
    </cfRule>
  </conditionalFormatting>
  <conditionalFormatting sqref="F70:AI70">
    <cfRule type="cellIs" dxfId="162" priority="33" operator="lessThan">
      <formula>F27</formula>
    </cfRule>
    <cfRule type="cellIs" dxfId="161" priority="34" operator="greaterThan">
      <formula>F27</formula>
    </cfRule>
  </conditionalFormatting>
  <conditionalFormatting sqref="F72:AI72">
    <cfRule type="cellIs" dxfId="160" priority="31" operator="lessThan">
      <formula>F29</formula>
    </cfRule>
    <cfRule type="cellIs" dxfId="159" priority="32" operator="greaterThan">
      <formula>F29</formula>
    </cfRule>
  </conditionalFormatting>
  <conditionalFormatting sqref="F73:AI73">
    <cfRule type="cellIs" dxfId="158" priority="29" operator="lessThan">
      <formula>F30</formula>
    </cfRule>
    <cfRule type="cellIs" dxfId="157" priority="30" operator="greaterThan">
      <formula>F30</formula>
    </cfRule>
  </conditionalFormatting>
  <conditionalFormatting sqref="F74:AI74">
    <cfRule type="cellIs" dxfId="156" priority="27" operator="lessThan">
      <formula>F31</formula>
    </cfRule>
    <cfRule type="cellIs" dxfId="155" priority="28" operator="greaterThan">
      <formula>F31</formula>
    </cfRule>
  </conditionalFormatting>
  <conditionalFormatting sqref="F75:AI75">
    <cfRule type="cellIs" dxfId="154" priority="25" operator="lessThan">
      <formula>F32</formula>
    </cfRule>
    <cfRule type="cellIs" dxfId="153" priority="26" operator="greaterThan">
      <formula>F32</formula>
    </cfRule>
  </conditionalFormatting>
  <conditionalFormatting sqref="F76:AI76">
    <cfRule type="cellIs" dxfId="152" priority="21" operator="lessThan">
      <formula>F33</formula>
    </cfRule>
    <cfRule type="cellIs" dxfId="151" priority="22" operator="greaterThan">
      <formula>F33</formula>
    </cfRule>
  </conditionalFormatting>
  <conditionalFormatting sqref="F80:AI80">
    <cfRule type="cellIs" dxfId="150" priority="19" operator="lessThan">
      <formula>F37</formula>
    </cfRule>
    <cfRule type="cellIs" dxfId="149" priority="20" operator="greaterThan">
      <formula>F37</formula>
    </cfRule>
  </conditionalFormatting>
  <conditionalFormatting sqref="F81:AI81">
    <cfRule type="cellIs" dxfId="148" priority="17" operator="lessThan">
      <formula>F38</formula>
    </cfRule>
    <cfRule type="cellIs" dxfId="147" priority="18" operator="greaterThan">
      <formula>F38</formula>
    </cfRule>
  </conditionalFormatting>
  <conditionalFormatting sqref="F82:AI82">
    <cfRule type="cellIs" dxfId="146" priority="15" operator="lessThan">
      <formula>F39</formula>
    </cfRule>
    <cfRule type="cellIs" dxfId="145" priority="16" operator="greaterThan">
      <formula>F39</formula>
    </cfRule>
  </conditionalFormatting>
  <conditionalFormatting sqref="F83:AI83">
    <cfRule type="cellIs" dxfId="144" priority="13" operator="lessThan">
      <formula>F40</formula>
    </cfRule>
    <cfRule type="cellIs" dxfId="143" priority="14" operator="greaterThan">
      <formula>F40</formula>
    </cfRule>
  </conditionalFormatting>
  <conditionalFormatting sqref="F84:AI84">
    <cfRule type="cellIs" dxfId="142" priority="9" operator="lessThan">
      <formula>F41</formula>
    </cfRule>
    <cfRule type="cellIs" dxfId="141" priority="10" operator="greaterThan">
      <formula>F41</formula>
    </cfRule>
  </conditionalFormatting>
  <conditionalFormatting sqref="J141:Y144">
    <cfRule type="cellIs" dxfId="140" priority="8" operator="greaterThan">
      <formula>0</formula>
    </cfRule>
  </conditionalFormatting>
  <conditionalFormatting sqref="K146:Y146">
    <cfRule type="containsText" dxfId="139" priority="3" operator="containsText" text="Yes">
      <formula>NOT(ISERROR(SEARCH("Yes",K146)))</formula>
    </cfRule>
  </conditionalFormatting>
  <conditionalFormatting sqref="F5:M5">
    <cfRule type="notContainsBlanks" dxfId="138" priority="2">
      <formula>LEN(TRIM(F5))&gt;0</formula>
    </cfRule>
  </conditionalFormatting>
  <conditionalFormatting sqref="F6:M7">
    <cfRule type="notContainsBlanks" dxfId="137" priority="1">
      <formula>LEN(TRIM(F6))&gt;0</formula>
    </cfRule>
  </conditionalFormatting>
  <pageMargins left="0.7" right="0.7" top="0.75" bottom="0.75" header="0.3" footer="0.3"/>
  <pageSetup paperSize="9" orientation="portrait" r:id="rId1"/>
  <ignoredErrors>
    <ignoredError sqref="C10 C21 C23" formula="1"/>
    <ignoredError sqref="E16 E35 E42"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33F50AAE-3B8A-489C-9F1C-40D7673B8CFE}">
          <x14:formula1>
            <xm:f>'Library Volume 2'!$M$37:$M$38</xm:f>
          </x14:formula1>
          <xm:sqref>K146:Y146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151A1-0372-8242-8F97-86C33E4FCA85}">
  <sheetPr>
    <tabColor rgb="FF3C72D8"/>
  </sheetPr>
  <dimension ref="B1:P61"/>
  <sheetViews>
    <sheetView showGridLines="0" topLeftCell="B18" zoomScale="90" zoomScaleNormal="90" workbookViewId="0">
      <selection activeCell="D6" sqref="D6"/>
    </sheetView>
  </sheetViews>
  <sheetFormatPr defaultColWidth="10.875" defaultRowHeight="18"/>
  <cols>
    <col min="1" max="1" width="3.75" style="5" customWidth="1"/>
    <col min="2" max="2" width="47.5" style="5" customWidth="1"/>
    <col min="3" max="4" width="16.375" style="4" customWidth="1"/>
    <col min="5" max="5" width="2.375" style="4" customWidth="1"/>
    <col min="6" max="7" width="16.375" style="5" customWidth="1"/>
    <col min="8" max="8" width="2.375" style="5" customWidth="1"/>
    <col min="9" max="10" width="16.375" style="5" customWidth="1"/>
    <col min="11" max="16384" width="10.875" style="5"/>
  </cols>
  <sheetData>
    <row r="1" spans="2:12" ht="18.75" thickBot="1"/>
    <row r="2" spans="2:12" ht="26.1" customHeight="1" thickBot="1">
      <c r="B2" s="1854" t="s">
        <v>467</v>
      </c>
      <c r="C2" s="1881"/>
      <c r="D2" s="1881"/>
      <c r="E2" s="1881"/>
      <c r="F2" s="1881"/>
      <c r="G2" s="1881"/>
      <c r="H2" s="1881"/>
      <c r="I2" s="1881"/>
      <c r="J2" s="1882"/>
    </row>
    <row r="3" spans="2:12" ht="18.75" thickBot="1"/>
    <row r="4" spans="2:12" s="445" customFormat="1" ht="53.1" customHeight="1">
      <c r="B4" s="762" t="s">
        <v>468</v>
      </c>
      <c r="C4" s="763" t="s">
        <v>469</v>
      </c>
      <c r="D4" s="763" t="s">
        <v>469</v>
      </c>
      <c r="E4" s="636"/>
      <c r="F4" s="1886" t="s">
        <v>470</v>
      </c>
      <c r="G4" s="1887"/>
      <c r="H4" s="1883" t="s">
        <v>471</v>
      </c>
      <c r="I4" s="1884"/>
      <c r="J4" s="764" t="s">
        <v>472</v>
      </c>
      <c r="K4" s="1694"/>
      <c r="L4" s="1694"/>
    </row>
    <row r="5" spans="2:12" s="445" customFormat="1" ht="20.100000000000001" customHeight="1">
      <c r="B5" s="942" t="s">
        <v>473</v>
      </c>
      <c r="C5" s="943" t="str">
        <f>'Curriculum Data'!S305</f>
        <v>-</v>
      </c>
      <c r="D5" s="1469" t="e">
        <f>C5+C6</f>
        <v>#VALUE!</v>
      </c>
      <c r="E5" s="944"/>
      <c r="F5" s="945" t="s">
        <v>474</v>
      </c>
      <c r="G5" s="946"/>
      <c r="H5" s="1885">
        <f>'Curriculum Data'!S307</f>
        <v>0</v>
      </c>
      <c r="I5" s="1880"/>
      <c r="J5" s="637" t="e">
        <f>'Curriculum Data'!AQ163</f>
        <v>#DIV/0!</v>
      </c>
      <c r="K5" s="1694"/>
      <c r="L5" s="1694"/>
    </row>
    <row r="6" spans="2:12" s="445" customFormat="1" ht="20.100000000000001" customHeight="1">
      <c r="B6" s="947" t="s">
        <v>475</v>
      </c>
      <c r="C6" s="943" t="str">
        <f>'Curriculum Data'!T305</f>
        <v>-</v>
      </c>
      <c r="D6" s="1476"/>
      <c r="E6" s="944"/>
      <c r="F6" s="948" t="s">
        <v>476</v>
      </c>
      <c r="G6" s="949"/>
      <c r="H6" s="1885">
        <f>'Curriculum Data'!T307</f>
        <v>0</v>
      </c>
      <c r="I6" s="1880"/>
      <c r="J6" s="637" t="e">
        <f>'Curriculum Data'!AR163</f>
        <v>#DIV/0!</v>
      </c>
      <c r="K6" s="1694"/>
      <c r="L6" s="1694"/>
    </row>
    <row r="7" spans="2:12" s="445" customFormat="1" ht="20.100000000000001" customHeight="1">
      <c r="B7" s="950" t="s">
        <v>477</v>
      </c>
      <c r="C7" s="638" t="str">
        <f>'Curriculum Data'!U305</f>
        <v>-</v>
      </c>
      <c r="D7" s="1469" t="e">
        <f>C7+C8+C9</f>
        <v>#VALUE!</v>
      </c>
      <c r="E7" s="944"/>
      <c r="F7" s="951" t="s">
        <v>478</v>
      </c>
      <c r="G7" s="952"/>
      <c r="H7" s="1885">
        <f>'Curriculum Data'!U307</f>
        <v>0</v>
      </c>
      <c r="I7" s="1880"/>
      <c r="J7" s="637" t="e">
        <f>'Curriculum Data'!AS163</f>
        <v>#DIV/0!</v>
      </c>
      <c r="K7" s="1694"/>
      <c r="L7" s="1694"/>
    </row>
    <row r="8" spans="2:12" s="445" customFormat="1" ht="20.100000000000001" customHeight="1">
      <c r="B8" s="1444" t="s">
        <v>479</v>
      </c>
      <c r="C8" s="638" t="str">
        <f>'Curriculum Data'!V305</f>
        <v>-</v>
      </c>
      <c r="D8" s="1471"/>
      <c r="E8" s="944"/>
      <c r="F8" s="1445" t="s">
        <v>480</v>
      </c>
      <c r="G8" s="953"/>
      <c r="H8" s="1885">
        <f>'Curriculum Data'!V307</f>
        <v>0</v>
      </c>
      <c r="I8" s="1880"/>
      <c r="J8" s="637" t="e">
        <f>'Curriculum Data'!AT163</f>
        <v>#DIV/0!</v>
      </c>
      <c r="K8" s="1694"/>
      <c r="L8" s="1694"/>
    </row>
    <row r="9" spans="2:12" s="445" customFormat="1" ht="20.100000000000001" customHeight="1">
      <c r="B9" s="954" t="s">
        <v>481</v>
      </c>
      <c r="C9" s="638" t="str">
        <f>'Curriculum Data'!W305</f>
        <v>-</v>
      </c>
      <c r="D9" s="1470"/>
      <c r="E9" s="944"/>
      <c r="F9" s="955" t="s">
        <v>482</v>
      </c>
      <c r="G9" s="956"/>
      <c r="H9" s="1885">
        <f>'Curriculum Data'!W307</f>
        <v>0</v>
      </c>
      <c r="I9" s="1880"/>
      <c r="J9" s="637" t="e">
        <f>'Curriculum Data'!AU163</f>
        <v>#DIV/0!</v>
      </c>
      <c r="K9" s="1694"/>
      <c r="L9" s="1694"/>
    </row>
    <row r="10" spans="2:12" s="445" customFormat="1" ht="20.100000000000001" customHeight="1">
      <c r="B10" s="957" t="s">
        <v>483</v>
      </c>
      <c r="C10" s="638" t="str">
        <f>'Curriculum Data'!X305</f>
        <v>-</v>
      </c>
      <c r="D10" s="638" t="str">
        <f>C10</f>
        <v>-</v>
      </c>
      <c r="E10" s="944"/>
      <c r="F10" s="958" t="s">
        <v>484</v>
      </c>
      <c r="G10" s="959"/>
      <c r="H10" s="1879">
        <f>'Curriculum Data'!X307</f>
        <v>0</v>
      </c>
      <c r="I10" s="1880"/>
      <c r="J10" s="639" t="s">
        <v>485</v>
      </c>
      <c r="K10" s="444"/>
      <c r="L10" s="1694"/>
    </row>
    <row r="11" spans="2:12" s="458" customFormat="1" ht="26.1" customHeight="1">
      <c r="B11" s="765" t="s">
        <v>326</v>
      </c>
      <c r="C11" s="766">
        <f>SUM(C5:C10)</f>
        <v>0</v>
      </c>
      <c r="D11" s="766" t="e">
        <f>SUM(D5:D10)</f>
        <v>#VALUE!</v>
      </c>
      <c r="E11" s="937"/>
      <c r="F11" s="1467" t="s">
        <v>486</v>
      </c>
      <c r="G11" s="1468"/>
      <c r="H11" s="1877" t="e">
        <f>'Curriculum Data'!Y307</f>
        <v>#DIV/0!</v>
      </c>
      <c r="I11" s="1878"/>
      <c r="J11" s="767" t="e">
        <f>'Curriculum Data'!Y306/'Curriculum Data'!AN165</f>
        <v>#DIV/0!</v>
      </c>
      <c r="K11" s="457"/>
    </row>
    <row r="12" spans="2:12">
      <c r="B12" s="400"/>
      <c r="C12" s="227"/>
      <c r="D12" s="228"/>
      <c r="F12" s="216"/>
      <c r="G12" s="216"/>
      <c r="H12" s="216"/>
      <c r="I12" s="216"/>
      <c r="J12" s="401"/>
    </row>
    <row r="13" spans="2:12">
      <c r="B13" s="402"/>
      <c r="C13" s="403"/>
      <c r="D13" s="403"/>
      <c r="F13" s="216"/>
      <c r="G13" s="216"/>
      <c r="H13" s="216"/>
      <c r="I13" s="216"/>
      <c r="J13" s="401"/>
    </row>
    <row r="14" spans="2:12">
      <c r="B14" s="402"/>
      <c r="C14" s="403"/>
      <c r="D14" s="403"/>
      <c r="F14" s="216"/>
      <c r="G14" s="216"/>
      <c r="H14" s="216"/>
      <c r="I14" s="216"/>
      <c r="J14" s="401"/>
    </row>
    <row r="15" spans="2:12">
      <c r="B15" s="400"/>
      <c r="G15" s="216"/>
      <c r="H15" s="216"/>
      <c r="I15" s="216"/>
      <c r="J15" s="401"/>
    </row>
    <row r="16" spans="2:12">
      <c r="B16" s="400"/>
      <c r="G16" s="216"/>
      <c r="H16" s="216"/>
      <c r="I16" s="216"/>
      <c r="J16" s="401"/>
      <c r="L16" s="410"/>
    </row>
    <row r="17" spans="2:16">
      <c r="B17" s="400"/>
      <c r="G17" s="216"/>
      <c r="H17" s="216"/>
      <c r="I17" s="216"/>
      <c r="J17" s="401"/>
    </row>
    <row r="18" spans="2:16">
      <c r="B18" s="404"/>
      <c r="C18" s="324"/>
      <c r="D18" s="324"/>
      <c r="E18" s="324"/>
      <c r="F18" s="326"/>
      <c r="G18" s="216"/>
      <c r="H18" s="216"/>
      <c r="I18" s="216"/>
      <c r="J18" s="401"/>
    </row>
    <row r="19" spans="2:16">
      <c r="B19" s="404"/>
      <c r="C19" s="324"/>
      <c r="D19" s="324"/>
      <c r="E19" s="324"/>
      <c r="F19" s="326"/>
      <c r="G19" s="216"/>
      <c r="H19" s="216"/>
      <c r="I19" s="216"/>
      <c r="J19" s="401"/>
    </row>
    <row r="20" spans="2:16">
      <c r="B20" s="404"/>
      <c r="C20" s="324"/>
      <c r="D20" s="324"/>
      <c r="E20" s="324"/>
      <c r="F20" s="326"/>
      <c r="G20" s="216"/>
      <c r="H20" s="216"/>
      <c r="I20" s="216"/>
      <c r="J20" s="401"/>
    </row>
    <row r="21" spans="2:16">
      <c r="B21" s="404"/>
      <c r="C21" s="324"/>
      <c r="D21" s="324"/>
      <c r="E21" s="324"/>
      <c r="F21" s="326"/>
      <c r="G21" s="216"/>
      <c r="H21" s="216"/>
      <c r="I21" s="216"/>
      <c r="J21" s="401"/>
    </row>
    <row r="22" spans="2:16">
      <c r="B22" s="400"/>
      <c r="F22" s="326"/>
      <c r="G22" s="324"/>
      <c r="H22" s="324" t="s">
        <v>487</v>
      </c>
      <c r="I22" s="324" t="s">
        <v>361</v>
      </c>
      <c r="J22" s="405" t="str">
        <f>I35</f>
        <v>Proposal</v>
      </c>
    </row>
    <row r="23" spans="2:16">
      <c r="B23" s="400"/>
      <c r="F23" s="326"/>
      <c r="G23" s="325" t="str">
        <f>B36</f>
        <v>Core-Teaching</v>
      </c>
      <c r="H23" s="406">
        <f>C36</f>
        <v>0</v>
      </c>
      <c r="I23" s="406">
        <f>F36</f>
        <v>0</v>
      </c>
      <c r="J23" s="407">
        <f>I36</f>
        <v>0</v>
      </c>
    </row>
    <row r="24" spans="2:16">
      <c r="B24" s="400"/>
      <c r="F24" s="399"/>
      <c r="G24" s="325" t="str">
        <f>B37</f>
        <v>Support</v>
      </c>
      <c r="H24" s="406">
        <f t="shared" ref="H24:H25" si="0">C37</f>
        <v>0</v>
      </c>
      <c r="I24" s="406">
        <f t="shared" ref="I24:I25" si="1">F37</f>
        <v>0</v>
      </c>
      <c r="J24" s="407">
        <f>I37</f>
        <v>0</v>
      </c>
    </row>
    <row r="25" spans="2:16">
      <c r="B25" s="400"/>
      <c r="F25" s="399"/>
      <c r="G25" s="325" t="str">
        <f>B38</f>
        <v>Non-Net (Balance)</v>
      </c>
      <c r="H25" s="406">
        <f t="shared" si="0"/>
        <v>0</v>
      </c>
      <c r="I25" s="406">
        <f t="shared" si="1"/>
        <v>0</v>
      </c>
      <c r="J25" s="407">
        <f>I38</f>
        <v>0</v>
      </c>
    </row>
    <row r="26" spans="2:16">
      <c r="B26" s="404"/>
      <c r="C26" s="324"/>
      <c r="D26" s="324"/>
      <c r="E26" s="324"/>
      <c r="F26" s="399"/>
      <c r="G26" s="216"/>
      <c r="H26" s="216"/>
      <c r="I26" s="216"/>
      <c r="J26" s="401"/>
    </row>
    <row r="27" spans="2:16">
      <c r="B27" s="404"/>
      <c r="C27" s="324"/>
      <c r="D27" s="324"/>
      <c r="E27" s="324"/>
      <c r="F27" s="399"/>
      <c r="G27" s="216"/>
      <c r="H27" s="216"/>
      <c r="I27" s="216"/>
      <c r="J27" s="401"/>
      <c r="P27" s="410"/>
    </row>
    <row r="28" spans="2:16">
      <c r="B28" s="404"/>
      <c r="C28" s="324"/>
      <c r="D28" s="324"/>
      <c r="E28" s="324"/>
      <c r="F28" s="399"/>
      <c r="G28" s="216"/>
      <c r="H28" s="216"/>
      <c r="I28" s="216"/>
      <c r="J28" s="401"/>
    </row>
    <row r="29" spans="2:16">
      <c r="B29" s="404"/>
      <c r="C29" s="324"/>
      <c r="D29" s="324"/>
      <c r="E29" s="324"/>
      <c r="F29" s="399"/>
      <c r="G29" s="216"/>
      <c r="H29" s="216"/>
      <c r="I29" s="216"/>
      <c r="J29" s="401"/>
    </row>
    <row r="30" spans="2:16">
      <c r="B30" s="402"/>
      <c r="C30" s="403"/>
      <c r="D30" s="403"/>
      <c r="F30" s="216"/>
      <c r="G30" s="216"/>
      <c r="H30" s="216"/>
      <c r="I30" s="216"/>
      <c r="J30" s="401"/>
    </row>
    <row r="31" spans="2:16">
      <c r="B31" s="400"/>
      <c r="C31" s="5"/>
      <c r="D31" s="5"/>
      <c r="F31" s="216"/>
      <c r="G31" s="216"/>
      <c r="H31" s="216"/>
      <c r="I31" s="216"/>
      <c r="J31" s="401"/>
    </row>
    <row r="32" spans="2:16">
      <c r="B32" s="400"/>
      <c r="C32" s="5"/>
      <c r="D32" s="5"/>
      <c r="F32" s="216"/>
      <c r="G32" s="216"/>
      <c r="H32" s="216"/>
      <c r="I32" s="216"/>
      <c r="J32" s="401"/>
    </row>
    <row r="33" spans="2:13">
      <c r="B33" s="400"/>
      <c r="C33" s="227"/>
      <c r="D33" s="228"/>
      <c r="F33" s="216"/>
      <c r="G33" s="216"/>
      <c r="H33" s="216"/>
      <c r="I33" s="216"/>
      <c r="J33" s="401"/>
    </row>
    <row r="34" spans="2:13">
      <c r="B34" s="400"/>
      <c r="C34" s="227"/>
      <c r="D34" s="228"/>
      <c r="F34" s="216"/>
      <c r="G34" s="216"/>
      <c r="H34" s="216"/>
      <c r="I34" s="216"/>
      <c r="J34" s="401"/>
    </row>
    <row r="35" spans="2:13" s="1" customFormat="1" ht="25.35" customHeight="1">
      <c r="B35" s="768" t="s">
        <v>488</v>
      </c>
      <c r="C35" s="769" t="s">
        <v>487</v>
      </c>
      <c r="D35" s="769" t="s">
        <v>489</v>
      </c>
      <c r="E35" s="939"/>
      <c r="F35" s="769" t="s">
        <v>361</v>
      </c>
      <c r="G35" s="770" t="s">
        <v>489</v>
      </c>
      <c r="H35" s="940"/>
      <c r="I35" s="769" t="s">
        <v>342</v>
      </c>
      <c r="J35" s="771" t="s">
        <v>489</v>
      </c>
      <c r="K35" s="1528"/>
      <c r="L35" s="1528"/>
      <c r="M35" s="1528"/>
    </row>
    <row r="36" spans="2:13" s="445" customFormat="1" ht="20.100000000000001" customHeight="1">
      <c r="B36" s="628" t="s">
        <v>490</v>
      </c>
      <c r="C36" s="629">
        <f>'Provisional SoA'!G12</f>
        <v>0</v>
      </c>
      <c r="D36" s="630">
        <f>IF(C36&gt;0,C36/C$39,0)</f>
        <v>0</v>
      </c>
      <c r="E36" s="627"/>
      <c r="F36" s="629">
        <f>'Provisional SoA'!I12</f>
        <v>0</v>
      </c>
      <c r="G36" s="630">
        <f>IF(F36&gt;0,F36/F$39,0)</f>
        <v>0</v>
      </c>
      <c r="H36" s="631"/>
      <c r="I36" s="629">
        <f>'Provisional SoA'!O12</f>
        <v>0</v>
      </c>
      <c r="J36" s="632">
        <f>IF(I36&gt;0,I36/I$39,0)</f>
        <v>0</v>
      </c>
      <c r="K36" s="1694"/>
      <c r="L36" s="1694"/>
      <c r="M36" s="1694"/>
    </row>
    <row r="37" spans="2:13" s="445" customFormat="1" ht="20.100000000000001" customHeight="1">
      <c r="B37" s="628" t="s">
        <v>172</v>
      </c>
      <c r="C37" s="629">
        <f>'Provisional SoA'!G31</f>
        <v>0</v>
      </c>
      <c r="D37" s="630">
        <f>IF(C37&gt;0,C37/C$39,0)</f>
        <v>0</v>
      </c>
      <c r="E37" s="627"/>
      <c r="F37" s="629">
        <f>'Provisional SoA'!I31</f>
        <v>0</v>
      </c>
      <c r="G37" s="630">
        <f>IF(F37&gt;0,F37/F$39,0)</f>
        <v>0</v>
      </c>
      <c r="H37" s="631"/>
      <c r="I37" s="629">
        <f>'Provisional SoA'!O31</f>
        <v>0</v>
      </c>
      <c r="J37" s="632">
        <f>IF(I37&gt;0,I37/I$39,0)</f>
        <v>0</v>
      </c>
      <c r="K37" s="1694"/>
      <c r="L37" s="1694"/>
      <c r="M37" s="1694"/>
    </row>
    <row r="38" spans="2:13" s="445" customFormat="1" ht="20.100000000000001" customHeight="1">
      <c r="B38" s="628" t="s">
        <v>491</v>
      </c>
      <c r="C38" s="629">
        <f>'Provisional SoA'!G38</f>
        <v>0</v>
      </c>
      <c r="D38" s="630">
        <f>IF(C38&gt;0,C38/C$39,0)</f>
        <v>0</v>
      </c>
      <c r="E38" s="627"/>
      <c r="F38" s="629">
        <f>'Provisional SoA'!I38</f>
        <v>0</v>
      </c>
      <c r="G38" s="630">
        <f>IF(F38&gt;0,F38/F$39,0)</f>
        <v>0</v>
      </c>
      <c r="H38" s="631"/>
      <c r="I38" s="629">
        <f>'Provisional SoA'!O38</f>
        <v>0</v>
      </c>
      <c r="J38" s="632">
        <f>IF(I38&gt;0,I38/I$39,0)</f>
        <v>0</v>
      </c>
      <c r="K38" s="1694"/>
      <c r="L38" s="1694"/>
      <c r="M38" s="1694"/>
    </row>
    <row r="39" spans="2:13" s="1" customFormat="1" ht="25.35" customHeight="1">
      <c r="B39" s="768" t="s">
        <v>492</v>
      </c>
      <c r="C39" s="772">
        <f>SUM(C36:C38)</f>
        <v>0</v>
      </c>
      <c r="D39" s="773">
        <f>IF(C39&gt;0,C39/C$39,0)</f>
        <v>0</v>
      </c>
      <c r="E39" s="937"/>
      <c r="F39" s="772">
        <f>SUM(F36:F38)</f>
        <v>0</v>
      </c>
      <c r="G39" s="773">
        <f>IF(F39&gt;0,F39/F$39,0)</f>
        <v>0</v>
      </c>
      <c r="H39" s="938"/>
      <c r="I39" s="772">
        <f>SUM(I36:I38)</f>
        <v>0</v>
      </c>
      <c r="J39" s="774">
        <f>IF(I39&gt;0,I39/I$39,0)</f>
        <v>0</v>
      </c>
      <c r="K39" s="1528"/>
      <c r="L39" s="1528"/>
      <c r="M39" s="1528"/>
    </row>
    <row r="40" spans="2:13">
      <c r="B40" s="400"/>
      <c r="C40" s="408"/>
      <c r="D40" s="408"/>
      <c r="F40" s="408"/>
      <c r="G40" s="408"/>
      <c r="I40" s="408"/>
      <c r="J40" s="409"/>
    </row>
    <row r="41" spans="2:13" s="1" customFormat="1" ht="25.35" customHeight="1">
      <c r="B41" s="768" t="s">
        <v>493</v>
      </c>
      <c r="C41" s="769" t="s">
        <v>487</v>
      </c>
      <c r="D41" s="770"/>
      <c r="E41" s="940"/>
      <c r="F41" s="769" t="s">
        <v>361</v>
      </c>
      <c r="G41" s="770"/>
      <c r="H41" s="940"/>
      <c r="I41" s="769" t="s">
        <v>342</v>
      </c>
      <c r="J41" s="775"/>
      <c r="K41" s="1528"/>
      <c r="L41" s="1528"/>
      <c r="M41" s="1528"/>
    </row>
    <row r="42" spans="2:13" s="445" customFormat="1" ht="20.100000000000001" customHeight="1">
      <c r="B42" s="628" t="s">
        <v>494</v>
      </c>
      <c r="C42" s="629">
        <f>IF(C36&gt;0,1650,0)</f>
        <v>0</v>
      </c>
      <c r="D42" s="630"/>
      <c r="E42" s="5"/>
      <c r="F42" s="629">
        <f>IF(F36&gt;0,1650,0)</f>
        <v>0</v>
      </c>
      <c r="G42" s="630"/>
      <c r="H42" s="5"/>
      <c r="I42" s="629">
        <f>IF(I36&gt;0,1650,0)</f>
        <v>0</v>
      </c>
      <c r="J42" s="633"/>
      <c r="K42" s="1694"/>
      <c r="L42" s="1694"/>
      <c r="M42" s="1694"/>
    </row>
    <row r="43" spans="2:13" s="445" customFormat="1" ht="20.100000000000001" customHeight="1">
      <c r="B43" s="628" t="s">
        <v>495</v>
      </c>
      <c r="C43" s="629">
        <f>C39-C42</f>
        <v>0</v>
      </c>
      <c r="D43" s="630"/>
      <c r="E43" s="5"/>
      <c r="F43" s="629">
        <f>F39-F42</f>
        <v>0</v>
      </c>
      <c r="G43" s="630"/>
      <c r="H43" s="5"/>
      <c r="I43" s="629">
        <f>I39-I42</f>
        <v>0</v>
      </c>
      <c r="J43" s="633"/>
      <c r="K43" s="1694"/>
      <c r="L43" s="1694"/>
      <c r="M43" s="1694"/>
    </row>
    <row r="44" spans="2:13" s="445" customFormat="1" ht="20.100000000000001" customHeight="1">
      <c r="B44" s="704" t="s">
        <v>329</v>
      </c>
      <c r="C44" s="634">
        <f>F44</f>
        <v>0</v>
      </c>
      <c r="D44" s="630"/>
      <c r="E44" s="5"/>
      <c r="F44" s="634">
        <f>'Curriculum Data'!Y306</f>
        <v>0</v>
      </c>
      <c r="G44" s="630"/>
      <c r="H44" s="5"/>
      <c r="I44" s="634">
        <f>C44</f>
        <v>0</v>
      </c>
      <c r="J44" s="633"/>
      <c r="K44" s="1694"/>
      <c r="L44" s="1694"/>
      <c r="M44" s="1694"/>
    </row>
    <row r="45" spans="2:13" s="445" customFormat="1" ht="25.35" customHeight="1" thickBot="1">
      <c r="B45" s="776" t="s">
        <v>496</v>
      </c>
      <c r="C45" s="918" t="e">
        <f>C43/C44</f>
        <v>#DIV/0!</v>
      </c>
      <c r="D45" s="777"/>
      <c r="E45" s="635"/>
      <c r="F45" s="919" t="e">
        <f>F43/F44</f>
        <v>#DIV/0!</v>
      </c>
      <c r="G45" s="777"/>
      <c r="H45" s="635"/>
      <c r="I45" s="918" t="e">
        <f>I43/I44</f>
        <v>#DIV/0!</v>
      </c>
      <c r="J45" s="778"/>
      <c r="K45" s="1694"/>
      <c r="L45" s="1694"/>
      <c r="M45" s="1694"/>
    </row>
    <row r="46" spans="2:13">
      <c r="H46" s="1528"/>
    </row>
    <row r="47" spans="2:13">
      <c r="H47" s="1528"/>
    </row>
    <row r="48" spans="2:13">
      <c r="B48" s="326"/>
      <c r="C48" s="324"/>
      <c r="D48" s="324"/>
      <c r="F48" s="326"/>
      <c r="G48" s="326"/>
      <c r="H48" s="1528"/>
      <c r="I48" s="326"/>
      <c r="J48" s="326"/>
      <c r="K48" s="326"/>
      <c r="L48" s="326"/>
      <c r="M48" s="326"/>
    </row>
    <row r="49" spans="2:13">
      <c r="B49" s="326"/>
      <c r="D49" s="324"/>
      <c r="F49" s="326"/>
      <c r="G49" s="326"/>
      <c r="H49" s="1528"/>
      <c r="I49" s="326"/>
      <c r="J49" s="326"/>
      <c r="K49" s="326"/>
      <c r="L49" s="326"/>
      <c r="M49" s="326"/>
    </row>
    <row r="50" spans="2:13">
      <c r="H50" s="1528"/>
      <c r="J50" s="326"/>
      <c r="K50" s="326"/>
      <c r="L50" s="326"/>
      <c r="M50" s="326"/>
    </row>
    <row r="51" spans="2:13">
      <c r="K51" s="326"/>
      <c r="L51" s="326"/>
      <c r="M51" s="326"/>
    </row>
    <row r="52" spans="2:13">
      <c r="K52" s="326"/>
      <c r="L52" s="326"/>
      <c r="M52" s="326"/>
    </row>
    <row r="53" spans="2:13">
      <c r="K53" s="326"/>
      <c r="L53" s="326"/>
      <c r="M53" s="326"/>
    </row>
    <row r="54" spans="2:13">
      <c r="B54" s="326"/>
      <c r="D54" s="324"/>
      <c r="E54" s="324"/>
      <c r="F54" s="326"/>
      <c r="K54" s="326"/>
      <c r="L54" s="326"/>
      <c r="M54" s="326"/>
    </row>
    <row r="55" spans="2:13">
      <c r="B55" s="326"/>
      <c r="D55" s="324"/>
      <c r="E55" s="324"/>
      <c r="F55" s="326"/>
      <c r="G55" s="325"/>
      <c r="H55" s="332"/>
      <c r="I55" s="332"/>
      <c r="J55" s="332"/>
      <c r="K55" s="326"/>
      <c r="L55" s="326"/>
      <c r="M55" s="326"/>
    </row>
    <row r="56" spans="2:13">
      <c r="B56" s="326"/>
      <c r="D56" s="324"/>
      <c r="E56" s="324"/>
      <c r="F56" s="326"/>
      <c r="G56" s="325"/>
      <c r="H56" s="332"/>
      <c r="I56" s="332"/>
      <c r="J56" s="332"/>
      <c r="K56" s="326"/>
      <c r="L56" s="326"/>
      <c r="M56" s="326"/>
    </row>
    <row r="57" spans="2:13">
      <c r="B57" s="326"/>
      <c r="D57" s="324"/>
      <c r="E57" s="324"/>
      <c r="F57" s="326"/>
      <c r="G57" s="325"/>
      <c r="H57" s="332"/>
      <c r="I57" s="332"/>
      <c r="J57" s="332"/>
      <c r="K57" s="326"/>
      <c r="L57" s="326"/>
      <c r="M57" s="326"/>
    </row>
    <row r="58" spans="2:13">
      <c r="B58" s="326"/>
      <c r="D58" s="324"/>
      <c r="E58" s="324"/>
      <c r="F58" s="326"/>
      <c r="G58" s="325"/>
      <c r="H58" s="332"/>
      <c r="I58" s="332"/>
      <c r="J58" s="332"/>
      <c r="K58" s="326"/>
      <c r="L58" s="326"/>
      <c r="M58" s="326"/>
    </row>
    <row r="59" spans="2:13">
      <c r="B59" s="326"/>
      <c r="D59" s="324"/>
      <c r="E59" s="324"/>
      <c r="F59" s="326"/>
      <c r="G59" s="325"/>
      <c r="H59" s="332"/>
      <c r="I59" s="332"/>
      <c r="J59" s="332"/>
      <c r="K59" s="326"/>
      <c r="L59" s="326"/>
      <c r="M59" s="326"/>
    </row>
    <row r="60" spans="2:13">
      <c r="B60" s="326"/>
      <c r="C60" s="324"/>
      <c r="D60" s="324"/>
      <c r="E60" s="324"/>
      <c r="F60" s="326"/>
      <c r="G60" s="326"/>
      <c r="H60" s="324"/>
      <c r="I60" s="324"/>
      <c r="J60" s="324"/>
      <c r="K60" s="326"/>
      <c r="L60" s="326"/>
      <c r="M60" s="326"/>
    </row>
    <row r="61" spans="2:13">
      <c r="B61" s="326"/>
      <c r="C61" s="324"/>
      <c r="D61" s="324"/>
      <c r="E61" s="324"/>
      <c r="F61" s="326"/>
      <c r="G61" s="326"/>
      <c r="H61" s="326"/>
      <c r="I61" s="326"/>
      <c r="J61" s="326"/>
      <c r="K61" s="326"/>
      <c r="L61" s="326"/>
      <c r="M61" s="326"/>
    </row>
  </sheetData>
  <sheetProtection algorithmName="SHA-512" hashValue="6uVsv6aVME5fh8lIxMbLoeq3sCr7407Kish0nGWgvFB1HaBg2aNFDLrgz+pv5gG3PrpZhZ3sCPqVwlrYUPFVvg==" saltValue="dkxetMaG2EucphGH3I/RAQ==" spinCount="100000" sheet="1" objects="1" scenarios="1"/>
  <mergeCells count="10">
    <mergeCell ref="H11:I11"/>
    <mergeCell ref="H10:I10"/>
    <mergeCell ref="B2:J2"/>
    <mergeCell ref="H4:I4"/>
    <mergeCell ref="H5:I5"/>
    <mergeCell ref="H6:I6"/>
    <mergeCell ref="H7:I7"/>
    <mergeCell ref="H8:I8"/>
    <mergeCell ref="H9:I9"/>
    <mergeCell ref="F4:G4"/>
  </mergeCells>
  <conditionalFormatting sqref="J42:J44">
    <cfRule type="containsErrors" dxfId="136" priority="10">
      <formula>ISERROR(J42)</formula>
    </cfRule>
  </conditionalFormatting>
  <conditionalFormatting sqref="J45">
    <cfRule type="containsErrors" dxfId="135" priority="12">
      <formula>ISERROR(J45)</formula>
    </cfRule>
  </conditionalFormatting>
  <conditionalFormatting sqref="D7:D9">
    <cfRule type="cellIs" dxfId="134" priority="4" operator="greaterThan">
      <formula>0.2</formula>
    </cfRule>
  </conditionalFormatting>
  <conditionalFormatting sqref="D5:D6">
    <cfRule type="cellIs" dxfId="133" priority="3" operator="lessThan">
      <formula>0.8</formula>
    </cfRule>
  </conditionalFormatting>
  <conditionalFormatting sqref="J5:J11">
    <cfRule type="containsErrors" dxfId="132" priority="1">
      <formula>ISERROR(J5)</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E229-D468-2947-8FE0-9A373FAAFF50}">
  <sheetPr codeName="Sheet4">
    <tabColor theme="5" tint="-0.249977111117893"/>
  </sheetPr>
  <dimension ref="B1:BE562"/>
  <sheetViews>
    <sheetView showGridLines="0" zoomScale="70" zoomScaleNormal="70" workbookViewId="0">
      <pane ySplit="10" topLeftCell="A11" activePane="bottomLeft" state="frozen"/>
      <selection activeCell="C13" sqref="C13"/>
      <selection pane="bottomLeft" activeCell="C25" sqref="C25"/>
    </sheetView>
  </sheetViews>
  <sheetFormatPr defaultColWidth="10.875" defaultRowHeight="15"/>
  <cols>
    <col min="1" max="1" width="3.875" style="19" customWidth="1"/>
    <col min="2" max="2" width="4.75" style="23" customWidth="1"/>
    <col min="3" max="3" width="71.5" style="19" customWidth="1"/>
    <col min="4" max="6" width="13.375" style="21" customWidth="1"/>
    <col min="7" max="7" width="13.375" style="19" customWidth="1"/>
    <col min="8" max="9" width="13.375" style="21" customWidth="1"/>
    <col min="10" max="10" width="1.875" style="21" customWidth="1"/>
    <col min="11" max="11" width="54.875" style="751" customWidth="1"/>
    <col min="12" max="12" width="6.875" style="19" customWidth="1"/>
    <col min="13" max="14" width="5" style="19" customWidth="1"/>
    <col min="15" max="15" width="6.5" style="19" bestFit="1" customWidth="1"/>
    <col min="16" max="21" width="5" style="19" customWidth="1"/>
    <col min="22" max="23" width="5" style="21" customWidth="1"/>
    <col min="24" max="57" width="5" style="19" customWidth="1"/>
    <col min="58" max="16384" width="10.875" style="19"/>
  </cols>
  <sheetData>
    <row r="1" spans="2:57" ht="18" customHeight="1" thickBot="1">
      <c r="C1" s="1527"/>
      <c r="D1" s="1539"/>
      <c r="E1" s="1539"/>
      <c r="F1" s="1539"/>
      <c r="G1" s="1695"/>
      <c r="H1" s="1574"/>
      <c r="I1" s="1696"/>
      <c r="J1" s="1539"/>
      <c r="K1" s="1697"/>
      <c r="L1" s="1527"/>
      <c r="M1" s="1527"/>
      <c r="N1" s="1527"/>
      <c r="O1" s="1527"/>
      <c r="P1" s="1527"/>
      <c r="Q1" s="1527"/>
      <c r="R1" s="1527"/>
      <c r="S1" s="1527"/>
      <c r="T1" s="1527"/>
      <c r="U1" s="1527"/>
      <c r="V1" s="1539"/>
      <c r="W1" s="1539"/>
      <c r="X1" s="1527"/>
      <c r="Y1" s="1527"/>
      <c r="Z1" s="1527"/>
      <c r="AA1" s="1527"/>
      <c r="AB1" s="1527"/>
      <c r="AC1" s="1527"/>
      <c r="AD1" s="1527"/>
      <c r="AE1" s="1527"/>
      <c r="AF1" s="1527"/>
      <c r="AG1" s="1527"/>
      <c r="AH1" s="1527"/>
      <c r="AI1" s="1527"/>
      <c r="AJ1" s="1527"/>
      <c r="AK1" s="1527"/>
      <c r="AL1" s="1527"/>
      <c r="AM1" s="1527"/>
      <c r="AN1" s="1527"/>
      <c r="AO1" s="1527"/>
      <c r="AP1" s="1527"/>
      <c r="AQ1" s="1527"/>
      <c r="AR1" s="1527"/>
      <c r="AS1" s="1527"/>
      <c r="AT1" s="1527"/>
      <c r="AU1" s="1527"/>
      <c r="AV1" s="1527"/>
      <c r="AW1" s="1527"/>
      <c r="AX1" s="1527"/>
      <c r="AY1" s="1527"/>
      <c r="AZ1" s="1527"/>
      <c r="BA1" s="1527"/>
      <c r="BB1" s="1527"/>
      <c r="BC1" s="1527"/>
      <c r="BD1" s="1527"/>
      <c r="BE1" s="1527"/>
    </row>
    <row r="2" spans="2:57" s="45" customFormat="1" ht="25.35" customHeight="1" thickBot="1">
      <c r="B2" s="1854" t="s">
        <v>497</v>
      </c>
      <c r="C2" s="1881"/>
      <c r="D2" s="1881"/>
      <c r="E2" s="1881"/>
      <c r="F2" s="1881"/>
      <c r="G2" s="1881"/>
      <c r="H2" s="1881"/>
      <c r="I2" s="1881"/>
      <c r="J2" s="1881"/>
      <c r="K2" s="1882"/>
      <c r="V2" s="46"/>
      <c r="W2" s="46"/>
    </row>
    <row r="3" spans="2:57" s="45" customFormat="1" ht="21" thickBot="1">
      <c r="B3" s="198"/>
      <c r="C3" s="198"/>
      <c r="D3" s="198"/>
      <c r="E3" s="198"/>
      <c r="F3" s="198"/>
      <c r="G3" s="198"/>
      <c r="H3" s="198"/>
      <c r="I3" s="198"/>
      <c r="J3" s="198"/>
      <c r="K3" s="198"/>
      <c r="V3" s="46"/>
      <c r="W3" s="46"/>
    </row>
    <row r="4" spans="2:57" s="18" customFormat="1" ht="23.1" customHeight="1">
      <c r="B4" s="204"/>
      <c r="C4" s="215" t="s">
        <v>498</v>
      </c>
      <c r="D4" s="321" t="s">
        <v>499</v>
      </c>
      <c r="E4" s="1899" t="s">
        <v>500</v>
      </c>
      <c r="F4" s="1900"/>
      <c r="G4" s="1190" t="s">
        <v>501</v>
      </c>
      <c r="H4" s="218"/>
      <c r="I4" s="218"/>
      <c r="J4" s="202"/>
      <c r="K4" s="214" t="s">
        <v>287</v>
      </c>
      <c r="V4" s="20"/>
      <c r="W4" s="20"/>
    </row>
    <row r="5" spans="2:57" s="18" customFormat="1" ht="18">
      <c r="B5" s="205"/>
      <c r="C5" s="200" t="s">
        <v>502</v>
      </c>
      <c r="D5" s="322">
        <f>'Provisional SoA'!O6</f>
        <v>0</v>
      </c>
      <c r="E5" s="1888">
        <f>I38</f>
        <v>0</v>
      </c>
      <c r="F5" s="1889"/>
      <c r="G5" s="416">
        <f>ROUND(D5-E5,0)</f>
        <v>0</v>
      </c>
      <c r="H5" s="354"/>
      <c r="I5" s="354"/>
      <c r="J5" s="433"/>
      <c r="K5" s="1698"/>
      <c r="V5" s="20"/>
      <c r="W5" s="20"/>
    </row>
    <row r="6" spans="2:57" s="18" customFormat="1" ht="18">
      <c r="B6" s="206"/>
      <c r="C6" s="201" t="s">
        <v>503</v>
      </c>
      <c r="D6" s="323">
        <f>I47+I78+I109+I140+I181+I222+I253+I294+I325+I366+I397+I428+I459+I490+I521</f>
        <v>0</v>
      </c>
      <c r="E6" s="1890">
        <f>I69+I100+I131+I172+I213+I244+I285+I316+I357+I388+I419+I450+I481+I512+I543</f>
        <v>0</v>
      </c>
      <c r="F6" s="1891"/>
      <c r="G6" s="323">
        <f>ROUND(D6-E6,0)</f>
        <v>0</v>
      </c>
      <c r="H6" s="355"/>
      <c r="I6" s="355"/>
      <c r="J6" s="199"/>
      <c r="K6" s="1699"/>
      <c r="V6" s="20"/>
      <c r="W6" s="20"/>
    </row>
    <row r="7" spans="2:57" s="211" customFormat="1" ht="18.75" thickBot="1">
      <c r="B7" s="207"/>
      <c r="C7" s="210" t="s">
        <v>345</v>
      </c>
      <c r="D7" s="320">
        <f>SUM(D5:D6)</f>
        <v>0</v>
      </c>
      <c r="E7" s="1892">
        <f>SUM(E5:F6)</f>
        <v>0</v>
      </c>
      <c r="F7" s="1893"/>
      <c r="G7" s="417">
        <f>ROUND(D7-E7,0)</f>
        <v>0</v>
      </c>
      <c r="H7" s="356"/>
      <c r="I7" s="356"/>
      <c r="J7" s="203"/>
      <c r="K7" s="213"/>
      <c r="L7" s="18"/>
      <c r="V7" s="212"/>
      <c r="W7" s="212"/>
    </row>
    <row r="8" spans="2:57" ht="18.75" thickBot="1">
      <c r="C8" s="1527"/>
      <c r="D8" s="1571"/>
      <c r="E8" s="1574"/>
      <c r="F8" s="1574"/>
      <c r="G8" s="1695"/>
      <c r="H8" s="1574"/>
      <c r="I8" s="1574"/>
      <c r="J8" s="1539"/>
      <c r="K8" s="1697"/>
      <c r="L8" s="18"/>
      <c r="M8" s="1527"/>
      <c r="N8" s="1527"/>
      <c r="O8" s="1527"/>
      <c r="P8" s="1527"/>
      <c r="Q8" s="1527"/>
      <c r="R8" s="1527"/>
      <c r="S8" s="1527"/>
      <c r="T8" s="1527"/>
      <c r="U8" s="1527"/>
      <c r="V8" s="1539"/>
      <c r="W8" s="1539"/>
      <c r="X8" s="1527"/>
      <c r="Y8" s="1527"/>
      <c r="Z8" s="1527"/>
      <c r="AA8" s="1527"/>
      <c r="AB8" s="1527"/>
      <c r="AC8" s="1527"/>
      <c r="AD8" s="1527"/>
      <c r="AE8" s="1527"/>
      <c r="AF8" s="1527"/>
      <c r="AG8" s="1527"/>
      <c r="AH8" s="1527"/>
      <c r="AI8" s="1527"/>
      <c r="AJ8" s="1527"/>
      <c r="AK8" s="1527"/>
      <c r="AL8" s="1527"/>
      <c r="AM8" s="1527"/>
      <c r="AN8" s="1527"/>
      <c r="AO8" s="1527"/>
      <c r="AP8" s="1527"/>
      <c r="AQ8" s="1527"/>
      <c r="AR8" s="1527"/>
      <c r="AS8" s="1527"/>
      <c r="AT8" s="1527"/>
      <c r="AU8" s="1527"/>
      <c r="AV8" s="1527"/>
      <c r="AW8" s="1527"/>
      <c r="AX8" s="1527"/>
      <c r="AY8" s="1527"/>
      <c r="AZ8" s="1527"/>
      <c r="BA8" s="1527"/>
      <c r="BB8" s="1527"/>
      <c r="BC8" s="1527"/>
      <c r="BD8" s="1527"/>
      <c r="BE8" s="1527"/>
    </row>
    <row r="9" spans="2:57" s="31" customFormat="1" ht="32.1" customHeight="1">
      <c r="B9" s="99"/>
      <c r="C9" s="100"/>
      <c r="D9" s="1894" t="s">
        <v>504</v>
      </c>
      <c r="E9" s="1896" t="s">
        <v>505</v>
      </c>
      <c r="F9" s="1896" t="s">
        <v>506</v>
      </c>
      <c r="G9" s="1896" t="s">
        <v>507</v>
      </c>
      <c r="H9" s="1896" t="s">
        <v>508</v>
      </c>
      <c r="I9" s="1896" t="s">
        <v>509</v>
      </c>
      <c r="J9" s="101"/>
      <c r="K9" s="752"/>
      <c r="L9" s="18"/>
      <c r="V9" s="39"/>
      <c r="W9" s="39"/>
    </row>
    <row r="10" spans="2:57" s="31" customFormat="1" ht="46.35" customHeight="1">
      <c r="B10" s="107"/>
      <c r="C10" s="41"/>
      <c r="D10" s="1895"/>
      <c r="E10" s="1897"/>
      <c r="F10" s="1897"/>
      <c r="G10" s="1897"/>
      <c r="H10" s="1897"/>
      <c r="I10" s="1898"/>
      <c r="J10" s="42"/>
      <c r="K10" s="753"/>
      <c r="S10" s="49"/>
      <c r="T10" s="41"/>
      <c r="U10" s="102"/>
      <c r="V10" s="103"/>
      <c r="W10" s="50"/>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2:57">
      <c r="B11" s="53"/>
      <c r="C11" s="1527"/>
      <c r="D11" s="1571"/>
      <c r="E11" s="1572"/>
      <c r="F11" s="1572"/>
      <c r="G11" s="1700"/>
      <c r="H11" s="1573"/>
      <c r="I11" s="1572"/>
      <c r="J11" s="1539"/>
      <c r="K11" s="1701"/>
      <c r="L11" s="1527"/>
      <c r="M11" s="1527"/>
      <c r="N11" s="1527"/>
      <c r="O11" s="1527"/>
      <c r="P11" s="1527"/>
      <c r="Q11" s="1527"/>
      <c r="R11" s="1527"/>
      <c r="S11" s="47"/>
      <c r="T11" s="1527"/>
      <c r="U11" s="47"/>
      <c r="V11" s="48"/>
      <c r="W11" s="48"/>
      <c r="X11" s="48"/>
      <c r="Y11" s="48"/>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row>
    <row r="12" spans="2:57" s="795" customFormat="1" ht="23.25">
      <c r="B12" s="787" t="str">
        <f>"00"</f>
        <v>00</v>
      </c>
      <c r="C12" s="788" t="str">
        <f>'Library Volume 1'!C12</f>
        <v>Flexible Shared Spaces (for all subjects)</v>
      </c>
      <c r="D12" s="789"/>
      <c r="E12" s="790"/>
      <c r="F12" s="790"/>
      <c r="G12" s="791"/>
      <c r="H12" s="792"/>
      <c r="I12" s="790"/>
      <c r="J12" s="793"/>
      <c r="K12" s="794"/>
      <c r="S12" s="796"/>
      <c r="U12" s="796"/>
      <c r="V12" s="797"/>
      <c r="W12" s="797"/>
      <c r="X12" s="797"/>
      <c r="Y12" s="797"/>
      <c r="Z12" s="796"/>
      <c r="AA12" s="796"/>
      <c r="AB12" s="796"/>
      <c r="AC12" s="796"/>
      <c r="AD12" s="796"/>
      <c r="AE12" s="796"/>
      <c r="AF12" s="796"/>
      <c r="AG12" s="796"/>
      <c r="AH12" s="796"/>
      <c r="AI12" s="796"/>
      <c r="AJ12" s="796"/>
      <c r="AK12" s="796"/>
      <c r="AL12" s="796"/>
      <c r="AM12" s="796"/>
      <c r="AN12" s="796"/>
      <c r="AO12" s="796"/>
      <c r="AP12" s="796"/>
      <c r="AQ12" s="796"/>
      <c r="AR12" s="796"/>
      <c r="AS12" s="796"/>
      <c r="AT12" s="796"/>
      <c r="AU12" s="796"/>
      <c r="AV12" s="796"/>
      <c r="AW12" s="796"/>
      <c r="AX12" s="796"/>
      <c r="AY12" s="796"/>
      <c r="AZ12" s="796"/>
      <c r="BA12" s="796"/>
      <c r="BB12" s="796"/>
      <c r="BC12" s="796"/>
      <c r="BD12" s="796"/>
      <c r="BE12" s="796"/>
    </row>
    <row r="13" spans="2:57" s="795" customFormat="1" ht="20.100000000000001" customHeight="1">
      <c r="B13" s="787"/>
      <c r="C13" s="1446" t="s">
        <v>510</v>
      </c>
      <c r="D13" s="923"/>
      <c r="E13" s="924"/>
      <c r="F13" s="924"/>
      <c r="G13" s="925"/>
      <c r="H13" s="926"/>
      <c r="I13" s="924"/>
      <c r="J13" s="805"/>
      <c r="K13" s="927"/>
      <c r="S13" s="796"/>
      <c r="U13" s="796"/>
      <c r="V13" s="797"/>
      <c r="W13" s="797"/>
      <c r="X13" s="797"/>
      <c r="Y13" s="797"/>
      <c r="Z13" s="796"/>
      <c r="AA13" s="796"/>
      <c r="AB13" s="796"/>
      <c r="AC13" s="796"/>
      <c r="AD13" s="796"/>
      <c r="AE13" s="796"/>
      <c r="AF13" s="796"/>
      <c r="AG13" s="796"/>
      <c r="AH13" s="796"/>
      <c r="AI13" s="796"/>
      <c r="AJ13" s="796"/>
      <c r="AK13" s="796"/>
      <c r="AL13" s="796"/>
      <c r="AM13" s="796"/>
      <c r="AN13" s="796"/>
      <c r="AO13" s="796"/>
      <c r="AP13" s="796"/>
      <c r="AQ13" s="796"/>
      <c r="AR13" s="796"/>
      <c r="AS13" s="796"/>
      <c r="AT13" s="796"/>
      <c r="AU13" s="796"/>
      <c r="AV13" s="796"/>
      <c r="AW13" s="796"/>
      <c r="AX13" s="796"/>
      <c r="AY13" s="796"/>
      <c r="AZ13" s="796"/>
      <c r="BA13" s="796"/>
      <c r="BB13" s="796"/>
      <c r="BC13" s="796"/>
      <c r="BD13" s="796"/>
      <c r="BE13" s="796"/>
    </row>
    <row r="14" spans="2:57" s="115" customFormat="1" ht="16.350000000000001" customHeight="1">
      <c r="B14" s="114"/>
      <c r="C14" s="1702" t="s">
        <v>511</v>
      </c>
      <c r="D14" s="828">
        <f>('Library Volume 1'!$E$6)</f>
        <v>2.2000000000000002</v>
      </c>
      <c r="E14" s="829">
        <f>('Library Volume 1'!E7)</f>
        <v>41</v>
      </c>
      <c r="F14" s="829">
        <f>ROUND(E14/D14,0)</f>
        <v>19</v>
      </c>
      <c r="G14" s="97" t="e">
        <f>ROUND('Curriculum Data'!AG158*('Provisional SoA'!O5/'Provisional SoA'!G5),0)</f>
        <v>#DIV/0!</v>
      </c>
      <c r="H14" s="1573" t="e">
        <f>G14*F14</f>
        <v>#DIV/0!</v>
      </c>
      <c r="I14" s="1572" t="e">
        <f>E14*G14</f>
        <v>#DIV/0!</v>
      </c>
      <c r="J14" s="118"/>
      <c r="K14" s="1701"/>
      <c r="S14" s="116"/>
      <c r="U14" s="116"/>
      <c r="V14" s="117"/>
      <c r="W14" s="117"/>
      <c r="X14" s="117"/>
      <c r="Y14" s="117"/>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row>
    <row r="15" spans="2:57" ht="16.350000000000001" customHeight="1">
      <c r="B15" s="53"/>
      <c r="C15" s="1702" t="s">
        <v>512</v>
      </c>
      <c r="D15" s="828">
        <f>('Library Volume 1'!$F$6)</f>
        <v>2.2000000000000002</v>
      </c>
      <c r="E15" s="829">
        <f>('Library Volume 1'!F7)</f>
        <v>55</v>
      </c>
      <c r="F15" s="829">
        <f>ROUND(E15/D15,0)</f>
        <v>25</v>
      </c>
      <c r="G15" s="97" t="e">
        <f>ROUND('Curriculum Data'!AH158*('Provisional SoA'!O5/'Provisional SoA'!G5),0)</f>
        <v>#DIV/0!</v>
      </c>
      <c r="H15" s="1572" t="e">
        <f>G15*F15</f>
        <v>#DIV/0!</v>
      </c>
      <c r="I15" s="1572" t="e">
        <f>E15*G15</f>
        <v>#DIV/0!</v>
      </c>
      <c r="J15" s="1539"/>
      <c r="K15" s="1701"/>
      <c r="L15" s="115"/>
      <c r="M15" s="115"/>
      <c r="N15" s="115"/>
      <c r="O15" s="1527"/>
      <c r="P15" s="1527"/>
      <c r="Q15" s="1527"/>
      <c r="R15" s="1527"/>
      <c r="S15" s="47"/>
      <c r="T15" s="1527"/>
      <c r="U15" s="47"/>
      <c r="V15" s="48"/>
      <c r="W15" s="48"/>
      <c r="X15" s="48"/>
      <c r="Y15" s="48"/>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row>
    <row r="16" spans="2:57" s="18" customFormat="1" ht="20.25">
      <c r="B16" s="357"/>
      <c r="C16" s="1446" t="s">
        <v>513</v>
      </c>
      <c r="D16" s="671"/>
      <c r="E16" s="1438" t="e">
        <f>I16/G16</f>
        <v>#DIV/0!</v>
      </c>
      <c r="F16" s="1438" t="e">
        <f>H16/G16</f>
        <v>#DIV/0!</v>
      </c>
      <c r="G16" s="1438" t="e">
        <f>SUM(G14:G15)</f>
        <v>#DIV/0!</v>
      </c>
      <c r="H16" s="1438" t="e">
        <f>SUM(H14:H15)</f>
        <v>#DIV/0!</v>
      </c>
      <c r="I16" s="1438">
        <f>D5</f>
        <v>0</v>
      </c>
      <c r="J16" s="20"/>
      <c r="K16" s="754"/>
      <c r="L16" s="115"/>
      <c r="M16" s="115"/>
      <c r="N16" s="115"/>
      <c r="S16" s="358"/>
      <c r="U16" s="358"/>
      <c r="V16" s="359"/>
      <c r="W16" s="359"/>
      <c r="X16" s="359"/>
      <c r="Y16" s="359"/>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row>
    <row r="17" spans="2:57" s="59" customFormat="1" ht="23.1" customHeight="1">
      <c r="B17" s="111"/>
      <c r="C17" s="360" t="s">
        <v>514</v>
      </c>
      <c r="D17" s="385"/>
      <c r="E17" s="311"/>
      <c r="F17" s="311"/>
      <c r="G17" s="312"/>
      <c r="H17" s="311"/>
      <c r="I17" s="311"/>
      <c r="J17" s="46"/>
      <c r="K17" s="755" t="s">
        <v>287</v>
      </c>
      <c r="L17" s="115"/>
      <c r="M17" s="115"/>
      <c r="N17" s="115"/>
      <c r="S17" s="110"/>
      <c r="U17" s="110"/>
      <c r="V17" s="112"/>
      <c r="W17" s="112"/>
      <c r="X17" s="112"/>
      <c r="Y17" s="112"/>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row>
    <row r="18" spans="2:57" ht="20.25">
      <c r="B18" s="55">
        <v>1</v>
      </c>
      <c r="C18" s="669" t="s">
        <v>511</v>
      </c>
      <c r="D18" s="451">
        <f>VLOOKUP(C18,'Library Volume 2'!H$7:J$86,3,FALSE)</f>
        <v>2.2000000000000002</v>
      </c>
      <c r="E18" s="670"/>
      <c r="F18" s="43">
        <f t="shared" ref="F18:F37" si="0">IF(C18=0,0,ROUND(E18/D18,0))</f>
        <v>0</v>
      </c>
      <c r="G18" s="670"/>
      <c r="H18" s="43">
        <f>G18*F18</f>
        <v>0</v>
      </c>
      <c r="I18" s="43">
        <f t="shared" ref="I18:I23" si="1">E18*G18</f>
        <v>0</v>
      </c>
      <c r="J18" s="1539"/>
      <c r="K18" s="1703"/>
      <c r="L18" s="115"/>
      <c r="M18" s="115"/>
      <c r="N18" s="115"/>
      <c r="O18" s="1527"/>
      <c r="P18" s="1527"/>
      <c r="Q18" s="1527"/>
      <c r="R18" s="1527"/>
      <c r="S18" s="47"/>
      <c r="T18" s="1527"/>
      <c r="U18" s="47"/>
      <c r="V18" s="48"/>
      <c r="W18" s="48"/>
      <c r="X18" s="48"/>
      <c r="Y18" s="48"/>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row>
    <row r="19" spans="2:57" ht="20.25">
      <c r="B19" s="55">
        <v>2</v>
      </c>
      <c r="C19" s="669" t="s">
        <v>515</v>
      </c>
      <c r="D19" s="451">
        <f>VLOOKUP(C19,'Library Volume 2'!H$7:J$86,3,FALSE)</f>
        <v>2.1</v>
      </c>
      <c r="E19" s="670"/>
      <c r="F19" s="43">
        <f t="shared" si="0"/>
        <v>0</v>
      </c>
      <c r="G19" s="670"/>
      <c r="H19" s="44">
        <f t="shared" ref="H19:H23" si="2">G19*F19</f>
        <v>0</v>
      </c>
      <c r="I19" s="43">
        <f t="shared" si="1"/>
        <v>0</v>
      </c>
      <c r="J19" s="1539"/>
      <c r="K19" s="1703"/>
      <c r="L19" s="115"/>
      <c r="M19" s="115"/>
      <c r="N19" s="115"/>
      <c r="O19" s="1527"/>
      <c r="P19" s="1527"/>
      <c r="Q19" s="1527"/>
      <c r="R19" s="1527"/>
      <c r="S19" s="47"/>
      <c r="T19" s="1527"/>
      <c r="U19" s="47"/>
      <c r="V19" s="48"/>
      <c r="W19" s="48"/>
      <c r="X19" s="48"/>
      <c r="Y19" s="48"/>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row>
    <row r="20" spans="2:57" ht="20.25">
      <c r="B20" s="55">
        <v>3</v>
      </c>
      <c r="C20" s="669" t="s">
        <v>516</v>
      </c>
      <c r="D20" s="451">
        <f>VLOOKUP(C20,'Library Volume 2'!H$7:J$86,3,FALSE)</f>
        <v>2.2999999999999998</v>
      </c>
      <c r="E20" s="670"/>
      <c r="F20" s="43">
        <f t="shared" si="0"/>
        <v>0</v>
      </c>
      <c r="G20" s="670"/>
      <c r="H20" s="44">
        <f t="shared" si="2"/>
        <v>0</v>
      </c>
      <c r="I20" s="43">
        <f t="shared" si="1"/>
        <v>0</v>
      </c>
      <c r="J20" s="1539"/>
      <c r="K20" s="1703"/>
      <c r="L20" s="115"/>
      <c r="M20" s="115"/>
      <c r="N20" s="115"/>
      <c r="O20" s="1527"/>
      <c r="P20" s="1527"/>
      <c r="Q20" s="1527"/>
      <c r="R20" s="1527"/>
      <c r="S20" s="47"/>
      <c r="T20" s="1527"/>
      <c r="U20" s="47"/>
      <c r="V20" s="48"/>
      <c r="W20" s="48"/>
      <c r="X20" s="48"/>
      <c r="Y20" s="48"/>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row>
    <row r="21" spans="2:57" ht="20.25">
      <c r="B21" s="55">
        <v>4</v>
      </c>
      <c r="C21" s="669" t="s">
        <v>511</v>
      </c>
      <c r="D21" s="451">
        <f>VLOOKUP(C21,'Library Volume 2'!H$7:J$86,3,FALSE)</f>
        <v>2.2000000000000002</v>
      </c>
      <c r="E21" s="670"/>
      <c r="F21" s="43">
        <f t="shared" si="0"/>
        <v>0</v>
      </c>
      <c r="G21" s="670"/>
      <c r="H21" s="44">
        <f t="shared" si="2"/>
        <v>0</v>
      </c>
      <c r="I21" s="43">
        <f t="shared" si="1"/>
        <v>0</v>
      </c>
      <c r="J21" s="1539"/>
      <c r="K21" s="1703"/>
      <c r="L21" s="115"/>
      <c r="M21" s="115"/>
      <c r="N21" s="115"/>
      <c r="O21" s="1527"/>
      <c r="P21" s="1527"/>
      <c r="Q21" s="1527"/>
      <c r="R21" s="1527"/>
      <c r="S21" s="47"/>
      <c r="T21" s="1527"/>
      <c r="U21" s="47"/>
      <c r="V21" s="48"/>
      <c r="W21" s="48"/>
      <c r="X21" s="48"/>
      <c r="Y21" s="48"/>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row>
    <row r="22" spans="2:57" ht="20.25">
      <c r="B22" s="55">
        <v>5</v>
      </c>
      <c r="C22" s="669"/>
      <c r="D22" s="451" t="e">
        <f>VLOOKUP(C22,'Library Volume 2'!H$7:J$86,3,FALSE)</f>
        <v>#N/A</v>
      </c>
      <c r="E22" s="670"/>
      <c r="F22" s="43">
        <f t="shared" si="0"/>
        <v>0</v>
      </c>
      <c r="G22" s="670"/>
      <c r="H22" s="44">
        <f t="shared" si="2"/>
        <v>0</v>
      </c>
      <c r="I22" s="43">
        <f t="shared" si="1"/>
        <v>0</v>
      </c>
      <c r="J22" s="1539"/>
      <c r="K22" s="1703"/>
      <c r="L22" s="115"/>
      <c r="M22" s="115"/>
      <c r="N22" s="115"/>
      <c r="O22" s="1527"/>
      <c r="P22" s="1527"/>
      <c r="Q22" s="1527"/>
      <c r="R22" s="1527"/>
      <c r="S22" s="47"/>
      <c r="T22" s="1527"/>
      <c r="U22" s="47"/>
      <c r="V22" s="48"/>
      <c r="W22" s="48"/>
      <c r="X22" s="48"/>
      <c r="Y22" s="48"/>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row>
    <row r="23" spans="2:57" ht="20.25">
      <c r="B23" s="55">
        <v>6</v>
      </c>
      <c r="C23" s="669"/>
      <c r="D23" s="451" t="e">
        <f>VLOOKUP(C23,'Library Volume 2'!H$7:J$86,3,FALSE)</f>
        <v>#N/A</v>
      </c>
      <c r="E23" s="670"/>
      <c r="F23" s="43">
        <f t="shared" si="0"/>
        <v>0</v>
      </c>
      <c r="G23" s="670"/>
      <c r="H23" s="44">
        <f t="shared" si="2"/>
        <v>0</v>
      </c>
      <c r="I23" s="43">
        <f t="shared" si="1"/>
        <v>0</v>
      </c>
      <c r="J23" s="1539"/>
      <c r="K23" s="1703"/>
      <c r="L23" s="115"/>
      <c r="M23" s="115"/>
      <c r="N23" s="115"/>
      <c r="O23" s="1527"/>
      <c r="P23" s="1527"/>
      <c r="Q23" s="1527"/>
      <c r="R23" s="1527"/>
      <c r="S23" s="47"/>
      <c r="T23" s="1527"/>
      <c r="U23" s="47"/>
      <c r="V23" s="48"/>
      <c r="W23" s="48"/>
      <c r="X23" s="48"/>
      <c r="Y23" s="48"/>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row>
    <row r="24" spans="2:57" ht="20.25">
      <c r="B24" s="55">
        <v>7</v>
      </c>
      <c r="C24" s="669"/>
      <c r="D24" s="451" t="e">
        <f>VLOOKUP(C24,'Library Volume 2'!H$7:J$86,3,FALSE)</f>
        <v>#N/A</v>
      </c>
      <c r="E24" s="670"/>
      <c r="F24" s="43">
        <f t="shared" si="0"/>
        <v>0</v>
      </c>
      <c r="G24" s="670"/>
      <c r="H24" s="44">
        <f t="shared" ref="H24:H32" si="3">G24*F24</f>
        <v>0</v>
      </c>
      <c r="I24" s="43">
        <f t="shared" ref="I24:I32" si="4">E24*G24</f>
        <v>0</v>
      </c>
      <c r="J24" s="1539"/>
      <c r="K24" s="1703"/>
      <c r="L24" s="115"/>
      <c r="M24" s="115"/>
      <c r="N24" s="115"/>
      <c r="O24" s="1527"/>
      <c r="P24" s="1527"/>
      <c r="Q24" s="1527"/>
      <c r="R24" s="1527"/>
      <c r="S24" s="47"/>
      <c r="T24" s="1527"/>
      <c r="U24" s="47"/>
      <c r="V24" s="48"/>
      <c r="W24" s="48"/>
      <c r="X24" s="48"/>
      <c r="Y24" s="48"/>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row>
    <row r="25" spans="2:57" ht="20.25">
      <c r="B25" s="55">
        <v>8</v>
      </c>
      <c r="C25" s="669"/>
      <c r="D25" s="451" t="e">
        <f>VLOOKUP(C25,'Library Volume 2'!H$7:J$86,3,FALSE)</f>
        <v>#N/A</v>
      </c>
      <c r="E25" s="670"/>
      <c r="F25" s="43">
        <f t="shared" si="0"/>
        <v>0</v>
      </c>
      <c r="G25" s="670"/>
      <c r="H25" s="44">
        <f t="shared" si="3"/>
        <v>0</v>
      </c>
      <c r="I25" s="43">
        <f t="shared" si="4"/>
        <v>0</v>
      </c>
      <c r="J25" s="1539"/>
      <c r="K25" s="1703"/>
      <c r="L25" s="115"/>
      <c r="M25" s="115"/>
      <c r="N25" s="115"/>
      <c r="O25" s="1527"/>
      <c r="P25" s="1527"/>
      <c r="Q25" s="1527"/>
      <c r="R25" s="1527"/>
      <c r="S25" s="47"/>
      <c r="T25" s="1527"/>
      <c r="U25" s="47"/>
      <c r="V25" s="48"/>
      <c r="W25" s="48"/>
      <c r="X25" s="48"/>
      <c r="Y25" s="48"/>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row>
    <row r="26" spans="2:57" ht="20.25">
      <c r="B26" s="55">
        <v>9</v>
      </c>
      <c r="C26" s="669"/>
      <c r="D26" s="451" t="e">
        <f>VLOOKUP(C26,'Library Volume 2'!H$7:J$86,3,FALSE)</f>
        <v>#N/A</v>
      </c>
      <c r="E26" s="670"/>
      <c r="F26" s="43">
        <f t="shared" si="0"/>
        <v>0</v>
      </c>
      <c r="G26" s="670"/>
      <c r="H26" s="44">
        <f t="shared" si="3"/>
        <v>0</v>
      </c>
      <c r="I26" s="43">
        <f t="shared" si="4"/>
        <v>0</v>
      </c>
      <c r="J26" s="1539"/>
      <c r="K26" s="1703"/>
      <c r="L26" s="115"/>
      <c r="M26" s="115"/>
      <c r="N26" s="115"/>
      <c r="O26" s="1527"/>
      <c r="P26" s="1527"/>
      <c r="Q26" s="1527"/>
      <c r="R26" s="1527"/>
      <c r="S26" s="47"/>
      <c r="T26" s="1527"/>
      <c r="U26" s="47"/>
      <c r="V26" s="48"/>
      <c r="W26" s="48"/>
      <c r="X26" s="48"/>
      <c r="Y26" s="48"/>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row>
    <row r="27" spans="2:57" ht="20.25">
      <c r="B27" s="55">
        <v>10</v>
      </c>
      <c r="C27" s="669"/>
      <c r="D27" s="451" t="e">
        <f>VLOOKUP(C27,'Library Volume 2'!H$7:J$86,3,FALSE)</f>
        <v>#N/A</v>
      </c>
      <c r="E27" s="670"/>
      <c r="F27" s="43">
        <f t="shared" si="0"/>
        <v>0</v>
      </c>
      <c r="G27" s="670"/>
      <c r="H27" s="44">
        <f t="shared" si="3"/>
        <v>0</v>
      </c>
      <c r="I27" s="43">
        <f t="shared" si="4"/>
        <v>0</v>
      </c>
      <c r="J27" s="1539"/>
      <c r="K27" s="1703"/>
      <c r="L27" s="115"/>
      <c r="M27" s="115"/>
      <c r="N27" s="115"/>
      <c r="O27" s="1527"/>
      <c r="P27" s="1527"/>
      <c r="Q27" s="1527"/>
      <c r="R27" s="1527"/>
      <c r="S27" s="47"/>
      <c r="T27" s="1527"/>
      <c r="U27" s="47"/>
      <c r="V27" s="48"/>
      <c r="W27" s="48"/>
      <c r="X27" s="48"/>
      <c r="Y27" s="48"/>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row>
    <row r="28" spans="2:57" ht="20.25">
      <c r="B28" s="55">
        <v>11</v>
      </c>
      <c r="C28" s="669"/>
      <c r="D28" s="451" t="e">
        <f>VLOOKUP(C28,'Library Volume 2'!H$7:J$86,3,FALSE)</f>
        <v>#N/A</v>
      </c>
      <c r="E28" s="670"/>
      <c r="F28" s="43">
        <f t="shared" si="0"/>
        <v>0</v>
      </c>
      <c r="G28" s="670"/>
      <c r="H28" s="44">
        <f t="shared" si="3"/>
        <v>0</v>
      </c>
      <c r="I28" s="43">
        <f t="shared" si="4"/>
        <v>0</v>
      </c>
      <c r="J28" s="1539"/>
      <c r="K28" s="1703"/>
      <c r="L28" s="115"/>
      <c r="M28" s="115"/>
      <c r="N28" s="115"/>
      <c r="O28" s="1527"/>
      <c r="P28" s="1527"/>
      <c r="Q28" s="1527"/>
      <c r="R28" s="1527"/>
      <c r="S28" s="47"/>
      <c r="T28" s="1527"/>
      <c r="U28" s="47"/>
      <c r="V28" s="48"/>
      <c r="W28" s="48"/>
      <c r="X28" s="48"/>
      <c r="Y28" s="48"/>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row>
    <row r="29" spans="2:57" ht="20.25">
      <c r="B29" s="55">
        <v>12</v>
      </c>
      <c r="C29" s="669"/>
      <c r="D29" s="451" t="e">
        <f>VLOOKUP(C29,'Library Volume 2'!H$7:J$86,3,FALSE)</f>
        <v>#N/A</v>
      </c>
      <c r="E29" s="670"/>
      <c r="F29" s="43">
        <f t="shared" si="0"/>
        <v>0</v>
      </c>
      <c r="G29" s="670"/>
      <c r="H29" s="44">
        <f t="shared" si="3"/>
        <v>0</v>
      </c>
      <c r="I29" s="43">
        <f t="shared" si="4"/>
        <v>0</v>
      </c>
      <c r="J29" s="1539"/>
      <c r="K29" s="1698"/>
      <c r="L29" s="115"/>
      <c r="M29" s="115"/>
      <c r="N29" s="115"/>
      <c r="O29" s="1527"/>
      <c r="P29" s="1527"/>
      <c r="Q29" s="1527"/>
      <c r="R29" s="1527"/>
      <c r="S29" s="47"/>
      <c r="T29" s="1527"/>
      <c r="U29" s="47"/>
      <c r="V29" s="48"/>
      <c r="W29" s="48"/>
      <c r="X29" s="48"/>
      <c r="Y29" s="48"/>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row>
    <row r="30" spans="2:57" ht="20.25">
      <c r="B30" s="55">
        <v>13</v>
      </c>
      <c r="C30" s="669"/>
      <c r="D30" s="451" t="e">
        <f>VLOOKUP(C30,'Library Volume 2'!H$7:J$86,3,FALSE)</f>
        <v>#N/A</v>
      </c>
      <c r="E30" s="670"/>
      <c r="F30" s="43">
        <f t="shared" si="0"/>
        <v>0</v>
      </c>
      <c r="G30" s="670"/>
      <c r="H30" s="44">
        <f t="shared" si="3"/>
        <v>0</v>
      </c>
      <c r="I30" s="43">
        <f t="shared" si="4"/>
        <v>0</v>
      </c>
      <c r="J30" s="1539"/>
      <c r="K30" s="1698"/>
      <c r="L30" s="115"/>
      <c r="M30" s="115"/>
      <c r="N30" s="115"/>
      <c r="O30" s="1527"/>
      <c r="P30" s="1527"/>
      <c r="Q30" s="1527"/>
      <c r="R30" s="1527"/>
      <c r="S30" s="47"/>
      <c r="T30" s="1527"/>
      <c r="U30" s="47"/>
      <c r="V30" s="48"/>
      <c r="W30" s="48"/>
      <c r="X30" s="48"/>
      <c r="Y30" s="48"/>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row>
    <row r="31" spans="2:57" ht="20.25">
      <c r="B31" s="55">
        <v>14</v>
      </c>
      <c r="C31" s="669"/>
      <c r="D31" s="451" t="e">
        <f>VLOOKUP(C31,'Library Volume 2'!H$7:J$86,3,FALSE)</f>
        <v>#N/A</v>
      </c>
      <c r="E31" s="670"/>
      <c r="F31" s="43">
        <f t="shared" si="0"/>
        <v>0</v>
      </c>
      <c r="G31" s="670"/>
      <c r="H31" s="44">
        <f t="shared" si="3"/>
        <v>0</v>
      </c>
      <c r="I31" s="43">
        <f t="shared" si="4"/>
        <v>0</v>
      </c>
      <c r="J31" s="1539"/>
      <c r="K31" s="1698"/>
      <c r="L31" s="115"/>
      <c r="M31" s="115"/>
      <c r="N31" s="115"/>
      <c r="O31" s="1527"/>
      <c r="P31" s="1527"/>
      <c r="Q31" s="1527"/>
      <c r="R31" s="1527"/>
      <c r="S31" s="47"/>
      <c r="T31" s="1527"/>
      <c r="U31" s="47"/>
      <c r="V31" s="48"/>
      <c r="W31" s="48"/>
      <c r="X31" s="48"/>
      <c r="Y31" s="48"/>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row>
    <row r="32" spans="2:57" ht="20.25">
      <c r="B32" s="55">
        <v>15</v>
      </c>
      <c r="C32" s="669"/>
      <c r="D32" s="451" t="e">
        <f>VLOOKUP(C32,'Library Volume 2'!H$7:J$86,3,FALSE)</f>
        <v>#N/A</v>
      </c>
      <c r="E32" s="670"/>
      <c r="F32" s="43">
        <f t="shared" si="0"/>
        <v>0</v>
      </c>
      <c r="G32" s="670"/>
      <c r="H32" s="44">
        <f t="shared" si="3"/>
        <v>0</v>
      </c>
      <c r="I32" s="43">
        <f t="shared" si="4"/>
        <v>0</v>
      </c>
      <c r="J32" s="1539"/>
      <c r="K32" s="1698"/>
      <c r="L32" s="115"/>
      <c r="M32" s="115"/>
      <c r="N32" s="115"/>
      <c r="O32" s="1527"/>
      <c r="P32" s="1527"/>
      <c r="Q32" s="1527"/>
      <c r="R32" s="1527"/>
      <c r="S32" s="47"/>
      <c r="T32" s="1527"/>
      <c r="U32" s="47"/>
      <c r="V32" s="48"/>
      <c r="W32" s="48"/>
      <c r="X32" s="48"/>
      <c r="Y32" s="48"/>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row>
    <row r="33" spans="2:57" ht="20.25">
      <c r="B33" s="55">
        <v>16</v>
      </c>
      <c r="C33" s="669"/>
      <c r="D33" s="451" t="e">
        <f>VLOOKUP(C33,'Library Volume 2'!H$7:J$86,3,FALSE)</f>
        <v>#N/A</v>
      </c>
      <c r="E33" s="670"/>
      <c r="F33" s="43">
        <f t="shared" si="0"/>
        <v>0</v>
      </c>
      <c r="G33" s="670"/>
      <c r="H33" s="44">
        <f>G33*F33</f>
        <v>0</v>
      </c>
      <c r="I33" s="43">
        <f>E33*G33</f>
        <v>0</v>
      </c>
      <c r="J33" s="1539"/>
      <c r="K33" s="1698"/>
      <c r="L33" s="115"/>
      <c r="M33" s="115"/>
      <c r="N33" s="115"/>
      <c r="O33" s="1527"/>
      <c r="P33" s="1527"/>
      <c r="Q33" s="1527"/>
      <c r="R33" s="1527"/>
      <c r="S33" s="47"/>
      <c r="T33" s="1527"/>
      <c r="U33" s="1527"/>
      <c r="V33" s="1539"/>
      <c r="W33" s="1539"/>
      <c r="X33" s="1527"/>
      <c r="Y33" s="1527"/>
      <c r="Z33" s="152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row>
    <row r="34" spans="2:57" ht="20.25">
      <c r="B34" s="55">
        <v>17</v>
      </c>
      <c r="C34" s="669"/>
      <c r="D34" s="451" t="e">
        <f>VLOOKUP(C34,'Library Volume 2'!H$7:J$86,3,FALSE)</f>
        <v>#N/A</v>
      </c>
      <c r="E34" s="670"/>
      <c r="F34" s="43">
        <f t="shared" si="0"/>
        <v>0</v>
      </c>
      <c r="G34" s="670"/>
      <c r="H34" s="44">
        <f>G34*F34</f>
        <v>0</v>
      </c>
      <c r="I34" s="43">
        <f>E34*G34</f>
        <v>0</v>
      </c>
      <c r="J34" s="1539"/>
      <c r="K34" s="1698"/>
      <c r="L34" s="115"/>
      <c r="M34" s="115"/>
      <c r="N34" s="115"/>
      <c r="O34" s="1527"/>
      <c r="P34" s="1527"/>
      <c r="Q34" s="1527"/>
      <c r="R34" s="1527"/>
      <c r="S34" s="47"/>
      <c r="T34" s="1527"/>
      <c r="U34" s="1527"/>
      <c r="V34" s="1539"/>
      <c r="W34" s="1539"/>
      <c r="X34" s="1527"/>
      <c r="Y34" s="1527"/>
      <c r="Z34" s="152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row>
    <row r="35" spans="2:57" ht="20.25">
      <c r="B35" s="55">
        <v>18</v>
      </c>
      <c r="C35" s="669"/>
      <c r="D35" s="451" t="e">
        <f>VLOOKUP(C35,'Library Volume 2'!H$7:J$86,3,FALSE)</f>
        <v>#N/A</v>
      </c>
      <c r="E35" s="670"/>
      <c r="F35" s="43">
        <f t="shared" si="0"/>
        <v>0</v>
      </c>
      <c r="G35" s="670"/>
      <c r="H35" s="44">
        <f>G35*F35</f>
        <v>0</v>
      </c>
      <c r="I35" s="43">
        <f>E35*G35</f>
        <v>0</v>
      </c>
      <c r="J35" s="1539"/>
      <c r="K35" s="1704"/>
      <c r="L35" s="115"/>
      <c r="M35" s="115"/>
      <c r="N35" s="115"/>
      <c r="O35" s="1527"/>
      <c r="P35" s="1527"/>
      <c r="Q35" s="1527"/>
      <c r="R35" s="1527"/>
      <c r="S35" s="47"/>
      <c r="T35" s="1527"/>
      <c r="U35" s="1527"/>
      <c r="V35" s="1539"/>
      <c r="W35" s="1539"/>
      <c r="X35" s="1527"/>
      <c r="Y35" s="1527"/>
      <c r="Z35" s="152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row>
    <row r="36" spans="2:57" ht="20.25">
      <c r="B36" s="55">
        <v>19</v>
      </c>
      <c r="C36" s="669"/>
      <c r="D36" s="451" t="e">
        <f>VLOOKUP(C36,'Library Volume 2'!H$7:J$86,3,FALSE)</f>
        <v>#N/A</v>
      </c>
      <c r="E36" s="670"/>
      <c r="F36" s="43">
        <f t="shared" si="0"/>
        <v>0</v>
      </c>
      <c r="G36" s="670"/>
      <c r="H36" s="44">
        <f>G36*F36</f>
        <v>0</v>
      </c>
      <c r="I36" s="43">
        <f>E36*G36</f>
        <v>0</v>
      </c>
      <c r="J36" s="1539"/>
      <c r="K36" s="1698"/>
      <c r="L36" s="115"/>
      <c r="M36" s="115"/>
      <c r="N36" s="115"/>
      <c r="O36" s="1527"/>
      <c r="P36" s="1527"/>
      <c r="Q36" s="1527"/>
      <c r="R36" s="1527"/>
      <c r="S36" s="47"/>
      <c r="T36" s="1527"/>
      <c r="U36" s="1527"/>
      <c r="V36" s="1539"/>
      <c r="W36" s="1539"/>
      <c r="X36" s="1527"/>
      <c r="Y36" s="1527"/>
      <c r="Z36" s="152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row>
    <row r="37" spans="2:57" ht="20.25">
      <c r="B37" s="55">
        <v>20</v>
      </c>
      <c r="C37" s="669"/>
      <c r="D37" s="451" t="e">
        <f>VLOOKUP(C37,'Library Volume 2'!H$7:J$86,3,FALSE)</f>
        <v>#N/A</v>
      </c>
      <c r="E37" s="670"/>
      <c r="F37" s="43">
        <f t="shared" si="0"/>
        <v>0</v>
      </c>
      <c r="G37" s="670"/>
      <c r="H37" s="44">
        <f>G37*F37</f>
        <v>0</v>
      </c>
      <c r="I37" s="43">
        <f>E37*G37</f>
        <v>0</v>
      </c>
      <c r="J37" s="1539"/>
      <c r="K37" s="1698"/>
      <c r="L37" s="115"/>
      <c r="M37" s="115"/>
      <c r="N37" s="115"/>
      <c r="O37" s="1527"/>
      <c r="P37" s="1527"/>
      <c r="Q37" s="1527"/>
      <c r="R37" s="1527"/>
      <c r="S37" s="47"/>
      <c r="T37" s="1527"/>
      <c r="U37" s="1527"/>
      <c r="V37" s="1539"/>
      <c r="W37" s="1539"/>
      <c r="X37" s="1527"/>
      <c r="Y37" s="1527"/>
      <c r="Z37" s="152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row>
    <row r="38" spans="2:57" s="45" customFormat="1" ht="21" customHeight="1">
      <c r="B38" s="361"/>
      <c r="C38" s="362"/>
      <c r="D38" s="386"/>
      <c r="E38" s="363"/>
      <c r="F38" s="1192" t="s">
        <v>517</v>
      </c>
      <c r="G38" s="364">
        <f>SUM(G18:G37)</f>
        <v>0</v>
      </c>
      <c r="H38" s="364">
        <f>SUM(H18:H37)</f>
        <v>0</v>
      </c>
      <c r="I38" s="434">
        <f>SUM(I18:I37)</f>
        <v>0</v>
      </c>
      <c r="J38" s="435"/>
      <c r="K38" s="756"/>
      <c r="L38" s="115"/>
      <c r="M38" s="115"/>
      <c r="N38" s="115"/>
      <c r="S38" s="365"/>
      <c r="V38" s="46"/>
      <c r="W38" s="46"/>
      <c r="AA38" s="365"/>
      <c r="AB38" s="365"/>
      <c r="AC38" s="365"/>
      <c r="AD38" s="365"/>
      <c r="AE38" s="365"/>
      <c r="AF38" s="365"/>
      <c r="AG38" s="365"/>
      <c r="AH38" s="365"/>
      <c r="AI38" s="365"/>
      <c r="AJ38" s="365"/>
      <c r="AK38" s="365"/>
      <c r="AL38" s="365"/>
    </row>
    <row r="39" spans="2:57" ht="20.100000000000001" customHeight="1">
      <c r="B39" s="53"/>
      <c r="C39" s="1705"/>
      <c r="D39" s="1706"/>
      <c r="E39" s="1654"/>
      <c r="F39" s="314" t="s">
        <v>518</v>
      </c>
      <c r="G39" s="109" t="e">
        <f>G16-G38</f>
        <v>#DIV/0!</v>
      </c>
      <c r="H39" s="109" t="e">
        <f>H16-H38</f>
        <v>#DIV/0!</v>
      </c>
      <c r="I39" s="415">
        <f>ROUND(I16-I38,0)</f>
        <v>0</v>
      </c>
      <c r="J39" s="1539"/>
      <c r="K39" s="1707"/>
      <c r="L39" s="115"/>
      <c r="M39" s="115"/>
      <c r="N39" s="115"/>
      <c r="O39" s="1527"/>
      <c r="P39" s="1527"/>
      <c r="Q39" s="1527"/>
      <c r="R39" s="1527"/>
      <c r="S39" s="47"/>
      <c r="T39" s="1527"/>
      <c r="U39" s="1527"/>
      <c r="V39" s="1539"/>
      <c r="W39" s="1539"/>
      <c r="X39" s="1527"/>
      <c r="Y39" s="1527"/>
      <c r="Z39" s="1527"/>
      <c r="AA39" s="47"/>
      <c r="AB39" s="47"/>
      <c r="AC39" s="47"/>
      <c r="AD39" s="47"/>
      <c r="AE39" s="47"/>
      <c r="AF39" s="47"/>
      <c r="AG39" s="47"/>
      <c r="AH39" s="47"/>
      <c r="AI39" s="47"/>
      <c r="AJ39" s="47"/>
      <c r="AK39" s="47"/>
      <c r="AL39" s="47"/>
      <c r="AM39" s="1527"/>
      <c r="AN39" s="1527"/>
      <c r="AO39" s="1527"/>
      <c r="AP39" s="1527"/>
      <c r="AQ39" s="1527"/>
      <c r="AR39" s="1527"/>
      <c r="AS39" s="1527"/>
      <c r="AT39" s="1527"/>
      <c r="AU39" s="1527"/>
      <c r="AV39" s="1527"/>
      <c r="AW39" s="1527"/>
      <c r="AX39" s="1527"/>
      <c r="AY39" s="1527"/>
      <c r="AZ39" s="1527"/>
      <c r="BA39" s="1527"/>
      <c r="BB39" s="1527"/>
      <c r="BC39" s="1527"/>
      <c r="BD39" s="1527"/>
      <c r="BE39" s="1527"/>
    </row>
    <row r="40" spans="2:57" ht="20.25">
      <c r="B40" s="53"/>
      <c r="C40" s="1582"/>
      <c r="D40" s="1708"/>
      <c r="E40" s="1576"/>
      <c r="F40" s="1576"/>
      <c r="G40" s="1576"/>
      <c r="H40" s="1576"/>
      <c r="I40" s="1577"/>
      <c r="J40" s="1539"/>
      <c r="K40" s="1707"/>
      <c r="L40" s="115"/>
      <c r="M40" s="115"/>
      <c r="N40" s="115"/>
      <c r="O40" s="1527"/>
      <c r="P40" s="1527"/>
      <c r="Q40" s="1527"/>
      <c r="R40" s="1527"/>
      <c r="S40" s="47"/>
      <c r="T40" s="1527"/>
      <c r="U40" s="1527"/>
      <c r="V40" s="1539"/>
      <c r="W40" s="1539"/>
      <c r="X40" s="1527"/>
      <c r="Y40" s="1527"/>
      <c r="Z40" s="1527"/>
      <c r="AA40" s="47"/>
      <c r="AB40" s="47"/>
      <c r="AC40" s="47"/>
      <c r="AD40" s="47"/>
      <c r="AE40" s="47"/>
      <c r="AF40" s="47"/>
      <c r="AG40" s="47"/>
      <c r="AH40" s="47"/>
      <c r="AI40" s="47"/>
      <c r="AJ40" s="47"/>
      <c r="AK40" s="47"/>
      <c r="AL40" s="47"/>
      <c r="AM40" s="1527"/>
      <c r="AN40" s="1527"/>
      <c r="AO40" s="1527"/>
      <c r="AP40" s="1527"/>
      <c r="AQ40" s="1527"/>
      <c r="AR40" s="1527"/>
      <c r="AS40" s="1527"/>
      <c r="AT40" s="1527"/>
      <c r="AU40" s="1527"/>
      <c r="AV40" s="1527"/>
      <c r="AW40" s="1527"/>
      <c r="AX40" s="1527"/>
      <c r="AY40" s="1527"/>
      <c r="AZ40" s="1527"/>
      <c r="BA40" s="1527"/>
      <c r="BB40" s="1527"/>
      <c r="BC40" s="1527"/>
      <c r="BD40" s="1527"/>
      <c r="BE40" s="1527"/>
    </row>
    <row r="41" spans="2:57" s="795" customFormat="1" ht="23.25">
      <c r="B41" s="787" t="str">
        <f>'Curriculum Data'!AD7</f>
        <v>01</v>
      </c>
      <c r="C41" s="798" t="str">
        <f>'Curriculum Data'!AE7</f>
        <v>Health, Public Services and Care</v>
      </c>
      <c r="D41" s="799"/>
      <c r="E41" s="800"/>
      <c r="F41" s="800"/>
      <c r="G41" s="801"/>
      <c r="H41" s="802"/>
      <c r="I41" s="800"/>
      <c r="J41" s="803"/>
      <c r="K41" s="804"/>
      <c r="S41" s="796"/>
      <c r="V41" s="805"/>
      <c r="W41" s="805"/>
      <c r="AA41" s="796"/>
      <c r="AB41" s="796"/>
      <c r="AC41" s="796"/>
      <c r="AD41" s="796"/>
      <c r="AE41" s="796"/>
      <c r="AF41" s="796"/>
      <c r="AG41" s="796"/>
      <c r="AH41" s="796"/>
      <c r="AI41" s="796"/>
      <c r="AJ41" s="796"/>
      <c r="AK41" s="796"/>
      <c r="AL41" s="796"/>
    </row>
    <row r="42" spans="2:57" s="929" customFormat="1" ht="23.1" customHeight="1">
      <c r="B42" s="928"/>
      <c r="C42" s="1446" t="s">
        <v>510</v>
      </c>
      <c r="D42" s="923"/>
      <c r="E42" s="924"/>
      <c r="F42" s="924"/>
      <c r="G42" s="925"/>
      <c r="H42" s="926"/>
      <c r="I42" s="924"/>
      <c r="J42" s="805"/>
      <c r="K42" s="927"/>
      <c r="S42" s="930"/>
      <c r="U42" s="930"/>
      <c r="V42" s="931"/>
      <c r="W42" s="931"/>
      <c r="X42" s="931"/>
      <c r="Y42" s="931"/>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row>
    <row r="43" spans="2:57" ht="16.350000000000001" customHeight="1">
      <c r="B43" s="53"/>
      <c r="C43" s="51" t="s">
        <v>476</v>
      </c>
      <c r="D43" s="830">
        <f>'Library Volume 1'!$G$6</f>
        <v>3.2</v>
      </c>
      <c r="E43" s="831">
        <f>'Library Volume 1'!$G$7</f>
        <v>69</v>
      </c>
      <c r="F43" s="831">
        <f>ROUND(E43/D43,0)</f>
        <v>22</v>
      </c>
      <c r="G43" s="104">
        <f>'Curriculum Data'!AI8</f>
        <v>0</v>
      </c>
      <c r="H43" s="105">
        <f>G43*F43</f>
        <v>0</v>
      </c>
      <c r="I43" s="104">
        <f>E43*G43</f>
        <v>0</v>
      </c>
      <c r="J43" s="1539"/>
      <c r="K43" s="1701"/>
      <c r="L43" s="115"/>
      <c r="M43" s="115"/>
      <c r="N43" s="115"/>
      <c r="O43" s="1527"/>
      <c r="P43" s="1527"/>
      <c r="Q43" s="1527"/>
      <c r="R43" s="1527"/>
      <c r="S43" s="47"/>
      <c r="T43" s="1527"/>
      <c r="U43" s="1527"/>
      <c r="V43" s="1539"/>
      <c r="W43" s="1539"/>
      <c r="X43" s="1527"/>
      <c r="Y43" s="1527"/>
      <c r="Z43" s="1527"/>
      <c r="AA43" s="1527"/>
      <c r="AB43" s="1527"/>
      <c r="AC43" s="1527"/>
      <c r="AD43" s="1527"/>
      <c r="AE43" s="1527"/>
      <c r="AF43" s="1527"/>
      <c r="AG43" s="1527"/>
      <c r="AH43" s="1527"/>
      <c r="AI43" s="1527"/>
      <c r="AJ43" s="1527"/>
      <c r="AK43" s="1527"/>
      <c r="AL43" s="1527"/>
      <c r="AM43" s="1527"/>
      <c r="AN43" s="1527"/>
      <c r="AO43" s="1527"/>
      <c r="AP43" s="1527"/>
      <c r="AQ43" s="1527"/>
      <c r="AR43" s="1527"/>
      <c r="AS43" s="1527"/>
      <c r="AT43" s="1527"/>
      <c r="AU43" s="1527"/>
      <c r="AV43" s="1527"/>
      <c r="AW43" s="1527"/>
      <c r="AX43" s="1527"/>
      <c r="AY43" s="1527"/>
      <c r="AZ43" s="1527"/>
      <c r="BA43" s="1527"/>
      <c r="BB43" s="1527"/>
      <c r="BC43" s="1527"/>
      <c r="BD43" s="1527"/>
      <c r="BE43" s="1527"/>
    </row>
    <row r="44" spans="2:57" ht="16.350000000000001" customHeight="1">
      <c r="B44" s="53"/>
      <c r="C44" s="51" t="s">
        <v>478</v>
      </c>
      <c r="D44" s="830">
        <f>'Library Volume 1'!$H$6</f>
        <v>4.9000000000000004</v>
      </c>
      <c r="E44" s="831">
        <f>'Library Volume 1'!$H$7</f>
        <v>97</v>
      </c>
      <c r="F44" s="831">
        <f>ROUND(E44/D44,0)</f>
        <v>20</v>
      </c>
      <c r="G44" s="104">
        <f>'Curriculum Data'!AJ8</f>
        <v>0</v>
      </c>
      <c r="H44" s="105">
        <f>G44*F44</f>
        <v>0</v>
      </c>
      <c r="I44" s="104">
        <f>E44*G44</f>
        <v>0</v>
      </c>
      <c r="J44" s="1539"/>
      <c r="K44" s="1701"/>
      <c r="L44" s="115"/>
      <c r="M44" s="115"/>
      <c r="N44" s="115"/>
      <c r="O44" s="1527"/>
      <c r="P44" s="1527"/>
      <c r="Q44" s="1527"/>
      <c r="R44" s="1527"/>
      <c r="S44" s="47"/>
      <c r="T44" s="1527"/>
      <c r="U44" s="1527"/>
      <c r="V44" s="1539"/>
      <c r="W44" s="1539"/>
      <c r="X44" s="1527"/>
      <c r="Y44" s="1527"/>
      <c r="Z44" s="1527"/>
      <c r="AA44" s="1527"/>
      <c r="AB44" s="1527"/>
      <c r="AC44" s="1527"/>
      <c r="AD44" s="1527"/>
      <c r="AE44" s="1527"/>
      <c r="AF44" s="1527"/>
      <c r="AG44" s="1527"/>
      <c r="AH44" s="1527"/>
      <c r="AI44" s="1527"/>
      <c r="AJ44" s="1527"/>
      <c r="AK44" s="1527"/>
      <c r="AL44" s="1527"/>
      <c r="AM44" s="1527"/>
      <c r="AN44" s="1527"/>
      <c r="AO44" s="1527"/>
      <c r="AP44" s="1527"/>
      <c r="AQ44" s="1527"/>
      <c r="AR44" s="1527"/>
      <c r="AS44" s="1527"/>
      <c r="AT44" s="1527"/>
      <c r="AU44" s="1527"/>
      <c r="AV44" s="1527"/>
      <c r="AW44" s="1527"/>
      <c r="AX44" s="1527"/>
      <c r="AY44" s="1527"/>
      <c r="AZ44" s="1527"/>
      <c r="BA44" s="1527"/>
      <c r="BB44" s="1527"/>
      <c r="BC44" s="1527"/>
      <c r="BD44" s="1527"/>
      <c r="BE44" s="1527"/>
    </row>
    <row r="45" spans="2:57" ht="16.350000000000001" customHeight="1">
      <c r="B45" s="53"/>
      <c r="C45" s="51" t="s">
        <v>480</v>
      </c>
      <c r="D45" s="830">
        <f>'Library Volume 1'!$I$6</f>
        <v>6.5</v>
      </c>
      <c r="E45" s="831">
        <f>'Library Volume 1'!$I$7</f>
        <v>139</v>
      </c>
      <c r="F45" s="831">
        <f>ROUND(E45/D45,0)</f>
        <v>21</v>
      </c>
      <c r="G45" s="104">
        <f>'Curriculum Data'!AK8</f>
        <v>0</v>
      </c>
      <c r="H45" s="105">
        <f>G45*F45</f>
        <v>0</v>
      </c>
      <c r="I45" s="104">
        <f>E45*G45</f>
        <v>0</v>
      </c>
      <c r="J45" s="1539"/>
      <c r="K45" s="1701"/>
      <c r="L45" s="115"/>
      <c r="M45" s="115"/>
      <c r="N45" s="115"/>
      <c r="O45" s="1527"/>
      <c r="P45" s="1527"/>
      <c r="Q45" s="1527"/>
      <c r="R45" s="1527"/>
      <c r="S45" s="47"/>
      <c r="T45" s="1527"/>
      <c r="U45" s="1527"/>
      <c r="V45" s="1539"/>
      <c r="W45" s="1539"/>
      <c r="X45" s="1527"/>
      <c r="Y45" s="1527"/>
      <c r="Z45" s="1527"/>
      <c r="AA45" s="1527"/>
      <c r="AB45" s="1527"/>
      <c r="AC45" s="1527"/>
      <c r="AD45" s="1527"/>
      <c r="AE45" s="1527"/>
      <c r="AF45" s="1527"/>
      <c r="AG45" s="1527"/>
      <c r="AH45" s="1527"/>
      <c r="AI45" s="1527"/>
      <c r="AJ45" s="1527"/>
      <c r="AK45" s="1527"/>
      <c r="AL45" s="1527"/>
      <c r="AM45" s="1527"/>
      <c r="AN45" s="1527"/>
      <c r="AO45" s="1527"/>
      <c r="AP45" s="1527"/>
      <c r="AQ45" s="1527"/>
      <c r="AR45" s="1527"/>
      <c r="AS45" s="1527"/>
      <c r="AT45" s="1527"/>
      <c r="AU45" s="1527"/>
      <c r="AV45" s="1527"/>
      <c r="AW45" s="1527"/>
      <c r="AX45" s="1527"/>
      <c r="AY45" s="1527"/>
      <c r="AZ45" s="1527"/>
      <c r="BA45" s="1527"/>
      <c r="BB45" s="1527"/>
      <c r="BC45" s="1527"/>
      <c r="BD45" s="1527"/>
      <c r="BE45" s="1527"/>
    </row>
    <row r="46" spans="2:57" ht="16.350000000000001" customHeight="1">
      <c r="B46" s="53"/>
      <c r="C46" s="398" t="s">
        <v>482</v>
      </c>
      <c r="D46" s="830">
        <f>'Library Volume 1'!$J$6</f>
        <v>7.5</v>
      </c>
      <c r="E46" s="831">
        <f>'Library Volume 1'!$J$7</f>
        <v>167</v>
      </c>
      <c r="F46" s="831">
        <f>ROUND(E46/D46,0)</f>
        <v>22</v>
      </c>
      <c r="G46" s="104">
        <f>'Curriculum Data'!AL8</f>
        <v>0</v>
      </c>
      <c r="H46" s="105">
        <f>G46*F46</f>
        <v>0</v>
      </c>
      <c r="I46" s="104">
        <f>E46*G46</f>
        <v>0</v>
      </c>
      <c r="J46" s="1539"/>
      <c r="K46" s="1701"/>
      <c r="L46" s="115"/>
      <c r="M46" s="115"/>
      <c r="N46" s="115"/>
      <c r="O46" s="1527"/>
      <c r="P46" s="1527"/>
      <c r="Q46" s="1527"/>
      <c r="R46" s="1527"/>
      <c r="S46" s="47"/>
      <c r="T46" s="1527"/>
      <c r="U46" s="1527"/>
      <c r="V46" s="1539"/>
      <c r="W46" s="1539"/>
      <c r="X46" s="1527"/>
      <c r="Y46" s="1527"/>
      <c r="Z46" s="1527"/>
      <c r="AA46" s="1527"/>
      <c r="AB46" s="1527"/>
      <c r="AC46" s="1527"/>
      <c r="AD46" s="1527"/>
      <c r="AE46" s="1527"/>
      <c r="AF46" s="1527"/>
      <c r="AG46" s="1527"/>
      <c r="AH46" s="1527"/>
      <c r="AI46" s="1527"/>
      <c r="AJ46" s="1527"/>
      <c r="AK46" s="1527"/>
      <c r="AL46" s="1527"/>
      <c r="AM46" s="1527"/>
      <c r="AN46" s="1527"/>
      <c r="AO46" s="1527"/>
      <c r="AP46" s="1527"/>
      <c r="AQ46" s="1527"/>
      <c r="AR46" s="1527"/>
      <c r="AS46" s="1527"/>
      <c r="AT46" s="1527"/>
      <c r="AU46" s="1527"/>
      <c r="AV46" s="1527"/>
      <c r="AW46" s="1527"/>
      <c r="AX46" s="1527"/>
      <c r="AY46" s="1527"/>
      <c r="AZ46" s="1527"/>
      <c r="BA46" s="1527"/>
      <c r="BB46" s="1527"/>
      <c r="BC46" s="1527"/>
      <c r="BD46" s="1527"/>
      <c r="BE46" s="1527"/>
    </row>
    <row r="47" spans="2:57" ht="20.25">
      <c r="B47" s="53"/>
      <c r="C47" s="1446" t="s">
        <v>513</v>
      </c>
      <c r="D47" s="671"/>
      <c r="E47" s="672"/>
      <c r="F47" s="672"/>
      <c r="G47" s="1438">
        <f>SUM(G43:G46)</f>
        <v>0</v>
      </c>
      <c r="H47" s="1438">
        <f t="shared" ref="H47" si="5">SUM(H43:H46)</f>
        <v>0</v>
      </c>
      <c r="I47" s="1438">
        <f>SUM(I43:I46)</f>
        <v>0</v>
      </c>
      <c r="J47" s="20"/>
      <c r="K47" s="754"/>
      <c r="L47" s="115"/>
      <c r="M47" s="115"/>
      <c r="N47" s="115"/>
      <c r="O47" s="1527"/>
      <c r="P47" s="1527"/>
      <c r="Q47" s="1527"/>
      <c r="R47" s="1527"/>
      <c r="S47" s="47"/>
      <c r="T47" s="1527"/>
      <c r="U47" s="1527"/>
      <c r="V47" s="1539"/>
      <c r="W47" s="1539"/>
      <c r="X47" s="1527"/>
      <c r="Y47" s="1527"/>
      <c r="Z47" s="1527"/>
      <c r="AA47" s="1527"/>
      <c r="AB47" s="1527"/>
      <c r="AC47" s="1527"/>
      <c r="AD47" s="1527"/>
      <c r="AE47" s="1527"/>
      <c r="AF47" s="1527"/>
      <c r="AG47" s="1527"/>
      <c r="AH47" s="1527"/>
      <c r="AI47" s="1527"/>
      <c r="AJ47" s="1527"/>
      <c r="AK47" s="1527"/>
      <c r="AL47" s="1527"/>
      <c r="AM47" s="1527"/>
      <c r="AN47" s="1527"/>
      <c r="AO47" s="1527"/>
      <c r="AP47" s="1527"/>
      <c r="AQ47" s="1527"/>
      <c r="AR47" s="1527"/>
      <c r="AS47" s="1527"/>
      <c r="AT47" s="1527"/>
      <c r="AU47" s="1527"/>
      <c r="AV47" s="1527"/>
      <c r="AW47" s="1527"/>
      <c r="AX47" s="1527"/>
      <c r="AY47" s="1527"/>
      <c r="AZ47" s="1527"/>
      <c r="BA47" s="1527"/>
      <c r="BB47" s="1527"/>
      <c r="BC47" s="1527"/>
      <c r="BD47" s="1527"/>
      <c r="BE47" s="1527"/>
    </row>
    <row r="48" spans="2:57" s="59" customFormat="1" ht="23.1" customHeight="1">
      <c r="B48" s="111"/>
      <c r="C48" s="360" t="s">
        <v>514</v>
      </c>
      <c r="D48" s="385"/>
      <c r="E48" s="311"/>
      <c r="F48" s="311"/>
      <c r="G48" s="312"/>
      <c r="H48" s="311"/>
      <c r="I48" s="311"/>
      <c r="J48" s="46"/>
      <c r="K48" s="755" t="s">
        <v>287</v>
      </c>
      <c r="L48" s="115"/>
      <c r="M48" s="115"/>
      <c r="N48" s="115"/>
      <c r="S48" s="110"/>
      <c r="U48" s="110"/>
      <c r="V48" s="112"/>
      <c r="W48" s="112"/>
      <c r="X48" s="112"/>
      <c r="Y48" s="112"/>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2:57" ht="20.25">
      <c r="B49" s="55">
        <v>1</v>
      </c>
      <c r="C49" s="669"/>
      <c r="D49" s="451" t="e">
        <f>VLOOKUP(C49,'Library Volume 2'!H$7:J$86,3,FALSE)</f>
        <v>#N/A</v>
      </c>
      <c r="E49" s="670"/>
      <c r="F49" s="43">
        <f t="shared" ref="F49:F68" si="6">IF(C49=0,0,ROUND(E49/D49,0))</f>
        <v>0</v>
      </c>
      <c r="G49" s="670"/>
      <c r="H49" s="43">
        <f>G49*F49</f>
        <v>0</v>
      </c>
      <c r="I49" s="43">
        <f>E49*G49</f>
        <v>0</v>
      </c>
      <c r="J49" s="1539"/>
      <c r="K49" s="1703"/>
      <c r="L49" s="115"/>
      <c r="M49" s="115"/>
      <c r="N49" s="115"/>
      <c r="O49" s="1527"/>
      <c r="P49" s="1527"/>
      <c r="Q49" s="1527"/>
      <c r="R49" s="1527"/>
      <c r="S49" s="47"/>
      <c r="T49" s="1527"/>
      <c r="U49" s="47"/>
      <c r="V49" s="48"/>
      <c r="W49" s="48"/>
      <c r="X49" s="48"/>
      <c r="Y49" s="48"/>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row>
    <row r="50" spans="2:57" ht="20.25">
      <c r="B50" s="55">
        <v>2</v>
      </c>
      <c r="C50" s="669"/>
      <c r="D50" s="451" t="e">
        <f>VLOOKUP(C50,'Library Volume 2'!H$7:J$86,3,FALSE)</f>
        <v>#N/A</v>
      </c>
      <c r="E50" s="670"/>
      <c r="F50" s="43">
        <f t="shared" si="6"/>
        <v>0</v>
      </c>
      <c r="G50" s="670"/>
      <c r="H50" s="44">
        <f>G50*F50</f>
        <v>0</v>
      </c>
      <c r="I50" s="43">
        <f>E50*G50</f>
        <v>0</v>
      </c>
      <c r="J50" s="1539"/>
      <c r="K50" s="1703"/>
      <c r="L50" s="115"/>
      <c r="M50" s="115"/>
      <c r="N50" s="115"/>
      <c r="O50" s="1527"/>
      <c r="P50" s="1527"/>
      <c r="Q50" s="1527"/>
      <c r="R50" s="1527"/>
      <c r="S50" s="47"/>
      <c r="T50" s="1527"/>
      <c r="U50" s="47"/>
      <c r="V50" s="48"/>
      <c r="W50" s="48"/>
      <c r="X50" s="48"/>
      <c r="Y50" s="48"/>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row>
    <row r="51" spans="2:57" ht="20.25">
      <c r="B51" s="55">
        <v>3</v>
      </c>
      <c r="C51" s="669"/>
      <c r="D51" s="451" t="e">
        <f>VLOOKUP(C51,'Library Volume 2'!H$7:J$86,3,FALSE)</f>
        <v>#N/A</v>
      </c>
      <c r="E51" s="670"/>
      <c r="F51" s="43">
        <f t="shared" si="6"/>
        <v>0</v>
      </c>
      <c r="G51" s="670"/>
      <c r="H51" s="44">
        <f>G51*F51</f>
        <v>0</v>
      </c>
      <c r="I51" s="43">
        <f>E51*G51</f>
        <v>0</v>
      </c>
      <c r="J51" s="1539"/>
      <c r="K51" s="1709"/>
      <c r="L51" s="115"/>
      <c r="M51" s="115"/>
      <c r="N51" s="115"/>
      <c r="O51" s="1527"/>
      <c r="P51" s="1527"/>
      <c r="Q51" s="1527"/>
      <c r="R51" s="1527"/>
      <c r="S51" s="47"/>
      <c r="T51" s="1527"/>
      <c r="U51" s="47"/>
      <c r="V51" s="48"/>
      <c r="W51" s="48"/>
      <c r="X51" s="48"/>
      <c r="Y51" s="48"/>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row>
    <row r="52" spans="2:57" ht="20.25">
      <c r="B52" s="55">
        <v>4</v>
      </c>
      <c r="C52" s="669"/>
      <c r="D52" s="451" t="e">
        <f>VLOOKUP(C52,'Library Volume 2'!H$7:J$86,3,FALSE)</f>
        <v>#N/A</v>
      </c>
      <c r="E52" s="670"/>
      <c r="F52" s="43">
        <f t="shared" si="6"/>
        <v>0</v>
      </c>
      <c r="G52" s="670"/>
      <c r="H52" s="44">
        <f>G52*F52</f>
        <v>0</v>
      </c>
      <c r="I52" s="43">
        <f>E52*G52</f>
        <v>0</v>
      </c>
      <c r="J52" s="1539"/>
      <c r="K52" s="1703"/>
      <c r="L52" s="115"/>
      <c r="M52" s="115"/>
      <c r="N52" s="115"/>
      <c r="O52" s="1527"/>
      <c r="P52" s="1527"/>
      <c r="Q52" s="1527"/>
      <c r="R52" s="1527"/>
      <c r="S52" s="47"/>
      <c r="T52" s="1527"/>
      <c r="U52" s="47"/>
      <c r="V52" s="48"/>
      <c r="W52" s="48"/>
      <c r="X52" s="48"/>
      <c r="Y52" s="48"/>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row>
    <row r="53" spans="2:57" ht="20.25">
      <c r="B53" s="55">
        <v>5</v>
      </c>
      <c r="C53" s="669"/>
      <c r="D53" s="451" t="e">
        <f>VLOOKUP(C53,'Library Volume 2'!H$7:J$86,3,FALSE)</f>
        <v>#N/A</v>
      </c>
      <c r="E53" s="670"/>
      <c r="F53" s="43">
        <f t="shared" si="6"/>
        <v>0</v>
      </c>
      <c r="G53" s="670"/>
      <c r="H53" s="44">
        <f>G53*F53</f>
        <v>0</v>
      </c>
      <c r="I53" s="43">
        <f>E53*G53</f>
        <v>0</v>
      </c>
      <c r="J53" s="1539"/>
      <c r="K53" s="1703"/>
      <c r="L53" s="115"/>
      <c r="M53" s="115"/>
      <c r="N53" s="115"/>
      <c r="O53" s="1527"/>
      <c r="P53" s="1527"/>
      <c r="Q53" s="1527"/>
      <c r="R53" s="1527"/>
      <c r="S53" s="47"/>
      <c r="T53" s="1527"/>
      <c r="U53" s="47"/>
      <c r="V53" s="48"/>
      <c r="W53" s="48"/>
      <c r="X53" s="48"/>
      <c r="Y53" s="48"/>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row>
    <row r="54" spans="2:57" ht="20.25">
      <c r="B54" s="55">
        <v>6</v>
      </c>
      <c r="C54" s="669"/>
      <c r="D54" s="451" t="e">
        <f>VLOOKUP(C54,'Library Volume 2'!H$7:J$86,3,FALSE)</f>
        <v>#N/A</v>
      </c>
      <c r="E54" s="670"/>
      <c r="F54" s="43">
        <f t="shared" si="6"/>
        <v>0</v>
      </c>
      <c r="G54" s="670"/>
      <c r="H54" s="44">
        <f t="shared" ref="H54:H62" si="7">G54*F54</f>
        <v>0</v>
      </c>
      <c r="I54" s="43">
        <f t="shared" ref="I54:I62" si="8">E54*G54</f>
        <v>0</v>
      </c>
      <c r="J54" s="1539"/>
      <c r="K54" s="1703"/>
      <c r="L54" s="115"/>
      <c r="M54" s="115"/>
      <c r="N54" s="115"/>
      <c r="O54" s="1527"/>
      <c r="P54" s="1527"/>
      <c r="Q54" s="1527"/>
      <c r="R54" s="1527"/>
      <c r="S54" s="47"/>
      <c r="T54" s="1527"/>
      <c r="U54" s="47"/>
      <c r="V54" s="48"/>
      <c r="W54" s="48"/>
      <c r="X54" s="48"/>
      <c r="Y54" s="48"/>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row>
    <row r="55" spans="2:57" ht="20.25">
      <c r="B55" s="55">
        <v>7</v>
      </c>
      <c r="C55" s="669"/>
      <c r="D55" s="451" t="e">
        <f>VLOOKUP(C55,'Library Volume 2'!H$7:J$86,3,FALSE)</f>
        <v>#N/A</v>
      </c>
      <c r="E55" s="670"/>
      <c r="F55" s="43">
        <f t="shared" si="6"/>
        <v>0</v>
      </c>
      <c r="G55" s="670"/>
      <c r="H55" s="44">
        <f t="shared" si="7"/>
        <v>0</v>
      </c>
      <c r="I55" s="43">
        <f t="shared" si="8"/>
        <v>0</v>
      </c>
      <c r="J55" s="1539"/>
      <c r="K55" s="1703"/>
      <c r="L55" s="115"/>
      <c r="M55" s="115"/>
      <c r="N55" s="115"/>
      <c r="O55" s="1527"/>
      <c r="P55" s="1527"/>
      <c r="Q55" s="1527"/>
      <c r="R55" s="1527"/>
      <c r="S55" s="47"/>
      <c r="T55" s="1527"/>
      <c r="U55" s="47"/>
      <c r="V55" s="48"/>
      <c r="W55" s="48"/>
      <c r="X55" s="48"/>
      <c r="Y55" s="48"/>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row>
    <row r="56" spans="2:57" ht="20.25">
      <c r="B56" s="55">
        <v>8</v>
      </c>
      <c r="C56" s="669"/>
      <c r="D56" s="451" t="e">
        <f>VLOOKUP(C56,'Library Volume 2'!H$7:J$86,3,FALSE)</f>
        <v>#N/A</v>
      </c>
      <c r="E56" s="670"/>
      <c r="F56" s="43">
        <f t="shared" si="6"/>
        <v>0</v>
      </c>
      <c r="G56" s="670"/>
      <c r="H56" s="44">
        <f t="shared" si="7"/>
        <v>0</v>
      </c>
      <c r="I56" s="43">
        <f t="shared" si="8"/>
        <v>0</v>
      </c>
      <c r="J56" s="1539"/>
      <c r="K56" s="1703"/>
      <c r="L56" s="115"/>
      <c r="M56" s="115"/>
      <c r="N56" s="115"/>
      <c r="O56" s="1527"/>
      <c r="P56" s="1527"/>
      <c r="Q56" s="1527"/>
      <c r="R56" s="1527"/>
      <c r="S56" s="47"/>
      <c r="T56" s="1527"/>
      <c r="U56" s="47"/>
      <c r="V56" s="48"/>
      <c r="W56" s="48"/>
      <c r="X56" s="48"/>
      <c r="Y56" s="48"/>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row>
    <row r="57" spans="2:57" ht="20.25">
      <c r="B57" s="55">
        <v>9</v>
      </c>
      <c r="C57" s="669"/>
      <c r="D57" s="451" t="e">
        <f>VLOOKUP(C57,'Library Volume 2'!H$7:J$86,3,FALSE)</f>
        <v>#N/A</v>
      </c>
      <c r="E57" s="670"/>
      <c r="F57" s="43">
        <f t="shared" si="6"/>
        <v>0</v>
      </c>
      <c r="G57" s="670"/>
      <c r="H57" s="44">
        <f t="shared" si="7"/>
        <v>0</v>
      </c>
      <c r="I57" s="43">
        <f t="shared" si="8"/>
        <v>0</v>
      </c>
      <c r="J57" s="1539"/>
      <c r="K57" s="1703"/>
      <c r="L57" s="115"/>
      <c r="M57" s="115"/>
      <c r="N57" s="115"/>
      <c r="O57" s="1527"/>
      <c r="P57" s="1527"/>
      <c r="Q57" s="1527"/>
      <c r="R57" s="1527"/>
      <c r="S57" s="47"/>
      <c r="T57" s="1527"/>
      <c r="U57" s="47"/>
      <c r="V57" s="48"/>
      <c r="W57" s="48"/>
      <c r="X57" s="48"/>
      <c r="Y57" s="48"/>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row>
    <row r="58" spans="2:57" ht="20.25">
      <c r="B58" s="55">
        <v>10</v>
      </c>
      <c r="C58" s="669"/>
      <c r="D58" s="451" t="e">
        <f>VLOOKUP(C58,'Library Volume 2'!H$7:J$86,3,FALSE)</f>
        <v>#N/A</v>
      </c>
      <c r="E58" s="670"/>
      <c r="F58" s="43">
        <f t="shared" si="6"/>
        <v>0</v>
      </c>
      <c r="G58" s="670"/>
      <c r="H58" s="44">
        <f t="shared" si="7"/>
        <v>0</v>
      </c>
      <c r="I58" s="43">
        <f t="shared" si="8"/>
        <v>0</v>
      </c>
      <c r="J58" s="1539"/>
      <c r="K58" s="1703"/>
      <c r="L58" s="115"/>
      <c r="M58" s="115"/>
      <c r="N58" s="115"/>
      <c r="O58" s="1527"/>
      <c r="P58" s="1527"/>
      <c r="Q58" s="1527"/>
      <c r="R58" s="1527"/>
      <c r="S58" s="47"/>
      <c r="T58" s="1527"/>
      <c r="U58" s="47"/>
      <c r="V58" s="48"/>
      <c r="W58" s="48"/>
      <c r="X58" s="48"/>
      <c r="Y58" s="48"/>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row>
    <row r="59" spans="2:57" ht="20.25">
      <c r="B59" s="55">
        <v>11</v>
      </c>
      <c r="C59" s="669"/>
      <c r="D59" s="451" t="e">
        <f>VLOOKUP(C59,'Library Volume 2'!H$7:J$86,3,FALSE)</f>
        <v>#N/A</v>
      </c>
      <c r="E59" s="670"/>
      <c r="F59" s="43">
        <f t="shared" si="6"/>
        <v>0</v>
      </c>
      <c r="G59" s="670"/>
      <c r="H59" s="44">
        <f t="shared" si="7"/>
        <v>0</v>
      </c>
      <c r="I59" s="43">
        <f t="shared" si="8"/>
        <v>0</v>
      </c>
      <c r="J59" s="1539"/>
      <c r="K59" s="1703"/>
      <c r="L59" s="115"/>
      <c r="M59" s="115"/>
      <c r="N59" s="115"/>
      <c r="O59" s="1527"/>
      <c r="P59" s="1527"/>
      <c r="Q59" s="1527"/>
      <c r="R59" s="1527"/>
      <c r="S59" s="47"/>
      <c r="T59" s="1527"/>
      <c r="U59" s="47"/>
      <c r="V59" s="48"/>
      <c r="W59" s="48"/>
      <c r="X59" s="48"/>
      <c r="Y59" s="48"/>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row>
    <row r="60" spans="2:57" ht="20.25">
      <c r="B60" s="55">
        <v>12</v>
      </c>
      <c r="C60" s="669"/>
      <c r="D60" s="451" t="e">
        <f>VLOOKUP(C60,'Library Volume 2'!H$7:J$86,3,FALSE)</f>
        <v>#N/A</v>
      </c>
      <c r="E60" s="670"/>
      <c r="F60" s="43">
        <f t="shared" si="6"/>
        <v>0</v>
      </c>
      <c r="G60" s="670"/>
      <c r="H60" s="44">
        <f t="shared" si="7"/>
        <v>0</v>
      </c>
      <c r="I60" s="43">
        <f t="shared" si="8"/>
        <v>0</v>
      </c>
      <c r="J60" s="1539"/>
      <c r="K60" s="1698"/>
      <c r="L60" s="115"/>
      <c r="M60" s="115"/>
      <c r="N60" s="115"/>
      <c r="O60" s="1527"/>
      <c r="P60" s="1527"/>
      <c r="Q60" s="1527"/>
      <c r="R60" s="1527"/>
      <c r="S60" s="47"/>
      <c r="T60" s="1527"/>
      <c r="U60" s="47"/>
      <c r="V60" s="48"/>
      <c r="W60" s="48"/>
      <c r="X60" s="48"/>
      <c r="Y60" s="48"/>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row>
    <row r="61" spans="2:57" ht="20.25">
      <c r="B61" s="55">
        <v>13</v>
      </c>
      <c r="C61" s="669"/>
      <c r="D61" s="451" t="e">
        <f>VLOOKUP(C61,'Library Volume 2'!H$7:J$86,3,FALSE)</f>
        <v>#N/A</v>
      </c>
      <c r="E61" s="670"/>
      <c r="F61" s="43">
        <f t="shared" si="6"/>
        <v>0</v>
      </c>
      <c r="G61" s="670"/>
      <c r="H61" s="44">
        <f t="shared" si="7"/>
        <v>0</v>
      </c>
      <c r="I61" s="43">
        <f t="shared" si="8"/>
        <v>0</v>
      </c>
      <c r="J61" s="1539"/>
      <c r="K61" s="1698"/>
      <c r="L61" s="115"/>
      <c r="M61" s="115"/>
      <c r="N61" s="115"/>
      <c r="O61" s="1527"/>
      <c r="P61" s="1527"/>
      <c r="Q61" s="1527"/>
      <c r="R61" s="1527"/>
      <c r="S61" s="47"/>
      <c r="T61" s="1527"/>
      <c r="U61" s="47"/>
      <c r="V61" s="48"/>
      <c r="W61" s="48"/>
      <c r="X61" s="48"/>
      <c r="Y61" s="48"/>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row>
    <row r="62" spans="2:57" ht="20.25">
      <c r="B62" s="55">
        <v>14</v>
      </c>
      <c r="C62" s="669"/>
      <c r="D62" s="451" t="e">
        <f>VLOOKUP(C62,'Library Volume 2'!H$7:J$86,3,FALSE)</f>
        <v>#N/A</v>
      </c>
      <c r="E62" s="670"/>
      <c r="F62" s="43">
        <f t="shared" si="6"/>
        <v>0</v>
      </c>
      <c r="G62" s="670"/>
      <c r="H62" s="44">
        <f t="shared" si="7"/>
        <v>0</v>
      </c>
      <c r="I62" s="43">
        <f t="shared" si="8"/>
        <v>0</v>
      </c>
      <c r="J62" s="1539"/>
      <c r="K62" s="1698"/>
      <c r="L62" s="115"/>
      <c r="M62" s="115"/>
      <c r="N62" s="115"/>
      <c r="O62" s="1527"/>
      <c r="P62" s="1527"/>
      <c r="Q62" s="1527"/>
      <c r="R62" s="1527"/>
      <c r="S62" s="47"/>
      <c r="T62" s="1527"/>
      <c r="U62" s="47"/>
      <c r="V62" s="48"/>
      <c r="W62" s="48"/>
      <c r="X62" s="48"/>
      <c r="Y62" s="48"/>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row>
    <row r="63" spans="2:57" ht="20.25">
      <c r="B63" s="55">
        <v>15</v>
      </c>
      <c r="C63" s="669"/>
      <c r="D63" s="451" t="e">
        <f>VLOOKUP(C63,'Library Volume 2'!H$7:J$86,3,FALSE)</f>
        <v>#N/A</v>
      </c>
      <c r="E63" s="670"/>
      <c r="F63" s="43">
        <f t="shared" si="6"/>
        <v>0</v>
      </c>
      <c r="G63" s="670"/>
      <c r="H63" s="44">
        <f t="shared" ref="H63:H68" si="9">G63*F63</f>
        <v>0</v>
      </c>
      <c r="I63" s="43">
        <f t="shared" ref="I63:I68" si="10">E63*G63</f>
        <v>0</v>
      </c>
      <c r="J63" s="1539"/>
      <c r="K63" s="1698"/>
      <c r="L63" s="115"/>
      <c r="M63" s="115"/>
      <c r="N63" s="115"/>
      <c r="O63" s="1527"/>
      <c r="P63" s="1527"/>
      <c r="Q63" s="1527"/>
      <c r="R63" s="1527"/>
      <c r="S63" s="47"/>
      <c r="T63" s="1527"/>
      <c r="U63" s="47"/>
      <c r="V63" s="48"/>
      <c r="W63" s="48"/>
      <c r="X63" s="48"/>
      <c r="Y63" s="48"/>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row>
    <row r="64" spans="2:57" ht="20.25">
      <c r="B64" s="55">
        <v>16</v>
      </c>
      <c r="C64" s="669"/>
      <c r="D64" s="451" t="e">
        <f>VLOOKUP(C64,'Library Volume 2'!H$7:J$86,3,FALSE)</f>
        <v>#N/A</v>
      </c>
      <c r="E64" s="670"/>
      <c r="F64" s="43">
        <f t="shared" si="6"/>
        <v>0</v>
      </c>
      <c r="G64" s="670"/>
      <c r="H64" s="44">
        <f t="shared" si="9"/>
        <v>0</v>
      </c>
      <c r="I64" s="43">
        <f t="shared" si="10"/>
        <v>0</v>
      </c>
      <c r="J64" s="1539"/>
      <c r="K64" s="1698"/>
      <c r="L64" s="115"/>
      <c r="M64" s="115"/>
      <c r="N64" s="115"/>
      <c r="O64" s="1527"/>
      <c r="P64" s="1527"/>
      <c r="Q64" s="1527"/>
      <c r="R64" s="1527"/>
      <c r="S64" s="47"/>
      <c r="T64" s="1527"/>
      <c r="U64" s="1527"/>
      <c r="V64" s="1539"/>
      <c r="W64" s="1539"/>
      <c r="X64" s="1527"/>
      <c r="Y64" s="1527"/>
      <c r="Z64" s="152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row>
    <row r="65" spans="2:57" ht="20.25">
      <c r="B65" s="55">
        <v>17</v>
      </c>
      <c r="C65" s="669"/>
      <c r="D65" s="451" t="e">
        <f>VLOOKUP(C65,'Library Volume 2'!H$7:J$86,3,FALSE)</f>
        <v>#N/A</v>
      </c>
      <c r="E65" s="670"/>
      <c r="F65" s="43">
        <f t="shared" si="6"/>
        <v>0</v>
      </c>
      <c r="G65" s="670"/>
      <c r="H65" s="44">
        <f t="shared" si="9"/>
        <v>0</v>
      </c>
      <c r="I65" s="43">
        <f t="shared" si="10"/>
        <v>0</v>
      </c>
      <c r="J65" s="1539"/>
      <c r="K65" s="1698"/>
      <c r="L65" s="115"/>
      <c r="M65" s="115"/>
      <c r="N65" s="115"/>
      <c r="O65" s="1527"/>
      <c r="P65" s="1527"/>
      <c r="Q65" s="1527"/>
      <c r="R65" s="1527"/>
      <c r="S65" s="47"/>
      <c r="T65" s="1527"/>
      <c r="U65" s="1527"/>
      <c r="V65" s="1539"/>
      <c r="W65" s="1539"/>
      <c r="X65" s="1527"/>
      <c r="Y65" s="1527"/>
      <c r="Z65" s="152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row>
    <row r="66" spans="2:57" ht="20.25">
      <c r="B66" s="55">
        <v>18</v>
      </c>
      <c r="C66" s="669"/>
      <c r="D66" s="451" t="e">
        <f>VLOOKUP(C66,'Library Volume 2'!H$7:J$86,3,FALSE)</f>
        <v>#N/A</v>
      </c>
      <c r="E66" s="670"/>
      <c r="F66" s="43">
        <f t="shared" si="6"/>
        <v>0</v>
      </c>
      <c r="G66" s="670"/>
      <c r="H66" s="44">
        <f t="shared" si="9"/>
        <v>0</v>
      </c>
      <c r="I66" s="43">
        <f t="shared" si="10"/>
        <v>0</v>
      </c>
      <c r="J66" s="1539"/>
      <c r="K66" s="1698"/>
      <c r="L66" s="115"/>
      <c r="M66" s="115"/>
      <c r="N66" s="115"/>
      <c r="O66" s="1527"/>
      <c r="P66" s="1527"/>
      <c r="Q66" s="1527"/>
      <c r="R66" s="1527"/>
      <c r="S66" s="47"/>
      <c r="T66" s="1527"/>
      <c r="U66" s="1527"/>
      <c r="V66" s="1539"/>
      <c r="W66" s="1539"/>
      <c r="X66" s="1527"/>
      <c r="Y66" s="1527"/>
      <c r="Z66" s="152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row>
    <row r="67" spans="2:57" ht="20.25">
      <c r="B67" s="55">
        <v>19</v>
      </c>
      <c r="C67" s="669"/>
      <c r="D67" s="451" t="e">
        <f>VLOOKUP(C67,'Library Volume 2'!H$7:J$86,3,FALSE)</f>
        <v>#N/A</v>
      </c>
      <c r="E67" s="670"/>
      <c r="F67" s="43">
        <f t="shared" si="6"/>
        <v>0</v>
      </c>
      <c r="G67" s="670"/>
      <c r="H67" s="44">
        <f t="shared" si="9"/>
        <v>0</v>
      </c>
      <c r="I67" s="43">
        <f t="shared" si="10"/>
        <v>0</v>
      </c>
      <c r="J67" s="1539"/>
      <c r="K67" s="1698"/>
      <c r="L67" s="115"/>
      <c r="M67" s="115"/>
      <c r="N67" s="115"/>
      <c r="O67" s="1527"/>
      <c r="P67" s="1527"/>
      <c r="Q67" s="1527"/>
      <c r="R67" s="1527"/>
      <c r="S67" s="47"/>
      <c r="T67" s="1527"/>
      <c r="U67" s="1527"/>
      <c r="V67" s="1539"/>
      <c r="W67" s="1539"/>
      <c r="X67" s="1527"/>
      <c r="Y67" s="1527"/>
      <c r="Z67" s="152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row>
    <row r="68" spans="2:57" ht="20.25">
      <c r="B68" s="55">
        <v>20</v>
      </c>
      <c r="C68" s="669"/>
      <c r="D68" s="451" t="e">
        <f>VLOOKUP(C68,'Library Volume 2'!H$7:J$86,3,FALSE)</f>
        <v>#N/A</v>
      </c>
      <c r="E68" s="670"/>
      <c r="F68" s="43">
        <f t="shared" si="6"/>
        <v>0</v>
      </c>
      <c r="G68" s="670"/>
      <c r="H68" s="44">
        <f t="shared" si="9"/>
        <v>0</v>
      </c>
      <c r="I68" s="43">
        <f t="shared" si="10"/>
        <v>0</v>
      </c>
      <c r="J68" s="1539"/>
      <c r="K68" s="1698"/>
      <c r="L68" s="115"/>
      <c r="M68" s="115"/>
      <c r="N68" s="115"/>
      <c r="O68" s="1527"/>
      <c r="P68" s="1527"/>
      <c r="Q68" s="1527"/>
      <c r="R68" s="1527"/>
      <c r="S68" s="47"/>
      <c r="T68" s="1527"/>
      <c r="U68" s="1527"/>
      <c r="V68" s="1539"/>
      <c r="W68" s="1539"/>
      <c r="X68" s="1527"/>
      <c r="Y68" s="1527"/>
      <c r="Z68" s="152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row>
    <row r="69" spans="2:57" ht="20.25">
      <c r="B69" s="361"/>
      <c r="C69" s="362"/>
      <c r="D69" s="386"/>
      <c r="E69" s="363"/>
      <c r="F69" s="1192" t="s">
        <v>517</v>
      </c>
      <c r="G69" s="364">
        <f>SUM(G49:G68)</f>
        <v>0</v>
      </c>
      <c r="H69" s="364">
        <f>SUM(H49:H68)</f>
        <v>0</v>
      </c>
      <c r="I69" s="434">
        <f>SUM(I49:I68)</f>
        <v>0</v>
      </c>
      <c r="J69" s="435"/>
      <c r="K69" s="756"/>
      <c r="L69" s="115"/>
      <c r="M69" s="115"/>
      <c r="N69" s="115"/>
      <c r="O69" s="1527"/>
      <c r="P69" s="1527"/>
      <c r="Q69" s="1527"/>
      <c r="R69" s="1527"/>
      <c r="S69" s="47"/>
      <c r="T69" s="1527"/>
      <c r="U69" s="1527"/>
      <c r="V69" s="1539"/>
      <c r="W69" s="1539"/>
      <c r="X69" s="1527"/>
      <c r="Y69" s="1527"/>
      <c r="Z69" s="1527"/>
      <c r="AA69" s="47"/>
      <c r="AB69" s="47"/>
      <c r="AC69" s="47"/>
      <c r="AD69" s="47"/>
      <c r="AE69" s="47"/>
      <c r="AF69" s="47"/>
      <c r="AG69" s="47"/>
      <c r="AH69" s="47"/>
      <c r="AI69" s="47"/>
      <c r="AJ69" s="47"/>
      <c r="AK69" s="47"/>
      <c r="AL69" s="47"/>
      <c r="AM69" s="1527"/>
      <c r="AN69" s="1527"/>
      <c r="AO69" s="1527"/>
      <c r="AP69" s="1527"/>
      <c r="AQ69" s="1527"/>
      <c r="AR69" s="1527"/>
      <c r="AS69" s="1527"/>
      <c r="AT69" s="1527"/>
      <c r="AU69" s="1527"/>
      <c r="AV69" s="1527"/>
      <c r="AW69" s="1527"/>
      <c r="AX69" s="1527"/>
      <c r="AY69" s="1527"/>
      <c r="AZ69" s="1527"/>
      <c r="BA69" s="1527"/>
      <c r="BB69" s="1527"/>
      <c r="BC69" s="1527"/>
      <c r="BD69" s="1527"/>
      <c r="BE69" s="1527"/>
    </row>
    <row r="70" spans="2:57" ht="20.100000000000001" customHeight="1">
      <c r="B70" s="53"/>
      <c r="C70" s="1705"/>
      <c r="D70" s="1706"/>
      <c r="E70" s="1654"/>
      <c r="F70" s="314" t="s">
        <v>518</v>
      </c>
      <c r="G70" s="109">
        <f>G47-G69</f>
        <v>0</v>
      </c>
      <c r="H70" s="109">
        <f>H47-H69</f>
        <v>0</v>
      </c>
      <c r="I70" s="415">
        <f>ROUND(I47-I69,0)</f>
        <v>0</v>
      </c>
      <c r="J70" s="1539"/>
      <c r="K70" s="1707"/>
      <c r="L70" s="115"/>
      <c r="M70" s="115"/>
      <c r="N70" s="115"/>
      <c r="O70" s="1527"/>
      <c r="P70" s="1527"/>
      <c r="Q70" s="1527"/>
      <c r="R70" s="1527"/>
      <c r="S70" s="47"/>
      <c r="T70" s="1527"/>
      <c r="U70" s="1527"/>
      <c r="V70" s="1539"/>
      <c r="W70" s="1539"/>
      <c r="X70" s="1527"/>
      <c r="Y70" s="1527"/>
      <c r="Z70" s="1527"/>
      <c r="AA70" s="47"/>
      <c r="AB70" s="47"/>
      <c r="AC70" s="47"/>
      <c r="AD70" s="47"/>
      <c r="AE70" s="47"/>
      <c r="AF70" s="47"/>
      <c r="AG70" s="47"/>
      <c r="AH70" s="47"/>
      <c r="AI70" s="47"/>
      <c r="AJ70" s="47"/>
      <c r="AK70" s="47"/>
      <c r="AL70" s="47"/>
      <c r="AM70" s="1527"/>
      <c r="AN70" s="1527"/>
      <c r="AO70" s="1527"/>
      <c r="AP70" s="1527"/>
      <c r="AQ70" s="1527"/>
      <c r="AR70" s="1527"/>
      <c r="AS70" s="1527"/>
      <c r="AT70" s="1527"/>
      <c r="AU70" s="1527"/>
      <c r="AV70" s="1527"/>
      <c r="AW70" s="1527"/>
      <c r="AX70" s="1527"/>
      <c r="AY70" s="1527"/>
      <c r="AZ70" s="1527"/>
      <c r="BA70" s="1527"/>
      <c r="BB70" s="1527"/>
      <c r="BC70" s="1527"/>
      <c r="BD70" s="1527"/>
      <c r="BE70" s="1527"/>
    </row>
    <row r="71" spans="2:57" ht="20.25">
      <c r="B71" s="53"/>
      <c r="C71" s="1582"/>
      <c r="D71" s="1708"/>
      <c r="E71" s="1576"/>
      <c r="F71" s="1576"/>
      <c r="G71" s="1576"/>
      <c r="H71" s="1576"/>
      <c r="I71" s="1577"/>
      <c r="J71" s="1539"/>
      <c r="K71" s="1707"/>
      <c r="L71" s="115"/>
      <c r="M71" s="115"/>
      <c r="N71" s="115"/>
      <c r="O71" s="1527"/>
      <c r="P71" s="1527"/>
      <c r="Q71" s="1527"/>
      <c r="R71" s="1527"/>
      <c r="S71" s="47"/>
      <c r="T71" s="1527"/>
      <c r="U71" s="1527"/>
      <c r="V71" s="1539"/>
      <c r="W71" s="1539"/>
      <c r="X71" s="1527"/>
      <c r="Y71" s="1527"/>
      <c r="Z71" s="1527"/>
      <c r="AA71" s="47"/>
      <c r="AB71" s="47"/>
      <c r="AC71" s="47"/>
      <c r="AD71" s="47"/>
      <c r="AE71" s="47"/>
      <c r="AF71" s="47"/>
      <c r="AG71" s="47"/>
      <c r="AH71" s="47"/>
      <c r="AI71" s="47"/>
      <c r="AJ71" s="47"/>
      <c r="AK71" s="47"/>
      <c r="AL71" s="47"/>
      <c r="AM71" s="1527"/>
      <c r="AN71" s="1527"/>
      <c r="AO71" s="1527"/>
      <c r="AP71" s="1527"/>
      <c r="AQ71" s="1527"/>
      <c r="AR71" s="1527"/>
      <c r="AS71" s="1527"/>
      <c r="AT71" s="1527"/>
      <c r="AU71" s="1527"/>
      <c r="AV71" s="1527"/>
      <c r="AW71" s="1527"/>
      <c r="AX71" s="1527"/>
      <c r="AY71" s="1527"/>
      <c r="AZ71" s="1527"/>
      <c r="BA71" s="1527"/>
      <c r="BB71" s="1527"/>
      <c r="BC71" s="1527"/>
      <c r="BD71" s="1527"/>
      <c r="BE71" s="1527"/>
    </row>
    <row r="72" spans="2:57" s="115" customFormat="1" ht="23.25">
      <c r="B72" s="787" t="str">
        <f>'Curriculum Data'!AD17</f>
        <v>02</v>
      </c>
      <c r="C72" s="798" t="str">
        <f>'Curriculum Data'!AE17</f>
        <v>Science and Mathematics</v>
      </c>
      <c r="D72" s="387"/>
      <c r="E72" s="315"/>
      <c r="F72" s="315"/>
      <c r="G72" s="316"/>
      <c r="H72" s="317"/>
      <c r="I72" s="315"/>
      <c r="J72" s="118"/>
      <c r="K72" s="757"/>
      <c r="S72" s="116"/>
      <c r="V72" s="118"/>
      <c r="W72" s="118"/>
    </row>
    <row r="73" spans="2:57" s="929" customFormat="1" ht="23.1" customHeight="1">
      <c r="B73" s="928"/>
      <c r="C73" s="1446" t="s">
        <v>510</v>
      </c>
      <c r="D73" s="923"/>
      <c r="E73" s="924"/>
      <c r="F73" s="924"/>
      <c r="G73" s="925"/>
      <c r="H73" s="926"/>
      <c r="I73" s="924"/>
      <c r="J73" s="805"/>
      <c r="K73" s="927"/>
      <c r="S73" s="930"/>
      <c r="U73" s="930"/>
      <c r="V73" s="931"/>
      <c r="W73" s="931"/>
      <c r="X73" s="931"/>
      <c r="Y73" s="931"/>
      <c r="Z73" s="930"/>
      <c r="AA73" s="930"/>
      <c r="AB73" s="930"/>
      <c r="AC73" s="930"/>
      <c r="AD73" s="930"/>
      <c r="AE73" s="930"/>
      <c r="AF73" s="930"/>
      <c r="AG73" s="930"/>
      <c r="AH73" s="930"/>
      <c r="AI73" s="930"/>
      <c r="AJ73" s="930"/>
      <c r="AK73" s="930"/>
      <c r="AL73" s="930"/>
      <c r="AM73" s="930"/>
      <c r="AN73" s="930"/>
      <c r="AO73" s="930"/>
      <c r="AP73" s="930"/>
      <c r="AQ73" s="930"/>
      <c r="AR73" s="930"/>
      <c r="AS73" s="930"/>
      <c r="AT73" s="930"/>
      <c r="AU73" s="930"/>
      <c r="AV73" s="930"/>
      <c r="AW73" s="930"/>
      <c r="AX73" s="930"/>
      <c r="AY73" s="930"/>
      <c r="AZ73" s="930"/>
      <c r="BA73" s="930"/>
      <c r="BB73" s="930"/>
      <c r="BC73" s="930"/>
      <c r="BD73" s="930"/>
      <c r="BE73" s="930"/>
    </row>
    <row r="74" spans="2:57" ht="16.350000000000001" customHeight="1">
      <c r="B74" s="53"/>
      <c r="C74" s="51" t="s">
        <v>476</v>
      </c>
      <c r="D74" s="830">
        <f>'Library Volume 1'!$G$6</f>
        <v>3.2</v>
      </c>
      <c r="E74" s="831">
        <f>'Library Volume 1'!$G$7</f>
        <v>69</v>
      </c>
      <c r="F74" s="1639">
        <f>ROUND(E74/D74,0)</f>
        <v>22</v>
      </c>
      <c r="G74" s="104">
        <f>'Curriculum Data'!AI18</f>
        <v>0</v>
      </c>
      <c r="H74" s="105">
        <f>G74*F74</f>
        <v>0</v>
      </c>
      <c r="I74" s="104">
        <f>E74*G74</f>
        <v>0</v>
      </c>
      <c r="J74" s="1539"/>
      <c r="K74" s="1701"/>
      <c r="L74" s="115"/>
      <c r="M74" s="115"/>
      <c r="N74" s="115"/>
      <c r="O74" s="1527"/>
      <c r="P74" s="1527"/>
      <c r="Q74" s="1527"/>
      <c r="R74" s="1527"/>
      <c r="S74" s="47"/>
      <c r="T74" s="1527"/>
      <c r="U74" s="1527"/>
      <c r="V74" s="1539"/>
      <c r="W74" s="1539"/>
      <c r="X74" s="1527"/>
      <c r="Y74" s="1527"/>
      <c r="Z74" s="1527"/>
      <c r="AA74" s="1527"/>
      <c r="AB74" s="1527"/>
      <c r="AC74" s="1527"/>
      <c r="AD74" s="1527"/>
      <c r="AE74" s="1527"/>
      <c r="AF74" s="1527"/>
      <c r="AG74" s="1527"/>
      <c r="AH74" s="1527"/>
      <c r="AI74" s="1527"/>
      <c r="AJ74" s="1527"/>
      <c r="AK74" s="1527"/>
      <c r="AL74" s="1527"/>
      <c r="AM74" s="1527"/>
      <c r="AN74" s="1527"/>
      <c r="AO74" s="1527"/>
      <c r="AP74" s="1527"/>
      <c r="AQ74" s="1527"/>
      <c r="AR74" s="1527"/>
      <c r="AS74" s="1527"/>
      <c r="AT74" s="1527"/>
      <c r="AU74" s="1527"/>
      <c r="AV74" s="1527"/>
      <c r="AW74" s="1527"/>
      <c r="AX74" s="1527"/>
      <c r="AY74" s="1527"/>
      <c r="AZ74" s="1527"/>
      <c r="BA74" s="1527"/>
      <c r="BB74" s="1527"/>
      <c r="BC74" s="1527"/>
      <c r="BD74" s="1527"/>
      <c r="BE74" s="1527"/>
    </row>
    <row r="75" spans="2:57" ht="16.350000000000001" customHeight="1">
      <c r="B75" s="53"/>
      <c r="C75" s="51" t="s">
        <v>478</v>
      </c>
      <c r="D75" s="830">
        <f>'Library Volume 1'!$H$6</f>
        <v>4.9000000000000004</v>
      </c>
      <c r="E75" s="831">
        <f>'Library Volume 1'!$H$7</f>
        <v>97</v>
      </c>
      <c r="F75" s="1639">
        <f>ROUND(E75/D75,0)</f>
        <v>20</v>
      </c>
      <c r="G75" s="104">
        <f>'Curriculum Data'!AJ18</f>
        <v>0</v>
      </c>
      <c r="H75" s="105">
        <f>G75*F75</f>
        <v>0</v>
      </c>
      <c r="I75" s="104">
        <f>E75*G75</f>
        <v>0</v>
      </c>
      <c r="J75" s="1539"/>
      <c r="K75" s="1701"/>
      <c r="L75" s="115"/>
      <c r="M75" s="115"/>
      <c r="N75" s="115"/>
      <c r="O75" s="1527"/>
      <c r="P75" s="1527"/>
      <c r="Q75" s="1527"/>
      <c r="R75" s="1527"/>
      <c r="S75" s="47"/>
      <c r="T75" s="1527"/>
      <c r="U75" s="1527"/>
      <c r="V75" s="1539"/>
      <c r="W75" s="1539"/>
      <c r="X75" s="1527"/>
      <c r="Y75" s="1527"/>
      <c r="Z75" s="1527"/>
      <c r="AA75" s="1527"/>
      <c r="AB75" s="1527"/>
      <c r="AC75" s="1527"/>
      <c r="AD75" s="1527"/>
      <c r="AE75" s="1527"/>
      <c r="AF75" s="1527"/>
      <c r="AG75" s="1527"/>
      <c r="AH75" s="1527"/>
      <c r="AI75" s="1527"/>
      <c r="AJ75" s="1527"/>
      <c r="AK75" s="1527"/>
      <c r="AL75" s="1527"/>
      <c r="AM75" s="1527"/>
      <c r="AN75" s="1527"/>
      <c r="AO75" s="1527"/>
      <c r="AP75" s="1527"/>
      <c r="AQ75" s="1527"/>
      <c r="AR75" s="1527"/>
      <c r="AS75" s="1527"/>
      <c r="AT75" s="1527"/>
      <c r="AU75" s="1527"/>
      <c r="AV75" s="1527"/>
      <c r="AW75" s="1527"/>
      <c r="AX75" s="1527"/>
      <c r="AY75" s="1527"/>
      <c r="AZ75" s="1527"/>
      <c r="BA75" s="1527"/>
      <c r="BB75" s="1527"/>
      <c r="BC75" s="1527"/>
      <c r="BD75" s="1527"/>
      <c r="BE75" s="1527"/>
    </row>
    <row r="76" spans="2:57" ht="16.350000000000001" customHeight="1">
      <c r="B76" s="53"/>
      <c r="C76" s="51" t="s">
        <v>480</v>
      </c>
      <c r="D76" s="830">
        <f>'Library Volume 1'!$I$6</f>
        <v>6.5</v>
      </c>
      <c r="E76" s="831">
        <f>'Library Volume 1'!$I$7</f>
        <v>139</v>
      </c>
      <c r="F76" s="1639">
        <f>ROUND(E76/D76,0)</f>
        <v>21</v>
      </c>
      <c r="G76" s="104">
        <f>'Curriculum Data'!AK18</f>
        <v>0</v>
      </c>
      <c r="H76" s="105">
        <f>G76*F76</f>
        <v>0</v>
      </c>
      <c r="I76" s="104">
        <f>E76*G76</f>
        <v>0</v>
      </c>
      <c r="J76" s="1539"/>
      <c r="K76" s="1701"/>
      <c r="L76" s="115"/>
      <c r="M76" s="115"/>
      <c r="N76" s="115"/>
      <c r="O76" s="1527"/>
      <c r="P76" s="1527"/>
      <c r="Q76" s="1527"/>
      <c r="R76" s="1527"/>
      <c r="S76" s="47"/>
      <c r="T76" s="1527"/>
      <c r="U76" s="1527"/>
      <c r="V76" s="1539"/>
      <c r="W76" s="1539"/>
      <c r="X76" s="1527"/>
      <c r="Y76" s="1527"/>
      <c r="Z76" s="1527"/>
      <c r="AA76" s="1527"/>
      <c r="AB76" s="1527"/>
      <c r="AC76" s="1527"/>
      <c r="AD76" s="1527"/>
      <c r="AE76" s="1527"/>
      <c r="AF76" s="1527"/>
      <c r="AG76" s="1527"/>
      <c r="AH76" s="1527"/>
      <c r="AI76" s="1527"/>
      <c r="AJ76" s="1527"/>
      <c r="AK76" s="1527"/>
      <c r="AL76" s="1527"/>
      <c r="AM76" s="1527"/>
      <c r="AN76" s="1527"/>
      <c r="AO76" s="1527"/>
      <c r="AP76" s="1527"/>
      <c r="AQ76" s="1527"/>
      <c r="AR76" s="1527"/>
      <c r="AS76" s="1527"/>
      <c r="AT76" s="1527"/>
      <c r="AU76" s="1527"/>
      <c r="AV76" s="1527"/>
      <c r="AW76" s="1527"/>
      <c r="AX76" s="1527"/>
      <c r="AY76" s="1527"/>
      <c r="AZ76" s="1527"/>
      <c r="BA76" s="1527"/>
      <c r="BB76" s="1527"/>
      <c r="BC76" s="1527"/>
      <c r="BD76" s="1527"/>
      <c r="BE76" s="1527"/>
    </row>
    <row r="77" spans="2:57" ht="16.350000000000001" customHeight="1">
      <c r="B77" s="53"/>
      <c r="C77" s="398" t="s">
        <v>482</v>
      </c>
      <c r="D77" s="830">
        <f>'Library Volume 1'!$J$6</f>
        <v>7.5</v>
      </c>
      <c r="E77" s="831">
        <f>'Library Volume 1'!$J$7</f>
        <v>167</v>
      </c>
      <c r="F77" s="1639">
        <f>ROUND(E77/D77,0)</f>
        <v>22</v>
      </c>
      <c r="G77" s="104">
        <f>'Curriculum Data'!AL18</f>
        <v>0</v>
      </c>
      <c r="H77" s="105">
        <f>G77*F77</f>
        <v>0</v>
      </c>
      <c r="I77" s="104">
        <f>E77*G77</f>
        <v>0</v>
      </c>
      <c r="J77" s="1539"/>
      <c r="K77" s="1701"/>
      <c r="L77" s="115"/>
      <c r="M77" s="115"/>
      <c r="N77" s="115"/>
      <c r="O77" s="1527"/>
      <c r="P77" s="1527"/>
      <c r="Q77" s="1527"/>
      <c r="R77" s="1527"/>
      <c r="S77" s="47"/>
      <c r="T77" s="1527"/>
      <c r="U77" s="1527"/>
      <c r="V77" s="1539"/>
      <c r="W77" s="1539"/>
      <c r="X77" s="1527"/>
      <c r="Y77" s="1527"/>
      <c r="Z77" s="1527"/>
      <c r="AA77" s="1527"/>
      <c r="AB77" s="1527"/>
      <c r="AC77" s="1527"/>
      <c r="AD77" s="1527"/>
      <c r="AE77" s="1527"/>
      <c r="AF77" s="1527"/>
      <c r="AG77" s="1527"/>
      <c r="AH77" s="1527"/>
      <c r="AI77" s="1527"/>
      <c r="AJ77" s="1527"/>
      <c r="AK77" s="1527"/>
      <c r="AL77" s="1527"/>
      <c r="AM77" s="1527"/>
      <c r="AN77" s="1527"/>
      <c r="AO77" s="1527"/>
      <c r="AP77" s="1527"/>
      <c r="AQ77" s="1527"/>
      <c r="AR77" s="1527"/>
      <c r="AS77" s="1527"/>
      <c r="AT77" s="1527"/>
      <c r="AU77" s="1527"/>
      <c r="AV77" s="1527"/>
      <c r="AW77" s="1527"/>
      <c r="AX77" s="1527"/>
      <c r="AY77" s="1527"/>
      <c r="AZ77" s="1527"/>
      <c r="BA77" s="1527"/>
      <c r="BB77" s="1527"/>
      <c r="BC77" s="1527"/>
      <c r="BD77" s="1527"/>
      <c r="BE77" s="1527"/>
    </row>
    <row r="78" spans="2:57" s="51" customFormat="1" ht="20.25">
      <c r="B78" s="53"/>
      <c r="C78" s="1446" t="s">
        <v>513</v>
      </c>
      <c r="D78" s="671"/>
      <c r="E78" s="672"/>
      <c r="F78" s="672"/>
      <c r="G78" s="1438">
        <f>SUM(G74:G77)</f>
        <v>0</v>
      </c>
      <c r="H78" s="1438">
        <f t="shared" ref="H78" si="11">SUM(H74:H77)</f>
        <v>0</v>
      </c>
      <c r="I78" s="1438">
        <f t="shared" ref="I78" si="12">SUM(I74:I77)</f>
        <v>0</v>
      </c>
      <c r="J78" s="20"/>
      <c r="K78" s="754"/>
      <c r="L78" s="115"/>
      <c r="M78" s="115"/>
      <c r="N78" s="115"/>
      <c r="S78" s="47"/>
    </row>
    <row r="79" spans="2:57" s="59" customFormat="1" ht="23.1" customHeight="1">
      <c r="B79" s="111"/>
      <c r="C79" s="360" t="s">
        <v>514</v>
      </c>
      <c r="D79" s="385"/>
      <c r="E79" s="311"/>
      <c r="F79" s="311"/>
      <c r="G79" s="312"/>
      <c r="H79" s="311"/>
      <c r="I79" s="311"/>
      <c r="J79" s="46"/>
      <c r="K79" s="755" t="s">
        <v>287</v>
      </c>
      <c r="L79" s="115"/>
      <c r="M79" s="115"/>
      <c r="N79" s="115"/>
      <c r="S79" s="110"/>
      <c r="U79" s="110"/>
      <c r="V79" s="112"/>
      <c r="W79" s="112"/>
      <c r="X79" s="112"/>
      <c r="Y79" s="112"/>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row>
    <row r="80" spans="2:57" ht="20.25">
      <c r="B80" s="55">
        <v>1</v>
      </c>
      <c r="C80" s="669"/>
      <c r="D80" s="451" t="e">
        <f>VLOOKUP(C80,'Library Volume 2'!H$7:J$86,3,FALSE)</f>
        <v>#N/A</v>
      </c>
      <c r="E80" s="670"/>
      <c r="F80" s="43">
        <f t="shared" ref="F80:F99" si="13">IF(C80=0,0,ROUND(E80/D80,0))</f>
        <v>0</v>
      </c>
      <c r="G80" s="670"/>
      <c r="H80" s="43">
        <f>G80*F80</f>
        <v>0</v>
      </c>
      <c r="I80" s="43">
        <f>E80*G80</f>
        <v>0</v>
      </c>
      <c r="J80" s="1539"/>
      <c r="K80" s="1703"/>
      <c r="L80" s="115"/>
      <c r="M80" s="115"/>
      <c r="N80" s="115"/>
      <c r="O80" s="1527"/>
      <c r="P80" s="1527"/>
      <c r="Q80" s="1527"/>
      <c r="R80" s="1527"/>
      <c r="S80" s="47"/>
      <c r="T80" s="1527"/>
      <c r="U80" s="47"/>
      <c r="V80" s="48"/>
      <c r="W80" s="48"/>
      <c r="X80" s="48"/>
      <c r="Y80" s="48"/>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row>
    <row r="81" spans="2:57" ht="20.25">
      <c r="B81" s="55">
        <v>2</v>
      </c>
      <c r="C81" s="669"/>
      <c r="D81" s="451" t="e">
        <f>VLOOKUP(C81,'Library Volume 2'!H$7:J$86,3,FALSE)</f>
        <v>#N/A</v>
      </c>
      <c r="E81" s="670"/>
      <c r="F81" s="43">
        <f t="shared" si="13"/>
        <v>0</v>
      </c>
      <c r="G81" s="670"/>
      <c r="H81" s="44">
        <f>G81*F81</f>
        <v>0</v>
      </c>
      <c r="I81" s="43">
        <f>E81*G81</f>
        <v>0</v>
      </c>
      <c r="J81" s="1539"/>
      <c r="K81" s="1703"/>
      <c r="L81" s="115"/>
      <c r="M81" s="115"/>
      <c r="N81" s="115"/>
      <c r="O81" s="1527"/>
      <c r="P81" s="1527"/>
      <c r="Q81" s="1527"/>
      <c r="R81" s="1527"/>
      <c r="S81" s="47"/>
      <c r="T81" s="1527"/>
      <c r="U81" s="47"/>
      <c r="V81" s="48"/>
      <c r="W81" s="48"/>
      <c r="X81" s="48"/>
      <c r="Y81" s="48"/>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row>
    <row r="82" spans="2:57" ht="20.25">
      <c r="B82" s="55">
        <v>3</v>
      </c>
      <c r="C82" s="669"/>
      <c r="D82" s="451" t="e">
        <f>VLOOKUP(C82,'Library Volume 2'!H$7:J$86,3,FALSE)</f>
        <v>#N/A</v>
      </c>
      <c r="E82" s="670"/>
      <c r="F82" s="43">
        <f t="shared" si="13"/>
        <v>0</v>
      </c>
      <c r="G82" s="670"/>
      <c r="H82" s="44">
        <f>G82*F82</f>
        <v>0</v>
      </c>
      <c r="I82" s="43">
        <f>E82*G82</f>
        <v>0</v>
      </c>
      <c r="J82" s="1539"/>
      <c r="K82" s="1703"/>
      <c r="L82" s="115"/>
      <c r="M82" s="115"/>
      <c r="N82" s="115"/>
      <c r="O82" s="1527"/>
      <c r="P82" s="1527"/>
      <c r="Q82" s="1527"/>
      <c r="R82" s="1527"/>
      <c r="S82" s="47"/>
      <c r="T82" s="1527"/>
      <c r="U82" s="47"/>
      <c r="V82" s="48"/>
      <c r="W82" s="48"/>
      <c r="X82" s="48"/>
      <c r="Y82" s="48"/>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row>
    <row r="83" spans="2:57" ht="20.25">
      <c r="B83" s="55">
        <v>4</v>
      </c>
      <c r="C83" s="669"/>
      <c r="D83" s="451" t="e">
        <f>VLOOKUP(C83,'Library Volume 2'!H$7:J$86,3,FALSE)</f>
        <v>#N/A</v>
      </c>
      <c r="E83" s="670"/>
      <c r="F83" s="43">
        <f t="shared" si="13"/>
        <v>0</v>
      </c>
      <c r="G83" s="670"/>
      <c r="H83" s="44">
        <f>G83*F83</f>
        <v>0</v>
      </c>
      <c r="I83" s="43">
        <f>E83*G83</f>
        <v>0</v>
      </c>
      <c r="J83" s="1539"/>
      <c r="K83" s="1703"/>
      <c r="L83" s="115"/>
      <c r="M83" s="115"/>
      <c r="N83" s="115"/>
      <c r="O83" s="1527"/>
      <c r="P83" s="1527"/>
      <c r="Q83" s="1527"/>
      <c r="R83" s="1527"/>
      <c r="S83" s="47"/>
      <c r="T83" s="1527"/>
      <c r="U83" s="47"/>
      <c r="V83" s="48"/>
      <c r="W83" s="48"/>
      <c r="X83" s="48"/>
      <c r="Y83" s="48"/>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row>
    <row r="84" spans="2:57" ht="20.25">
      <c r="B84" s="55">
        <v>5</v>
      </c>
      <c r="C84" s="669"/>
      <c r="D84" s="451" t="e">
        <f>VLOOKUP(C84,'Library Volume 2'!H$7:J$86,3,FALSE)</f>
        <v>#N/A</v>
      </c>
      <c r="E84" s="670"/>
      <c r="F84" s="43">
        <f t="shared" si="13"/>
        <v>0</v>
      </c>
      <c r="G84" s="670"/>
      <c r="H84" s="44">
        <f>G84*F84</f>
        <v>0</v>
      </c>
      <c r="I84" s="43">
        <f>E84*G84</f>
        <v>0</v>
      </c>
      <c r="J84" s="1539"/>
      <c r="K84" s="1703"/>
      <c r="L84" s="115"/>
      <c r="M84" s="115"/>
      <c r="N84" s="115"/>
      <c r="O84" s="1527"/>
      <c r="P84" s="1527"/>
      <c r="Q84" s="1527"/>
      <c r="R84" s="1527"/>
      <c r="S84" s="47"/>
      <c r="T84" s="1527"/>
      <c r="U84" s="47"/>
      <c r="V84" s="48"/>
      <c r="W84" s="48"/>
      <c r="X84" s="48"/>
      <c r="Y84" s="48"/>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row>
    <row r="85" spans="2:57" ht="20.25">
      <c r="B85" s="55">
        <v>6</v>
      </c>
      <c r="C85" s="669"/>
      <c r="D85" s="451" t="e">
        <f>VLOOKUP(C85,'Library Volume 2'!H$7:J$86,3,FALSE)</f>
        <v>#N/A</v>
      </c>
      <c r="E85" s="670"/>
      <c r="F85" s="43">
        <f t="shared" si="13"/>
        <v>0</v>
      </c>
      <c r="G85" s="670"/>
      <c r="H85" s="44">
        <f t="shared" ref="H85:H99" si="14">G85*F85</f>
        <v>0</v>
      </c>
      <c r="I85" s="43">
        <f t="shared" ref="I85:I99" si="15">E85*G85</f>
        <v>0</v>
      </c>
      <c r="J85" s="1539"/>
      <c r="K85" s="1703"/>
      <c r="L85" s="115"/>
      <c r="M85" s="115"/>
      <c r="N85" s="115"/>
      <c r="O85" s="1527"/>
      <c r="P85" s="1527"/>
      <c r="Q85" s="1527"/>
      <c r="R85" s="1527"/>
      <c r="S85" s="47"/>
      <c r="T85" s="1527"/>
      <c r="U85" s="47"/>
      <c r="V85" s="48"/>
      <c r="W85" s="48"/>
      <c r="X85" s="48"/>
      <c r="Y85" s="48"/>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row>
    <row r="86" spans="2:57" ht="20.25">
      <c r="B86" s="55">
        <v>7</v>
      </c>
      <c r="C86" s="669"/>
      <c r="D86" s="451" t="e">
        <f>VLOOKUP(C86,'Library Volume 2'!H$7:J$86,3,FALSE)</f>
        <v>#N/A</v>
      </c>
      <c r="E86" s="670"/>
      <c r="F86" s="43">
        <f t="shared" si="13"/>
        <v>0</v>
      </c>
      <c r="G86" s="670"/>
      <c r="H86" s="44">
        <f t="shared" si="14"/>
        <v>0</v>
      </c>
      <c r="I86" s="43">
        <f t="shared" si="15"/>
        <v>0</v>
      </c>
      <c r="J86" s="1539"/>
      <c r="K86" s="1703"/>
      <c r="L86" s="115"/>
      <c r="M86" s="115"/>
      <c r="N86" s="115"/>
      <c r="O86" s="1527"/>
      <c r="P86" s="1527"/>
      <c r="Q86" s="1527"/>
      <c r="R86" s="1527"/>
      <c r="S86" s="47"/>
      <c r="T86" s="1527"/>
      <c r="U86" s="47"/>
      <c r="V86" s="48"/>
      <c r="W86" s="48"/>
      <c r="X86" s="48"/>
      <c r="Y86" s="48"/>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row>
    <row r="87" spans="2:57" ht="20.25">
      <c r="B87" s="55">
        <v>8</v>
      </c>
      <c r="C87" s="669"/>
      <c r="D87" s="451" t="e">
        <f>VLOOKUP(C87,'Library Volume 2'!H$7:J$86,3,FALSE)</f>
        <v>#N/A</v>
      </c>
      <c r="E87" s="670"/>
      <c r="F87" s="43">
        <f t="shared" si="13"/>
        <v>0</v>
      </c>
      <c r="G87" s="670"/>
      <c r="H87" s="44">
        <f t="shared" si="14"/>
        <v>0</v>
      </c>
      <c r="I87" s="43">
        <f t="shared" si="15"/>
        <v>0</v>
      </c>
      <c r="J87" s="1539"/>
      <c r="K87" s="1703"/>
      <c r="L87" s="115"/>
      <c r="M87" s="115"/>
      <c r="N87" s="115"/>
      <c r="O87" s="1527"/>
      <c r="P87" s="1527"/>
      <c r="Q87" s="1527"/>
      <c r="R87" s="1527"/>
      <c r="S87" s="47"/>
      <c r="T87" s="1527"/>
      <c r="U87" s="47"/>
      <c r="V87" s="48"/>
      <c r="W87" s="48"/>
      <c r="X87" s="48"/>
      <c r="Y87" s="48"/>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row>
    <row r="88" spans="2:57" ht="20.25">
      <c r="B88" s="55">
        <v>9</v>
      </c>
      <c r="C88" s="669"/>
      <c r="D88" s="451" t="e">
        <f>VLOOKUP(C88,'Library Volume 2'!H$7:J$86,3,FALSE)</f>
        <v>#N/A</v>
      </c>
      <c r="E88" s="670"/>
      <c r="F88" s="43">
        <f t="shared" si="13"/>
        <v>0</v>
      </c>
      <c r="G88" s="670"/>
      <c r="H88" s="44">
        <f t="shared" si="14"/>
        <v>0</v>
      </c>
      <c r="I88" s="43">
        <f t="shared" si="15"/>
        <v>0</v>
      </c>
      <c r="J88" s="1539"/>
      <c r="K88" s="1703"/>
      <c r="L88" s="115"/>
      <c r="M88" s="115"/>
      <c r="N88" s="115"/>
      <c r="O88" s="1527"/>
      <c r="P88" s="1527"/>
      <c r="Q88" s="1527"/>
      <c r="R88" s="1527"/>
      <c r="S88" s="47"/>
      <c r="T88" s="1527"/>
      <c r="U88" s="47"/>
      <c r="V88" s="48"/>
      <c r="W88" s="48"/>
      <c r="X88" s="48"/>
      <c r="Y88" s="48"/>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row>
    <row r="89" spans="2:57" ht="20.25">
      <c r="B89" s="55">
        <v>10</v>
      </c>
      <c r="C89" s="669"/>
      <c r="D89" s="451" t="e">
        <f>VLOOKUP(C89,'Library Volume 2'!H$7:J$86,3,FALSE)</f>
        <v>#N/A</v>
      </c>
      <c r="E89" s="670"/>
      <c r="F89" s="43">
        <f t="shared" si="13"/>
        <v>0</v>
      </c>
      <c r="G89" s="670"/>
      <c r="H89" s="44">
        <f t="shared" si="14"/>
        <v>0</v>
      </c>
      <c r="I89" s="43">
        <f t="shared" si="15"/>
        <v>0</v>
      </c>
      <c r="J89" s="1539"/>
      <c r="K89" s="1703"/>
      <c r="L89" s="115"/>
      <c r="M89" s="115"/>
      <c r="N89" s="115"/>
      <c r="O89" s="1527"/>
      <c r="P89" s="1527"/>
      <c r="Q89" s="1527"/>
      <c r="R89" s="1527"/>
      <c r="S89" s="47"/>
      <c r="T89" s="1527"/>
      <c r="U89" s="47"/>
      <c r="V89" s="48"/>
      <c r="W89" s="48"/>
      <c r="X89" s="48"/>
      <c r="Y89" s="48"/>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row>
    <row r="90" spans="2:57" ht="20.25">
      <c r="B90" s="55">
        <v>11</v>
      </c>
      <c r="C90" s="669"/>
      <c r="D90" s="451" t="e">
        <f>VLOOKUP(C90,'Library Volume 2'!H$7:J$86,3,FALSE)</f>
        <v>#N/A</v>
      </c>
      <c r="E90" s="670"/>
      <c r="F90" s="43">
        <f t="shared" si="13"/>
        <v>0</v>
      </c>
      <c r="G90" s="670"/>
      <c r="H90" s="44">
        <f t="shared" si="14"/>
        <v>0</v>
      </c>
      <c r="I90" s="43">
        <f t="shared" si="15"/>
        <v>0</v>
      </c>
      <c r="J90" s="1539"/>
      <c r="K90" s="1703"/>
      <c r="L90" s="115"/>
      <c r="M90" s="115"/>
      <c r="N90" s="115"/>
      <c r="O90" s="1527"/>
      <c r="P90" s="1527"/>
      <c r="Q90" s="1527"/>
      <c r="R90" s="1527"/>
      <c r="S90" s="47"/>
      <c r="T90" s="1527"/>
      <c r="U90" s="47"/>
      <c r="V90" s="48"/>
      <c r="W90" s="48"/>
      <c r="X90" s="48"/>
      <c r="Y90" s="48"/>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row>
    <row r="91" spans="2:57" ht="20.25">
      <c r="B91" s="55">
        <v>12</v>
      </c>
      <c r="C91" s="669"/>
      <c r="D91" s="451" t="e">
        <f>VLOOKUP(C91,'Library Volume 2'!H$7:J$86,3,FALSE)</f>
        <v>#N/A</v>
      </c>
      <c r="E91" s="670"/>
      <c r="F91" s="43">
        <f t="shared" si="13"/>
        <v>0</v>
      </c>
      <c r="G91" s="670"/>
      <c r="H91" s="44">
        <f t="shared" si="14"/>
        <v>0</v>
      </c>
      <c r="I91" s="43">
        <f t="shared" si="15"/>
        <v>0</v>
      </c>
      <c r="J91" s="1539"/>
      <c r="K91" s="1698"/>
      <c r="L91" s="115"/>
      <c r="M91" s="115"/>
      <c r="N91" s="115"/>
      <c r="O91" s="1527"/>
      <c r="P91" s="1527"/>
      <c r="Q91" s="1527"/>
      <c r="R91" s="1527"/>
      <c r="S91" s="47"/>
      <c r="T91" s="1527"/>
      <c r="U91" s="47"/>
      <c r="V91" s="48"/>
      <c r="W91" s="48"/>
      <c r="X91" s="48"/>
      <c r="Y91" s="48"/>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row>
    <row r="92" spans="2:57" ht="20.25">
      <c r="B92" s="55">
        <v>13</v>
      </c>
      <c r="C92" s="669"/>
      <c r="D92" s="451" t="e">
        <f>VLOOKUP(C92,'Library Volume 2'!H$7:J$86,3,FALSE)</f>
        <v>#N/A</v>
      </c>
      <c r="E92" s="670"/>
      <c r="F92" s="43">
        <f t="shared" si="13"/>
        <v>0</v>
      </c>
      <c r="G92" s="670"/>
      <c r="H92" s="44">
        <f t="shared" si="14"/>
        <v>0</v>
      </c>
      <c r="I92" s="43">
        <f t="shared" si="15"/>
        <v>0</v>
      </c>
      <c r="J92" s="1539"/>
      <c r="K92" s="1698"/>
      <c r="L92" s="115"/>
      <c r="M92" s="115"/>
      <c r="N92" s="115"/>
      <c r="O92" s="1527"/>
      <c r="P92" s="1527"/>
      <c r="Q92" s="1527"/>
      <c r="R92" s="1527"/>
      <c r="S92" s="47"/>
      <c r="T92" s="1527"/>
      <c r="U92" s="47"/>
      <c r="V92" s="48"/>
      <c r="W92" s="48"/>
      <c r="X92" s="48"/>
      <c r="Y92" s="48"/>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2:57" ht="20.25">
      <c r="B93" s="55">
        <v>14</v>
      </c>
      <c r="C93" s="669"/>
      <c r="D93" s="451" t="e">
        <f>VLOOKUP(C93,'Library Volume 2'!H$7:J$86,3,FALSE)</f>
        <v>#N/A</v>
      </c>
      <c r="E93" s="670"/>
      <c r="F93" s="43">
        <f t="shared" si="13"/>
        <v>0</v>
      </c>
      <c r="G93" s="670"/>
      <c r="H93" s="44">
        <f t="shared" si="14"/>
        <v>0</v>
      </c>
      <c r="I93" s="43">
        <f t="shared" si="15"/>
        <v>0</v>
      </c>
      <c r="J93" s="1539"/>
      <c r="K93" s="1698"/>
      <c r="L93" s="115"/>
      <c r="M93" s="115"/>
      <c r="N93" s="115"/>
      <c r="O93" s="1527"/>
      <c r="P93" s="1527"/>
      <c r="Q93" s="1527"/>
      <c r="R93" s="1527"/>
      <c r="S93" s="47"/>
      <c r="T93" s="1527"/>
      <c r="U93" s="47"/>
      <c r="V93" s="48"/>
      <c r="W93" s="48"/>
      <c r="X93" s="48"/>
      <c r="Y93" s="48"/>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row>
    <row r="94" spans="2:57" ht="20.25">
      <c r="B94" s="55">
        <v>15</v>
      </c>
      <c r="C94" s="669"/>
      <c r="D94" s="451" t="e">
        <f>VLOOKUP(C94,'Library Volume 2'!H$7:J$86,3,FALSE)</f>
        <v>#N/A</v>
      </c>
      <c r="E94" s="670"/>
      <c r="F94" s="43">
        <f t="shared" si="13"/>
        <v>0</v>
      </c>
      <c r="G94" s="670"/>
      <c r="H94" s="44">
        <f t="shared" si="14"/>
        <v>0</v>
      </c>
      <c r="I94" s="43">
        <f t="shared" si="15"/>
        <v>0</v>
      </c>
      <c r="J94" s="1539"/>
      <c r="K94" s="1698"/>
      <c r="L94" s="115"/>
      <c r="M94" s="115"/>
      <c r="N94" s="115"/>
      <c r="O94" s="1527"/>
      <c r="P94" s="1527"/>
      <c r="Q94" s="1527"/>
      <c r="R94" s="1527"/>
      <c r="S94" s="47"/>
      <c r="T94" s="1527"/>
      <c r="U94" s="47"/>
      <c r="V94" s="48"/>
      <c r="W94" s="48"/>
      <c r="X94" s="48"/>
      <c r="Y94" s="48"/>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row>
    <row r="95" spans="2:57" ht="20.25">
      <c r="B95" s="55">
        <v>16</v>
      </c>
      <c r="C95" s="669"/>
      <c r="D95" s="451" t="e">
        <f>VLOOKUP(C95,'Library Volume 2'!H$7:J$86,3,FALSE)</f>
        <v>#N/A</v>
      </c>
      <c r="E95" s="670"/>
      <c r="F95" s="43">
        <f t="shared" si="13"/>
        <v>0</v>
      </c>
      <c r="G95" s="670"/>
      <c r="H95" s="44">
        <f t="shared" si="14"/>
        <v>0</v>
      </c>
      <c r="I95" s="43">
        <f t="shared" si="15"/>
        <v>0</v>
      </c>
      <c r="J95" s="1539"/>
      <c r="K95" s="1698"/>
      <c r="L95" s="115"/>
      <c r="M95" s="115"/>
      <c r="N95" s="115"/>
      <c r="O95" s="1527"/>
      <c r="P95" s="1527"/>
      <c r="Q95" s="1527"/>
      <c r="R95" s="1527"/>
      <c r="S95" s="47"/>
      <c r="T95" s="1527"/>
      <c r="U95" s="1527"/>
      <c r="V95" s="1539"/>
      <c r="W95" s="1539"/>
      <c r="X95" s="1527"/>
      <c r="Y95" s="1527"/>
      <c r="Z95" s="152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row>
    <row r="96" spans="2:57" ht="20.25">
      <c r="B96" s="55">
        <v>17</v>
      </c>
      <c r="C96" s="669"/>
      <c r="D96" s="451" t="e">
        <f>VLOOKUP(C96,'Library Volume 2'!H$7:J$86,3,FALSE)</f>
        <v>#N/A</v>
      </c>
      <c r="E96" s="670"/>
      <c r="F96" s="43">
        <f t="shared" si="13"/>
        <v>0</v>
      </c>
      <c r="G96" s="670"/>
      <c r="H96" s="44">
        <f t="shared" si="14"/>
        <v>0</v>
      </c>
      <c r="I96" s="43">
        <f t="shared" si="15"/>
        <v>0</v>
      </c>
      <c r="J96" s="1539"/>
      <c r="K96" s="1698"/>
      <c r="L96" s="115"/>
      <c r="M96" s="115"/>
      <c r="N96" s="115"/>
      <c r="O96" s="1527"/>
      <c r="P96" s="1527"/>
      <c r="Q96" s="1527"/>
      <c r="R96" s="1527"/>
      <c r="S96" s="47"/>
      <c r="T96" s="1527"/>
      <c r="U96" s="1527"/>
      <c r="V96" s="1539"/>
      <c r="W96" s="1539"/>
      <c r="X96" s="1527"/>
      <c r="Y96" s="1527"/>
      <c r="Z96" s="152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row>
    <row r="97" spans="2:57" ht="20.25">
      <c r="B97" s="55">
        <v>18</v>
      </c>
      <c r="C97" s="669"/>
      <c r="D97" s="451" t="e">
        <f>VLOOKUP(C97,'Library Volume 2'!H$7:J$86,3,FALSE)</f>
        <v>#N/A</v>
      </c>
      <c r="E97" s="670"/>
      <c r="F97" s="43">
        <f t="shared" si="13"/>
        <v>0</v>
      </c>
      <c r="G97" s="670"/>
      <c r="H97" s="44">
        <f t="shared" si="14"/>
        <v>0</v>
      </c>
      <c r="I97" s="43">
        <f t="shared" si="15"/>
        <v>0</v>
      </c>
      <c r="J97" s="1539"/>
      <c r="K97" s="1698"/>
      <c r="L97" s="115"/>
      <c r="M97" s="115"/>
      <c r="N97" s="115"/>
      <c r="O97" s="1527"/>
      <c r="P97" s="1527"/>
      <c r="Q97" s="1527"/>
      <c r="R97" s="1527"/>
      <c r="S97" s="47"/>
      <c r="T97" s="1527"/>
      <c r="U97" s="1527"/>
      <c r="V97" s="1539"/>
      <c r="W97" s="1539"/>
      <c r="X97" s="1527"/>
      <c r="Y97" s="1527"/>
      <c r="Z97" s="152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row>
    <row r="98" spans="2:57" ht="20.25">
      <c r="B98" s="55">
        <v>19</v>
      </c>
      <c r="C98" s="669"/>
      <c r="D98" s="451" t="e">
        <f>VLOOKUP(C98,'Library Volume 2'!H$7:J$86,3,FALSE)</f>
        <v>#N/A</v>
      </c>
      <c r="E98" s="670"/>
      <c r="F98" s="43">
        <f t="shared" si="13"/>
        <v>0</v>
      </c>
      <c r="G98" s="670"/>
      <c r="H98" s="44">
        <f t="shared" si="14"/>
        <v>0</v>
      </c>
      <c r="I98" s="43">
        <f t="shared" si="15"/>
        <v>0</v>
      </c>
      <c r="J98" s="1539"/>
      <c r="K98" s="1698"/>
      <c r="L98" s="115"/>
      <c r="M98" s="115"/>
      <c r="N98" s="115"/>
      <c r="O98" s="1527"/>
      <c r="P98" s="1527"/>
      <c r="Q98" s="1527"/>
      <c r="R98" s="1527"/>
      <c r="S98" s="47"/>
      <c r="T98" s="1527"/>
      <c r="U98" s="1527"/>
      <c r="V98" s="1539"/>
      <c r="W98" s="1539"/>
      <c r="X98" s="1527"/>
      <c r="Y98" s="1527"/>
      <c r="Z98" s="152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row>
    <row r="99" spans="2:57" ht="20.25">
      <c r="B99" s="55">
        <v>20</v>
      </c>
      <c r="C99" s="669"/>
      <c r="D99" s="451" t="e">
        <f>VLOOKUP(C99,'Library Volume 2'!H$7:J$86,3,FALSE)</f>
        <v>#N/A</v>
      </c>
      <c r="E99" s="670"/>
      <c r="F99" s="43">
        <f t="shared" si="13"/>
        <v>0</v>
      </c>
      <c r="G99" s="670"/>
      <c r="H99" s="44">
        <f t="shared" si="14"/>
        <v>0</v>
      </c>
      <c r="I99" s="43">
        <f t="shared" si="15"/>
        <v>0</v>
      </c>
      <c r="J99" s="1539"/>
      <c r="K99" s="1698"/>
      <c r="L99" s="115"/>
      <c r="M99" s="115"/>
      <c r="N99" s="115"/>
      <c r="O99" s="1527"/>
      <c r="P99" s="1527"/>
      <c r="Q99" s="1527"/>
      <c r="R99" s="1527"/>
      <c r="S99" s="47"/>
      <c r="T99" s="1527"/>
      <c r="U99" s="1527"/>
      <c r="V99" s="1539"/>
      <c r="W99" s="1539"/>
      <c r="X99" s="1527"/>
      <c r="Y99" s="1527"/>
      <c r="Z99" s="152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row>
    <row r="100" spans="2:57" ht="20.25">
      <c r="B100" s="361"/>
      <c r="C100" s="362"/>
      <c r="D100" s="386"/>
      <c r="E100" s="363"/>
      <c r="F100" s="1192" t="s">
        <v>517</v>
      </c>
      <c r="G100" s="364">
        <f>SUM(G80:G99)</f>
        <v>0</v>
      </c>
      <c r="H100" s="364">
        <f>SUM(H80:H99)</f>
        <v>0</v>
      </c>
      <c r="I100" s="434">
        <f>SUM(I80:I99)</f>
        <v>0</v>
      </c>
      <c r="J100" s="435"/>
      <c r="K100" s="756"/>
      <c r="L100" s="115"/>
      <c r="M100" s="115"/>
      <c r="N100" s="115"/>
      <c r="O100" s="1527"/>
      <c r="P100" s="1527"/>
      <c r="Q100" s="1527"/>
      <c r="R100" s="1527"/>
      <c r="S100" s="47"/>
      <c r="T100" s="1527"/>
      <c r="U100" s="1527"/>
      <c r="V100" s="1539"/>
      <c r="W100" s="1539"/>
      <c r="X100" s="1527"/>
      <c r="Y100" s="1527"/>
      <c r="Z100" s="1527"/>
      <c r="AA100" s="47"/>
      <c r="AB100" s="47"/>
      <c r="AC100" s="47"/>
      <c r="AD100" s="47"/>
      <c r="AE100" s="47"/>
      <c r="AF100" s="47"/>
      <c r="AG100" s="47"/>
      <c r="AH100" s="47"/>
      <c r="AI100" s="47"/>
      <c r="AJ100" s="47"/>
      <c r="AK100" s="47"/>
      <c r="AL100" s="47"/>
      <c r="AM100" s="1527"/>
      <c r="AN100" s="1527"/>
      <c r="AO100" s="1527"/>
      <c r="AP100" s="1527"/>
      <c r="AQ100" s="1527"/>
      <c r="AR100" s="1527"/>
      <c r="AS100" s="1527"/>
      <c r="AT100" s="1527"/>
      <c r="AU100" s="1527"/>
      <c r="AV100" s="1527"/>
      <c r="AW100" s="1527"/>
      <c r="AX100" s="1527"/>
      <c r="AY100" s="1527"/>
      <c r="AZ100" s="1527"/>
      <c r="BA100" s="1527"/>
      <c r="BB100" s="1527"/>
      <c r="BC100" s="1527"/>
      <c r="BD100" s="1527"/>
      <c r="BE100" s="1527"/>
    </row>
    <row r="101" spans="2:57" ht="20.100000000000001" customHeight="1">
      <c r="B101" s="53"/>
      <c r="C101" s="1705"/>
      <c r="D101" s="1706"/>
      <c r="E101" s="1654"/>
      <c r="F101" s="314" t="s">
        <v>518</v>
      </c>
      <c r="G101" s="109">
        <f>G78-G100</f>
        <v>0</v>
      </c>
      <c r="H101" s="109">
        <f>H78-H100</f>
        <v>0</v>
      </c>
      <c r="I101" s="415">
        <f>ROUND(I78-I100,0)</f>
        <v>0</v>
      </c>
      <c r="J101" s="1539"/>
      <c r="K101" s="1707"/>
      <c r="L101" s="115"/>
      <c r="M101" s="115"/>
      <c r="N101" s="115"/>
      <c r="O101" s="1527"/>
      <c r="P101" s="1527"/>
      <c r="Q101" s="1527"/>
      <c r="R101" s="1527"/>
      <c r="S101" s="47"/>
      <c r="T101" s="1527"/>
      <c r="U101" s="1527"/>
      <c r="V101" s="1539"/>
      <c r="W101" s="1539"/>
      <c r="X101" s="1527"/>
      <c r="Y101" s="1527"/>
      <c r="Z101" s="1527"/>
      <c r="AA101" s="47"/>
      <c r="AB101" s="47"/>
      <c r="AC101" s="47"/>
      <c r="AD101" s="47"/>
      <c r="AE101" s="47"/>
      <c r="AF101" s="47"/>
      <c r="AG101" s="47"/>
      <c r="AH101" s="47"/>
      <c r="AI101" s="47"/>
      <c r="AJ101" s="47"/>
      <c r="AK101" s="47"/>
      <c r="AL101" s="47"/>
      <c r="AM101" s="1527"/>
      <c r="AN101" s="1527"/>
      <c r="AO101" s="1527"/>
      <c r="AP101" s="1527"/>
      <c r="AQ101" s="1527"/>
      <c r="AR101" s="1527"/>
      <c r="AS101" s="1527"/>
      <c r="AT101" s="1527"/>
      <c r="AU101" s="1527"/>
      <c r="AV101" s="1527"/>
      <c r="AW101" s="1527"/>
      <c r="AX101" s="1527"/>
      <c r="AY101" s="1527"/>
      <c r="AZ101" s="1527"/>
      <c r="BA101" s="1527"/>
      <c r="BB101" s="1527"/>
      <c r="BC101" s="1527"/>
      <c r="BD101" s="1527"/>
      <c r="BE101" s="1527"/>
    </row>
    <row r="102" spans="2:57" ht="20.25">
      <c r="B102" s="53"/>
      <c r="C102" s="1582"/>
      <c r="D102" s="1708"/>
      <c r="E102" s="1576"/>
      <c r="F102" s="1576"/>
      <c r="G102" s="1576"/>
      <c r="H102" s="1576"/>
      <c r="I102" s="1577"/>
      <c r="J102" s="1539"/>
      <c r="K102" s="1707"/>
      <c r="L102" s="115"/>
      <c r="M102" s="115"/>
      <c r="N102" s="115"/>
      <c r="O102" s="1527"/>
      <c r="P102" s="1527"/>
      <c r="Q102" s="1527"/>
      <c r="R102" s="1527"/>
      <c r="S102" s="47"/>
      <c r="T102" s="1527"/>
      <c r="U102" s="1527"/>
      <c r="V102" s="1539"/>
      <c r="W102" s="1539"/>
      <c r="X102" s="1527"/>
      <c r="Y102" s="1527"/>
      <c r="Z102" s="1527"/>
      <c r="AA102" s="47"/>
      <c r="AB102" s="47"/>
      <c r="AC102" s="47"/>
      <c r="AD102" s="47"/>
      <c r="AE102" s="47"/>
      <c r="AF102" s="47"/>
      <c r="AG102" s="47"/>
      <c r="AH102" s="47"/>
      <c r="AI102" s="47"/>
      <c r="AJ102" s="47"/>
      <c r="AK102" s="47"/>
      <c r="AL102" s="47"/>
      <c r="AM102" s="1527"/>
      <c r="AN102" s="1527"/>
      <c r="AO102" s="1527"/>
      <c r="AP102" s="1527"/>
      <c r="AQ102" s="1527"/>
      <c r="AR102" s="1527"/>
      <c r="AS102" s="1527"/>
      <c r="AT102" s="1527"/>
      <c r="AU102" s="1527"/>
      <c r="AV102" s="1527"/>
      <c r="AW102" s="1527"/>
      <c r="AX102" s="1527"/>
      <c r="AY102" s="1527"/>
      <c r="AZ102" s="1527"/>
      <c r="BA102" s="1527"/>
      <c r="BB102" s="1527"/>
      <c r="BC102" s="1527"/>
      <c r="BD102" s="1527"/>
      <c r="BE102" s="1527"/>
    </row>
    <row r="103" spans="2:57" s="115" customFormat="1" ht="23.25">
      <c r="B103" s="787" t="str">
        <f>'Curriculum Data'!AD27</f>
        <v>03</v>
      </c>
      <c r="C103" s="798" t="str">
        <f>'Curriculum Data'!AE27</f>
        <v>Agriculture, Horticulture and Animal Care</v>
      </c>
      <c r="D103" s="387"/>
      <c r="E103" s="315"/>
      <c r="F103" s="315"/>
      <c r="G103" s="316"/>
      <c r="H103" s="317"/>
      <c r="I103" s="315"/>
      <c r="J103" s="118"/>
      <c r="K103" s="757"/>
      <c r="S103" s="116"/>
      <c r="V103" s="118"/>
      <c r="W103" s="118"/>
    </row>
    <row r="104" spans="2:57" s="929" customFormat="1" ht="23.1" customHeight="1">
      <c r="B104" s="928"/>
      <c r="C104" s="1446" t="s">
        <v>510</v>
      </c>
      <c r="D104" s="923"/>
      <c r="E104" s="924"/>
      <c r="F104" s="924"/>
      <c r="G104" s="925"/>
      <c r="H104" s="926"/>
      <c r="I104" s="924"/>
      <c r="J104" s="805"/>
      <c r="K104" s="927"/>
      <c r="S104" s="930"/>
      <c r="U104" s="930"/>
      <c r="V104" s="931"/>
      <c r="W104" s="931"/>
      <c r="X104" s="931"/>
      <c r="Y104" s="931"/>
      <c r="Z104" s="930"/>
      <c r="AA104" s="930"/>
      <c r="AB104" s="930"/>
      <c r="AC104" s="930"/>
      <c r="AD104" s="930"/>
      <c r="AE104" s="930"/>
      <c r="AF104" s="930"/>
      <c r="AG104" s="930"/>
      <c r="AH104" s="930"/>
      <c r="AI104" s="930"/>
      <c r="AJ104" s="930"/>
      <c r="AK104" s="930"/>
      <c r="AL104" s="930"/>
      <c r="AM104" s="930"/>
      <c r="AN104" s="930"/>
      <c r="AO104" s="930"/>
      <c r="AP104" s="930"/>
      <c r="AQ104" s="930"/>
      <c r="AR104" s="930"/>
      <c r="AS104" s="930"/>
      <c r="AT104" s="930"/>
      <c r="AU104" s="930"/>
      <c r="AV104" s="930"/>
      <c r="AW104" s="930"/>
      <c r="AX104" s="930"/>
      <c r="AY104" s="930"/>
      <c r="AZ104" s="930"/>
      <c r="BA104" s="930"/>
      <c r="BB104" s="930"/>
      <c r="BC104" s="930"/>
      <c r="BD104" s="930"/>
      <c r="BE104" s="930"/>
    </row>
    <row r="105" spans="2:57" ht="16.350000000000001" customHeight="1">
      <c r="B105" s="53"/>
      <c r="C105" s="51" t="s">
        <v>476</v>
      </c>
      <c r="D105" s="830">
        <f>'Library Volume 1'!$G$6</f>
        <v>3.2</v>
      </c>
      <c r="E105" s="831">
        <f>'Library Volume 1'!$G$7</f>
        <v>69</v>
      </c>
      <c r="F105" s="1639">
        <f>ROUND(E105/D105,0)</f>
        <v>22</v>
      </c>
      <c r="G105" s="104">
        <f>'Curriculum Data'!AI28</f>
        <v>0</v>
      </c>
      <c r="H105" s="105">
        <f>G105*F105</f>
        <v>0</v>
      </c>
      <c r="I105" s="104">
        <f>E105*G105</f>
        <v>0</v>
      </c>
      <c r="J105" s="1539"/>
      <c r="K105" s="1701"/>
      <c r="L105" s="115"/>
      <c r="M105" s="115"/>
      <c r="N105" s="115"/>
      <c r="O105" s="1527"/>
      <c r="P105" s="1527"/>
      <c r="Q105" s="1527"/>
      <c r="R105" s="1527"/>
      <c r="S105" s="47"/>
      <c r="T105" s="1527"/>
      <c r="U105" s="1527"/>
      <c r="V105" s="1539"/>
      <c r="W105" s="1539"/>
      <c r="X105" s="1527"/>
      <c r="Y105" s="1527"/>
      <c r="Z105" s="1527"/>
      <c r="AA105" s="1527"/>
      <c r="AB105" s="1527"/>
      <c r="AC105" s="1527"/>
      <c r="AD105" s="1527"/>
      <c r="AE105" s="1527"/>
      <c r="AF105" s="1527"/>
      <c r="AG105" s="1527"/>
      <c r="AH105" s="1527"/>
      <c r="AI105" s="1527"/>
      <c r="AJ105" s="1527"/>
      <c r="AK105" s="1527"/>
      <c r="AL105" s="1527"/>
      <c r="AM105" s="1527"/>
      <c r="AN105" s="1527"/>
      <c r="AO105" s="1527"/>
      <c r="AP105" s="1527"/>
      <c r="AQ105" s="1527"/>
      <c r="AR105" s="1527"/>
      <c r="AS105" s="1527"/>
      <c r="AT105" s="1527"/>
      <c r="AU105" s="1527"/>
      <c r="AV105" s="1527"/>
      <c r="AW105" s="1527"/>
      <c r="AX105" s="1527"/>
      <c r="AY105" s="1527"/>
      <c r="AZ105" s="1527"/>
      <c r="BA105" s="1527"/>
      <c r="BB105" s="1527"/>
      <c r="BC105" s="1527"/>
      <c r="BD105" s="1527"/>
      <c r="BE105" s="1527"/>
    </row>
    <row r="106" spans="2:57" ht="16.350000000000001" customHeight="1">
      <c r="B106" s="53"/>
      <c r="C106" s="51" t="s">
        <v>478</v>
      </c>
      <c r="D106" s="830">
        <f>'Library Volume 1'!$H$6</f>
        <v>4.9000000000000004</v>
      </c>
      <c r="E106" s="831">
        <f>'Library Volume 1'!$H$7</f>
        <v>97</v>
      </c>
      <c r="F106" s="1639">
        <f>ROUND(E106/D106,0)</f>
        <v>20</v>
      </c>
      <c r="G106" s="104">
        <f>'Curriculum Data'!AJ28</f>
        <v>0</v>
      </c>
      <c r="H106" s="105">
        <f>G106*F106</f>
        <v>0</v>
      </c>
      <c r="I106" s="104">
        <f>E106*G106</f>
        <v>0</v>
      </c>
      <c r="J106" s="1539"/>
      <c r="K106" s="1701"/>
      <c r="L106" s="115"/>
      <c r="M106" s="115"/>
      <c r="N106" s="115"/>
      <c r="O106" s="1527"/>
      <c r="P106" s="1527"/>
      <c r="Q106" s="1527"/>
      <c r="R106" s="1527"/>
      <c r="S106" s="47"/>
      <c r="T106" s="1527"/>
      <c r="U106" s="1527"/>
      <c r="V106" s="1539"/>
      <c r="W106" s="1539"/>
      <c r="X106" s="1527"/>
      <c r="Y106" s="1527"/>
      <c r="Z106" s="1527"/>
      <c r="AA106" s="1527"/>
      <c r="AB106" s="1527"/>
      <c r="AC106" s="1527"/>
      <c r="AD106" s="1527"/>
      <c r="AE106" s="1527"/>
      <c r="AF106" s="1527"/>
      <c r="AG106" s="1527"/>
      <c r="AH106" s="1527"/>
      <c r="AI106" s="1527"/>
      <c r="AJ106" s="1527"/>
      <c r="AK106" s="1527"/>
      <c r="AL106" s="1527"/>
      <c r="AM106" s="1527"/>
      <c r="AN106" s="1527"/>
      <c r="AO106" s="1527"/>
      <c r="AP106" s="1527"/>
      <c r="AQ106" s="1527"/>
      <c r="AR106" s="1527"/>
      <c r="AS106" s="1527"/>
      <c r="AT106" s="1527"/>
      <c r="AU106" s="1527"/>
      <c r="AV106" s="1527"/>
      <c r="AW106" s="1527"/>
      <c r="AX106" s="1527"/>
      <c r="AY106" s="1527"/>
      <c r="AZ106" s="1527"/>
      <c r="BA106" s="1527"/>
      <c r="BB106" s="1527"/>
      <c r="BC106" s="1527"/>
      <c r="BD106" s="1527"/>
      <c r="BE106" s="1527"/>
    </row>
    <row r="107" spans="2:57" ht="16.350000000000001" customHeight="1">
      <c r="B107" s="53"/>
      <c r="C107" s="51" t="s">
        <v>480</v>
      </c>
      <c r="D107" s="830">
        <f>'Library Volume 1'!$I$6</f>
        <v>6.5</v>
      </c>
      <c r="E107" s="831">
        <f>'Library Volume 1'!$I$7</f>
        <v>139</v>
      </c>
      <c r="F107" s="1639">
        <f>ROUND(E107/D107,0)</f>
        <v>21</v>
      </c>
      <c r="G107" s="104">
        <f>'Curriculum Data'!AK28</f>
        <v>0</v>
      </c>
      <c r="H107" s="105">
        <f>G107*F107</f>
        <v>0</v>
      </c>
      <c r="I107" s="104">
        <f>E107*G107</f>
        <v>0</v>
      </c>
      <c r="J107" s="1539"/>
      <c r="K107" s="1701"/>
      <c r="L107" s="115"/>
      <c r="M107" s="115"/>
      <c r="N107" s="115"/>
      <c r="O107" s="1527"/>
      <c r="P107" s="1527"/>
      <c r="Q107" s="1527"/>
      <c r="R107" s="1527"/>
      <c r="S107" s="47"/>
      <c r="T107" s="1527"/>
      <c r="U107" s="1527"/>
      <c r="V107" s="1539"/>
      <c r="W107" s="1539"/>
      <c r="X107" s="1527"/>
      <c r="Y107" s="1527"/>
      <c r="Z107" s="1527"/>
      <c r="AA107" s="1527"/>
      <c r="AB107" s="1527"/>
      <c r="AC107" s="1527"/>
      <c r="AD107" s="1527"/>
      <c r="AE107" s="1527"/>
      <c r="AF107" s="1527"/>
      <c r="AG107" s="1527"/>
      <c r="AH107" s="1527"/>
      <c r="AI107" s="1527"/>
      <c r="AJ107" s="1527"/>
      <c r="AK107" s="1527"/>
      <c r="AL107" s="1527"/>
      <c r="AM107" s="1527"/>
      <c r="AN107" s="1527"/>
      <c r="AO107" s="1527"/>
      <c r="AP107" s="1527"/>
      <c r="AQ107" s="1527"/>
      <c r="AR107" s="1527"/>
      <c r="AS107" s="1527"/>
      <c r="AT107" s="1527"/>
      <c r="AU107" s="1527"/>
      <c r="AV107" s="1527"/>
      <c r="AW107" s="1527"/>
      <c r="AX107" s="1527"/>
      <c r="AY107" s="1527"/>
      <c r="AZ107" s="1527"/>
      <c r="BA107" s="1527"/>
      <c r="BB107" s="1527"/>
      <c r="BC107" s="1527"/>
      <c r="BD107" s="1527"/>
      <c r="BE107" s="1527"/>
    </row>
    <row r="108" spans="2:57" ht="16.350000000000001" customHeight="1">
      <c r="B108" s="53"/>
      <c r="C108" s="398" t="s">
        <v>482</v>
      </c>
      <c r="D108" s="830">
        <f>'Library Volume 1'!$J$6</f>
        <v>7.5</v>
      </c>
      <c r="E108" s="831">
        <f>'Library Volume 1'!$J$7</f>
        <v>167</v>
      </c>
      <c r="F108" s="1639">
        <f>ROUND(E108/D108,0)</f>
        <v>22</v>
      </c>
      <c r="G108" s="104">
        <f>'Curriculum Data'!AL28</f>
        <v>0</v>
      </c>
      <c r="H108" s="105">
        <f>G108*F108</f>
        <v>0</v>
      </c>
      <c r="I108" s="104">
        <f>E108*G108</f>
        <v>0</v>
      </c>
      <c r="J108" s="1539"/>
      <c r="K108" s="1701"/>
      <c r="L108" s="115"/>
      <c r="M108" s="115"/>
      <c r="N108" s="115"/>
      <c r="O108" s="1527"/>
      <c r="P108" s="1527"/>
      <c r="Q108" s="1527"/>
      <c r="R108" s="1527"/>
      <c r="S108" s="47"/>
      <c r="T108" s="1527"/>
      <c r="U108" s="1527"/>
      <c r="V108" s="1539"/>
      <c r="W108" s="1539"/>
      <c r="X108" s="1527"/>
      <c r="Y108" s="1527"/>
      <c r="Z108" s="1527"/>
      <c r="AA108" s="1527"/>
      <c r="AB108" s="1527"/>
      <c r="AC108" s="1527"/>
      <c r="AD108" s="1527"/>
      <c r="AE108" s="1527"/>
      <c r="AF108" s="1527"/>
      <c r="AG108" s="1527"/>
      <c r="AH108" s="1527"/>
      <c r="AI108" s="1527"/>
      <c r="AJ108" s="1527"/>
      <c r="AK108" s="1527"/>
      <c r="AL108" s="1527"/>
      <c r="AM108" s="1527"/>
      <c r="AN108" s="1527"/>
      <c r="AO108" s="1527"/>
      <c r="AP108" s="1527"/>
      <c r="AQ108" s="1527"/>
      <c r="AR108" s="1527"/>
      <c r="AS108" s="1527"/>
      <c r="AT108" s="1527"/>
      <c r="AU108" s="1527"/>
      <c r="AV108" s="1527"/>
      <c r="AW108" s="1527"/>
      <c r="AX108" s="1527"/>
      <c r="AY108" s="1527"/>
      <c r="AZ108" s="1527"/>
      <c r="BA108" s="1527"/>
      <c r="BB108" s="1527"/>
      <c r="BC108" s="1527"/>
      <c r="BD108" s="1527"/>
      <c r="BE108" s="1527"/>
    </row>
    <row r="109" spans="2:57" s="51" customFormat="1" ht="20.25">
      <c r="B109" s="53"/>
      <c r="C109" s="1446" t="s">
        <v>513</v>
      </c>
      <c r="D109" s="671"/>
      <c r="E109" s="672"/>
      <c r="F109" s="672"/>
      <c r="G109" s="1438">
        <f>SUM(G105:G108)</f>
        <v>0</v>
      </c>
      <c r="H109" s="1438">
        <f t="shared" ref="H109" si="16">SUM(H105:H108)</f>
        <v>0</v>
      </c>
      <c r="I109" s="1438">
        <f t="shared" ref="I109" si="17">SUM(I105:I108)</f>
        <v>0</v>
      </c>
      <c r="J109" s="20"/>
      <c r="K109" s="754"/>
      <c r="L109" s="115"/>
      <c r="M109" s="115"/>
      <c r="N109" s="115"/>
      <c r="S109" s="47"/>
    </row>
    <row r="110" spans="2:57" s="59" customFormat="1" ht="23.1" customHeight="1">
      <c r="B110" s="111"/>
      <c r="C110" s="360" t="s">
        <v>514</v>
      </c>
      <c r="D110" s="385"/>
      <c r="E110" s="311"/>
      <c r="F110" s="311"/>
      <c r="G110" s="312"/>
      <c r="H110" s="311"/>
      <c r="I110" s="311"/>
      <c r="J110" s="46"/>
      <c r="K110" s="755" t="s">
        <v>287</v>
      </c>
      <c r="L110" s="115"/>
      <c r="M110" s="115"/>
      <c r="N110" s="115"/>
      <c r="S110" s="110"/>
      <c r="U110" s="110"/>
      <c r="V110" s="112"/>
      <c r="W110" s="112"/>
      <c r="X110" s="112"/>
      <c r="Y110" s="112"/>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row>
    <row r="111" spans="2:57" ht="20.25">
      <c r="B111" s="55">
        <v>1</v>
      </c>
      <c r="C111" s="669"/>
      <c r="D111" s="451" t="e">
        <f>VLOOKUP(C111,'Library Volume 2'!H$7:J$86,3,FALSE)</f>
        <v>#N/A</v>
      </c>
      <c r="E111" s="670"/>
      <c r="F111" s="43">
        <f>IF(C111=0,0,ROUND(E111/D111,0))</f>
        <v>0</v>
      </c>
      <c r="G111" s="670"/>
      <c r="H111" s="43">
        <f>G111*F111</f>
        <v>0</v>
      </c>
      <c r="I111" s="43">
        <f>E111*G111</f>
        <v>0</v>
      </c>
      <c r="J111" s="1539"/>
      <c r="K111" s="1703"/>
      <c r="L111" s="115"/>
      <c r="M111" s="115"/>
      <c r="N111" s="115"/>
      <c r="O111" s="1527"/>
      <c r="P111" s="1527"/>
      <c r="Q111" s="1527"/>
      <c r="R111" s="1527"/>
      <c r="S111" s="47"/>
      <c r="T111" s="1527"/>
      <c r="U111" s="47"/>
      <c r="V111" s="48"/>
      <c r="W111" s="48"/>
      <c r="X111" s="48"/>
      <c r="Y111" s="48"/>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row>
    <row r="112" spans="2:57" ht="20.25">
      <c r="B112" s="55">
        <v>2</v>
      </c>
      <c r="C112" s="669"/>
      <c r="D112" s="451" t="e">
        <f>VLOOKUP(C112,'Library Volume 2'!H$7:J$86,3,FALSE)</f>
        <v>#N/A</v>
      </c>
      <c r="E112" s="670"/>
      <c r="F112" s="43">
        <f>IF(C112=0,0,ROUND(E112/D112,0))</f>
        <v>0</v>
      </c>
      <c r="G112" s="670"/>
      <c r="H112" s="44">
        <f>G112*F112</f>
        <v>0</v>
      </c>
      <c r="I112" s="43">
        <f>E112*G112</f>
        <v>0</v>
      </c>
      <c r="J112" s="1539"/>
      <c r="K112" s="1703"/>
      <c r="L112" s="115"/>
      <c r="M112" s="115"/>
      <c r="N112" s="115"/>
      <c r="O112" s="1527"/>
      <c r="P112" s="1527"/>
      <c r="Q112" s="1527"/>
      <c r="R112" s="1527"/>
      <c r="S112" s="47"/>
      <c r="T112" s="1527"/>
      <c r="U112" s="47"/>
      <c r="V112" s="48"/>
      <c r="W112" s="48"/>
      <c r="X112" s="48"/>
      <c r="Y112" s="48"/>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row>
    <row r="113" spans="2:57" ht="20.25">
      <c r="B113" s="55">
        <v>3</v>
      </c>
      <c r="C113" s="669"/>
      <c r="D113" s="451" t="e">
        <f>VLOOKUP(C113,'Library Volume 2'!H$7:J$86,3,FALSE)</f>
        <v>#N/A</v>
      </c>
      <c r="E113" s="670"/>
      <c r="F113" s="43">
        <f t="shared" ref="F113:F130" si="18">IF(C113=0,0,ROUND(E113/D113,0))</f>
        <v>0</v>
      </c>
      <c r="G113" s="670"/>
      <c r="H113" s="44">
        <f>G113*F113</f>
        <v>0</v>
      </c>
      <c r="I113" s="43">
        <f>E113*G113</f>
        <v>0</v>
      </c>
      <c r="J113" s="1539"/>
      <c r="K113" s="1703"/>
      <c r="L113" s="115"/>
      <c r="M113" s="115"/>
      <c r="N113" s="115"/>
      <c r="O113" s="1527"/>
      <c r="P113" s="1527"/>
      <c r="Q113" s="1527"/>
      <c r="R113" s="1527"/>
      <c r="S113" s="47"/>
      <c r="T113" s="1527"/>
      <c r="U113" s="47"/>
      <c r="V113" s="48"/>
      <c r="W113" s="48"/>
      <c r="X113" s="48"/>
      <c r="Y113" s="48"/>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row>
    <row r="114" spans="2:57" ht="20.25">
      <c r="B114" s="55">
        <v>4</v>
      </c>
      <c r="C114" s="669"/>
      <c r="D114" s="451" t="e">
        <f>VLOOKUP(C114,'Library Volume 2'!H$7:J$86,3,FALSE)</f>
        <v>#N/A</v>
      </c>
      <c r="E114" s="670"/>
      <c r="F114" s="43">
        <f t="shared" si="18"/>
        <v>0</v>
      </c>
      <c r="G114" s="670"/>
      <c r="H114" s="44">
        <f>G114*F114</f>
        <v>0</v>
      </c>
      <c r="I114" s="43">
        <f>E114*G114</f>
        <v>0</v>
      </c>
      <c r="J114" s="1539"/>
      <c r="K114" s="1703"/>
      <c r="L114" s="115"/>
      <c r="M114" s="115"/>
      <c r="N114" s="115"/>
      <c r="O114" s="1527"/>
      <c r="P114" s="1527"/>
      <c r="Q114" s="1527"/>
      <c r="R114" s="1527"/>
      <c r="S114" s="47"/>
      <c r="T114" s="1527"/>
      <c r="U114" s="47"/>
      <c r="V114" s="48"/>
      <c r="W114" s="48"/>
      <c r="X114" s="48"/>
      <c r="Y114" s="48"/>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row>
    <row r="115" spans="2:57" ht="20.25">
      <c r="B115" s="55">
        <v>5</v>
      </c>
      <c r="C115" s="669"/>
      <c r="D115" s="451" t="e">
        <f>VLOOKUP(C115,'Library Volume 2'!H$7:J$86,3,FALSE)</f>
        <v>#N/A</v>
      </c>
      <c r="E115" s="670"/>
      <c r="F115" s="43">
        <f t="shared" si="18"/>
        <v>0</v>
      </c>
      <c r="G115" s="670"/>
      <c r="H115" s="44">
        <f>G115*F115</f>
        <v>0</v>
      </c>
      <c r="I115" s="43">
        <f>E115*G115</f>
        <v>0</v>
      </c>
      <c r="J115" s="1539"/>
      <c r="K115" s="1703"/>
      <c r="L115" s="115"/>
      <c r="M115" s="115"/>
      <c r="N115" s="115"/>
      <c r="O115" s="1527"/>
      <c r="P115" s="1527"/>
      <c r="Q115" s="1527"/>
      <c r="R115" s="1527"/>
      <c r="S115" s="47"/>
      <c r="T115" s="1527"/>
      <c r="U115" s="47"/>
      <c r="V115" s="48"/>
      <c r="W115" s="48"/>
      <c r="X115" s="48"/>
      <c r="Y115" s="48"/>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row>
    <row r="116" spans="2:57" ht="20.25">
      <c r="B116" s="55">
        <v>6</v>
      </c>
      <c r="C116" s="669"/>
      <c r="D116" s="451" t="e">
        <f>VLOOKUP(C116,'Library Volume 2'!H$7:J$86,3,FALSE)</f>
        <v>#N/A</v>
      </c>
      <c r="E116" s="670"/>
      <c r="F116" s="43">
        <f t="shared" si="18"/>
        <v>0</v>
      </c>
      <c r="G116" s="670"/>
      <c r="H116" s="44">
        <f t="shared" ref="H116:H130" si="19">G116*F116</f>
        <v>0</v>
      </c>
      <c r="I116" s="43">
        <f t="shared" ref="I116:I130" si="20">E116*G116</f>
        <v>0</v>
      </c>
      <c r="J116" s="1539"/>
      <c r="K116" s="1703"/>
      <c r="L116" s="115"/>
      <c r="M116" s="115"/>
      <c r="N116" s="115"/>
      <c r="O116" s="1527"/>
      <c r="P116" s="1527"/>
      <c r="Q116" s="1527"/>
      <c r="R116" s="1527"/>
      <c r="S116" s="47"/>
      <c r="T116" s="1527"/>
      <c r="U116" s="47"/>
      <c r="V116" s="48"/>
      <c r="W116" s="48"/>
      <c r="X116" s="48"/>
      <c r="Y116" s="48"/>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row>
    <row r="117" spans="2:57" ht="20.25">
      <c r="B117" s="55">
        <v>7</v>
      </c>
      <c r="C117" s="669"/>
      <c r="D117" s="451" t="e">
        <f>VLOOKUP(C117,'Library Volume 2'!H$7:J$86,3,FALSE)</f>
        <v>#N/A</v>
      </c>
      <c r="E117" s="670"/>
      <c r="F117" s="43">
        <f t="shared" si="18"/>
        <v>0</v>
      </c>
      <c r="G117" s="670"/>
      <c r="H117" s="44">
        <f t="shared" si="19"/>
        <v>0</v>
      </c>
      <c r="I117" s="43">
        <f t="shared" si="20"/>
        <v>0</v>
      </c>
      <c r="J117" s="1539"/>
      <c r="K117" s="1703"/>
      <c r="L117" s="115"/>
      <c r="M117" s="115"/>
      <c r="N117" s="115"/>
      <c r="O117" s="1527"/>
      <c r="P117" s="1527"/>
      <c r="Q117" s="1527"/>
      <c r="R117" s="1527"/>
      <c r="S117" s="47"/>
      <c r="T117" s="1527"/>
      <c r="U117" s="47"/>
      <c r="V117" s="48"/>
      <c r="W117" s="48"/>
      <c r="X117" s="48"/>
      <c r="Y117" s="48"/>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row>
    <row r="118" spans="2:57" ht="20.25">
      <c r="B118" s="55">
        <v>8</v>
      </c>
      <c r="C118" s="669"/>
      <c r="D118" s="451" t="e">
        <f>VLOOKUP(C118,'Library Volume 2'!H$7:J$86,3,FALSE)</f>
        <v>#N/A</v>
      </c>
      <c r="E118" s="670"/>
      <c r="F118" s="43">
        <f t="shared" si="18"/>
        <v>0</v>
      </c>
      <c r="G118" s="670"/>
      <c r="H118" s="44">
        <f t="shared" si="19"/>
        <v>0</v>
      </c>
      <c r="I118" s="43">
        <f t="shared" si="20"/>
        <v>0</v>
      </c>
      <c r="J118" s="1539"/>
      <c r="K118" s="1703"/>
      <c r="L118" s="115"/>
      <c r="M118" s="115"/>
      <c r="N118" s="115"/>
      <c r="O118" s="1527"/>
      <c r="P118" s="1527"/>
      <c r="Q118" s="1527"/>
      <c r="R118" s="1527"/>
      <c r="S118" s="47"/>
      <c r="T118" s="1527"/>
      <c r="U118" s="47"/>
      <c r="V118" s="48"/>
      <c r="W118" s="48"/>
      <c r="X118" s="48"/>
      <c r="Y118" s="48"/>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row>
    <row r="119" spans="2:57" ht="20.25">
      <c r="B119" s="55">
        <v>9</v>
      </c>
      <c r="C119" s="669"/>
      <c r="D119" s="451" t="e">
        <f>VLOOKUP(C119,'Library Volume 2'!H$7:J$86,3,FALSE)</f>
        <v>#N/A</v>
      </c>
      <c r="E119" s="670"/>
      <c r="F119" s="43">
        <f t="shared" si="18"/>
        <v>0</v>
      </c>
      <c r="G119" s="670"/>
      <c r="H119" s="44">
        <f t="shared" si="19"/>
        <v>0</v>
      </c>
      <c r="I119" s="43">
        <f t="shared" si="20"/>
        <v>0</v>
      </c>
      <c r="J119" s="1539"/>
      <c r="K119" s="1703"/>
      <c r="L119" s="115"/>
      <c r="M119" s="115"/>
      <c r="N119" s="115"/>
      <c r="O119" s="1527"/>
      <c r="P119" s="1527"/>
      <c r="Q119" s="1527"/>
      <c r="R119" s="1527"/>
      <c r="S119" s="47"/>
      <c r="T119" s="1527"/>
      <c r="U119" s="47"/>
      <c r="V119" s="48"/>
      <c r="W119" s="48"/>
      <c r="X119" s="48"/>
      <c r="Y119" s="48"/>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row>
    <row r="120" spans="2:57" ht="20.25">
      <c r="B120" s="55">
        <v>10</v>
      </c>
      <c r="C120" s="669"/>
      <c r="D120" s="451" t="e">
        <f>VLOOKUP(C120,'Library Volume 2'!H$7:J$86,3,FALSE)</f>
        <v>#N/A</v>
      </c>
      <c r="E120" s="670"/>
      <c r="F120" s="43">
        <f t="shared" si="18"/>
        <v>0</v>
      </c>
      <c r="G120" s="670"/>
      <c r="H120" s="44">
        <f t="shared" si="19"/>
        <v>0</v>
      </c>
      <c r="I120" s="43">
        <f t="shared" si="20"/>
        <v>0</v>
      </c>
      <c r="J120" s="1539"/>
      <c r="K120" s="1703"/>
      <c r="L120" s="115"/>
      <c r="M120" s="115"/>
      <c r="N120" s="115"/>
      <c r="O120" s="1527"/>
      <c r="P120" s="1527"/>
      <c r="Q120" s="1527"/>
      <c r="R120" s="1527"/>
      <c r="S120" s="47"/>
      <c r="T120" s="1527"/>
      <c r="U120" s="47"/>
      <c r="V120" s="48"/>
      <c r="W120" s="48"/>
      <c r="X120" s="48"/>
      <c r="Y120" s="48"/>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row>
    <row r="121" spans="2:57" ht="20.25">
      <c r="B121" s="55">
        <v>11</v>
      </c>
      <c r="C121" s="669"/>
      <c r="D121" s="451" t="e">
        <f>VLOOKUP(C121,'Library Volume 2'!H$7:J$86,3,FALSE)</f>
        <v>#N/A</v>
      </c>
      <c r="E121" s="670"/>
      <c r="F121" s="43">
        <f t="shared" si="18"/>
        <v>0</v>
      </c>
      <c r="G121" s="670"/>
      <c r="H121" s="44">
        <f t="shared" si="19"/>
        <v>0</v>
      </c>
      <c r="I121" s="43">
        <f t="shared" si="20"/>
        <v>0</v>
      </c>
      <c r="J121" s="1539"/>
      <c r="K121" s="1703"/>
      <c r="L121" s="115"/>
      <c r="M121" s="115"/>
      <c r="N121" s="115"/>
      <c r="O121" s="1527"/>
      <c r="P121" s="1527"/>
      <c r="Q121" s="1527"/>
      <c r="R121" s="1527"/>
      <c r="S121" s="47"/>
      <c r="T121" s="1527"/>
      <c r="U121" s="47"/>
      <c r="V121" s="48"/>
      <c r="W121" s="48"/>
      <c r="X121" s="48"/>
      <c r="Y121" s="48"/>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row>
    <row r="122" spans="2:57" ht="20.25">
      <c r="B122" s="55">
        <v>12</v>
      </c>
      <c r="C122" s="669"/>
      <c r="D122" s="451" t="e">
        <f>VLOOKUP(C122,'Library Volume 2'!H$7:J$86,3,FALSE)</f>
        <v>#N/A</v>
      </c>
      <c r="E122" s="670"/>
      <c r="F122" s="43">
        <f t="shared" si="18"/>
        <v>0</v>
      </c>
      <c r="G122" s="670"/>
      <c r="H122" s="44">
        <f t="shared" si="19"/>
        <v>0</v>
      </c>
      <c r="I122" s="43">
        <f t="shared" si="20"/>
        <v>0</v>
      </c>
      <c r="J122" s="1539"/>
      <c r="K122" s="1698"/>
      <c r="L122" s="115"/>
      <c r="M122" s="115"/>
      <c r="N122" s="115"/>
      <c r="O122" s="1527"/>
      <c r="P122" s="1527"/>
      <c r="Q122" s="1527"/>
      <c r="R122" s="1527"/>
      <c r="S122" s="47"/>
      <c r="T122" s="1527"/>
      <c r="U122" s="47"/>
      <c r="V122" s="48"/>
      <c r="W122" s="48"/>
      <c r="X122" s="48"/>
      <c r="Y122" s="48"/>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row>
    <row r="123" spans="2:57" ht="20.25">
      <c r="B123" s="55">
        <v>13</v>
      </c>
      <c r="C123" s="669"/>
      <c r="D123" s="451" t="e">
        <f>VLOOKUP(C123,'Library Volume 2'!H$7:J$86,3,FALSE)</f>
        <v>#N/A</v>
      </c>
      <c r="E123" s="670"/>
      <c r="F123" s="43">
        <f t="shared" si="18"/>
        <v>0</v>
      </c>
      <c r="G123" s="670"/>
      <c r="H123" s="44">
        <f t="shared" si="19"/>
        <v>0</v>
      </c>
      <c r="I123" s="43">
        <f t="shared" si="20"/>
        <v>0</v>
      </c>
      <c r="J123" s="1539"/>
      <c r="K123" s="1698"/>
      <c r="L123" s="115"/>
      <c r="M123" s="115"/>
      <c r="N123" s="115"/>
      <c r="O123" s="1527"/>
      <c r="P123" s="1527"/>
      <c r="Q123" s="1527"/>
      <c r="R123" s="1527"/>
      <c r="S123" s="47"/>
      <c r="T123" s="1527"/>
      <c r="U123" s="47"/>
      <c r="V123" s="48"/>
      <c r="W123" s="48"/>
      <c r="X123" s="48"/>
      <c r="Y123" s="48"/>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row>
    <row r="124" spans="2:57" ht="20.25">
      <c r="B124" s="55">
        <v>14</v>
      </c>
      <c r="C124" s="669"/>
      <c r="D124" s="451" t="e">
        <f>VLOOKUP(C124,'Library Volume 2'!H$7:J$86,3,FALSE)</f>
        <v>#N/A</v>
      </c>
      <c r="E124" s="670"/>
      <c r="F124" s="43">
        <f t="shared" si="18"/>
        <v>0</v>
      </c>
      <c r="G124" s="670"/>
      <c r="H124" s="44">
        <f t="shared" si="19"/>
        <v>0</v>
      </c>
      <c r="I124" s="43">
        <f t="shared" si="20"/>
        <v>0</v>
      </c>
      <c r="J124" s="1539"/>
      <c r="K124" s="1698"/>
      <c r="L124" s="115"/>
      <c r="M124" s="115"/>
      <c r="N124" s="115"/>
      <c r="O124" s="1527"/>
      <c r="P124" s="1527"/>
      <c r="Q124" s="1527"/>
      <c r="R124" s="1527"/>
      <c r="S124" s="47"/>
      <c r="T124" s="1527"/>
      <c r="U124" s="47"/>
      <c r="V124" s="48"/>
      <c r="W124" s="48"/>
      <c r="X124" s="48"/>
      <c r="Y124" s="48"/>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row>
    <row r="125" spans="2:57" ht="20.25">
      <c r="B125" s="55">
        <v>15</v>
      </c>
      <c r="C125" s="669"/>
      <c r="D125" s="451" t="e">
        <f>VLOOKUP(C125,'Library Volume 2'!H$7:J$86,3,FALSE)</f>
        <v>#N/A</v>
      </c>
      <c r="E125" s="670"/>
      <c r="F125" s="43">
        <f t="shared" si="18"/>
        <v>0</v>
      </c>
      <c r="G125" s="670"/>
      <c r="H125" s="44">
        <f t="shared" si="19"/>
        <v>0</v>
      </c>
      <c r="I125" s="43">
        <f t="shared" si="20"/>
        <v>0</v>
      </c>
      <c r="J125" s="1539"/>
      <c r="K125" s="1698"/>
      <c r="L125" s="115"/>
      <c r="M125" s="115"/>
      <c r="N125" s="115"/>
      <c r="O125" s="1527"/>
      <c r="P125" s="1527"/>
      <c r="Q125" s="1527"/>
      <c r="R125" s="1527"/>
      <c r="S125" s="47"/>
      <c r="T125" s="1527"/>
      <c r="U125" s="47"/>
      <c r="V125" s="48"/>
      <c r="W125" s="48"/>
      <c r="X125" s="48"/>
      <c r="Y125" s="48"/>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row>
    <row r="126" spans="2:57" ht="20.25">
      <c r="B126" s="55">
        <v>16</v>
      </c>
      <c r="C126" s="669"/>
      <c r="D126" s="451" t="e">
        <f>VLOOKUP(C126,'Library Volume 2'!H$7:J$86,3,FALSE)</f>
        <v>#N/A</v>
      </c>
      <c r="E126" s="670"/>
      <c r="F126" s="43">
        <f t="shared" si="18"/>
        <v>0</v>
      </c>
      <c r="G126" s="670"/>
      <c r="H126" s="44">
        <f t="shared" si="19"/>
        <v>0</v>
      </c>
      <c r="I126" s="43">
        <f t="shared" si="20"/>
        <v>0</v>
      </c>
      <c r="J126" s="1539"/>
      <c r="K126" s="1698"/>
      <c r="L126" s="115"/>
      <c r="M126" s="115"/>
      <c r="N126" s="115"/>
      <c r="O126" s="1527"/>
      <c r="P126" s="1527"/>
      <c r="Q126" s="1527"/>
      <c r="R126" s="1527"/>
      <c r="S126" s="47"/>
      <c r="T126" s="1527"/>
      <c r="U126" s="1527"/>
      <c r="V126" s="1539"/>
      <c r="W126" s="1539"/>
      <c r="X126" s="1527"/>
      <c r="Y126" s="1527"/>
      <c r="Z126" s="152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row>
    <row r="127" spans="2:57" ht="20.25">
      <c r="B127" s="55">
        <v>17</v>
      </c>
      <c r="C127" s="669"/>
      <c r="D127" s="451" t="e">
        <f>VLOOKUP(C127,'Library Volume 2'!H$7:J$86,3,FALSE)</f>
        <v>#N/A</v>
      </c>
      <c r="E127" s="670"/>
      <c r="F127" s="43">
        <f t="shared" si="18"/>
        <v>0</v>
      </c>
      <c r="G127" s="670"/>
      <c r="H127" s="44">
        <f t="shared" si="19"/>
        <v>0</v>
      </c>
      <c r="I127" s="43">
        <f t="shared" si="20"/>
        <v>0</v>
      </c>
      <c r="J127" s="1539"/>
      <c r="K127" s="1698"/>
      <c r="L127" s="115"/>
      <c r="M127" s="115"/>
      <c r="N127" s="115"/>
      <c r="O127" s="1527"/>
      <c r="P127" s="1527"/>
      <c r="Q127" s="1527"/>
      <c r="R127" s="1527"/>
      <c r="S127" s="47"/>
      <c r="T127" s="1527"/>
      <c r="U127" s="1527"/>
      <c r="V127" s="1539"/>
      <c r="W127" s="1539"/>
      <c r="X127" s="1527"/>
      <c r="Y127" s="1527"/>
      <c r="Z127" s="152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row>
    <row r="128" spans="2:57" ht="20.25">
      <c r="B128" s="55">
        <v>18</v>
      </c>
      <c r="C128" s="669"/>
      <c r="D128" s="451" t="e">
        <f>VLOOKUP(C128,'Library Volume 2'!H$7:J$86,3,FALSE)</f>
        <v>#N/A</v>
      </c>
      <c r="E128" s="670"/>
      <c r="F128" s="43">
        <f t="shared" si="18"/>
        <v>0</v>
      </c>
      <c r="G128" s="670"/>
      <c r="H128" s="44">
        <f t="shared" si="19"/>
        <v>0</v>
      </c>
      <c r="I128" s="43">
        <f t="shared" si="20"/>
        <v>0</v>
      </c>
      <c r="J128" s="1539"/>
      <c r="K128" s="1698"/>
      <c r="L128" s="115"/>
      <c r="M128" s="115"/>
      <c r="N128" s="115"/>
      <c r="O128" s="1527"/>
      <c r="P128" s="1527"/>
      <c r="Q128" s="1527"/>
      <c r="R128" s="1527"/>
      <c r="S128" s="47"/>
      <c r="T128" s="1527"/>
      <c r="U128" s="1527"/>
      <c r="V128" s="1539"/>
      <c r="W128" s="1539"/>
      <c r="X128" s="1527"/>
      <c r="Y128" s="1527"/>
      <c r="Z128" s="152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row>
    <row r="129" spans="2:57" ht="20.25">
      <c r="B129" s="55">
        <v>19</v>
      </c>
      <c r="C129" s="669"/>
      <c r="D129" s="451" t="e">
        <f>VLOOKUP(C129,'Library Volume 2'!H$7:J$86,3,FALSE)</f>
        <v>#N/A</v>
      </c>
      <c r="E129" s="670"/>
      <c r="F129" s="43">
        <f t="shared" si="18"/>
        <v>0</v>
      </c>
      <c r="G129" s="670"/>
      <c r="H129" s="44">
        <f t="shared" si="19"/>
        <v>0</v>
      </c>
      <c r="I129" s="43">
        <f t="shared" si="20"/>
        <v>0</v>
      </c>
      <c r="J129" s="1539"/>
      <c r="K129" s="1698"/>
      <c r="L129" s="115"/>
      <c r="M129" s="115"/>
      <c r="N129" s="115"/>
      <c r="O129" s="1527"/>
      <c r="P129" s="1527"/>
      <c r="Q129" s="1527"/>
      <c r="R129" s="1527"/>
      <c r="S129" s="47"/>
      <c r="T129" s="1527"/>
      <c r="U129" s="1527"/>
      <c r="V129" s="1539"/>
      <c r="W129" s="1539"/>
      <c r="X129" s="1527"/>
      <c r="Y129" s="1527"/>
      <c r="Z129" s="152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row>
    <row r="130" spans="2:57" ht="20.25">
      <c r="B130" s="55">
        <v>20</v>
      </c>
      <c r="C130" s="669"/>
      <c r="D130" s="451" t="e">
        <f>VLOOKUP(C130,'Library Volume 2'!H$7:J$86,3,FALSE)</f>
        <v>#N/A</v>
      </c>
      <c r="E130" s="670"/>
      <c r="F130" s="43">
        <f t="shared" si="18"/>
        <v>0</v>
      </c>
      <c r="G130" s="670"/>
      <c r="H130" s="44">
        <f t="shared" si="19"/>
        <v>0</v>
      </c>
      <c r="I130" s="43">
        <f t="shared" si="20"/>
        <v>0</v>
      </c>
      <c r="J130" s="1539"/>
      <c r="K130" s="1698"/>
      <c r="L130" s="115"/>
      <c r="M130" s="115"/>
      <c r="N130" s="115"/>
      <c r="O130" s="1527"/>
      <c r="P130" s="1527"/>
      <c r="Q130" s="1527"/>
      <c r="R130" s="1527"/>
      <c r="S130" s="47"/>
      <c r="T130" s="1527"/>
      <c r="U130" s="1527"/>
      <c r="V130" s="1539"/>
      <c r="W130" s="1539"/>
      <c r="X130" s="1527"/>
      <c r="Y130" s="1527"/>
      <c r="Z130" s="152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row>
    <row r="131" spans="2:57" ht="20.25">
      <c r="B131" s="361"/>
      <c r="C131" s="362"/>
      <c r="D131" s="386"/>
      <c r="E131" s="363"/>
      <c r="F131" s="1192" t="s">
        <v>517</v>
      </c>
      <c r="G131" s="364">
        <f>SUM(G111:G130)</f>
        <v>0</v>
      </c>
      <c r="H131" s="364">
        <f>SUM(H111:H130)</f>
        <v>0</v>
      </c>
      <c r="I131" s="434">
        <f>SUM(I111:I130)</f>
        <v>0</v>
      </c>
      <c r="J131" s="435"/>
      <c r="K131" s="756"/>
      <c r="L131" s="115"/>
      <c r="M131" s="115"/>
      <c r="N131" s="115"/>
      <c r="O131" s="1527"/>
      <c r="P131" s="1527"/>
      <c r="Q131" s="1527"/>
      <c r="R131" s="1527"/>
      <c r="S131" s="47"/>
      <c r="T131" s="1527"/>
      <c r="U131" s="1527"/>
      <c r="V131" s="1539"/>
      <c r="W131" s="1539"/>
      <c r="X131" s="1527"/>
      <c r="Y131" s="1527"/>
      <c r="Z131" s="1527"/>
      <c r="AA131" s="47"/>
      <c r="AB131" s="47"/>
      <c r="AC131" s="47"/>
      <c r="AD131" s="47"/>
      <c r="AE131" s="47"/>
      <c r="AF131" s="47"/>
      <c r="AG131" s="47"/>
      <c r="AH131" s="47"/>
      <c r="AI131" s="47"/>
      <c r="AJ131" s="47"/>
      <c r="AK131" s="47"/>
      <c r="AL131" s="47"/>
      <c r="AM131" s="1527"/>
      <c r="AN131" s="1527"/>
      <c r="AO131" s="1527"/>
      <c r="AP131" s="1527"/>
      <c r="AQ131" s="1527"/>
      <c r="AR131" s="1527"/>
      <c r="AS131" s="1527"/>
      <c r="AT131" s="1527"/>
      <c r="AU131" s="1527"/>
      <c r="AV131" s="1527"/>
      <c r="AW131" s="1527"/>
      <c r="AX131" s="1527"/>
      <c r="AY131" s="1527"/>
      <c r="AZ131" s="1527"/>
      <c r="BA131" s="1527"/>
      <c r="BB131" s="1527"/>
      <c r="BC131" s="1527"/>
      <c r="BD131" s="1527"/>
      <c r="BE131" s="1527"/>
    </row>
    <row r="132" spans="2:57" ht="20.100000000000001" customHeight="1">
      <c r="B132" s="53"/>
      <c r="C132" s="1705"/>
      <c r="D132" s="1706"/>
      <c r="E132" s="1654"/>
      <c r="F132" s="314" t="s">
        <v>518</v>
      </c>
      <c r="G132" s="109">
        <f>G109-G131</f>
        <v>0</v>
      </c>
      <c r="H132" s="109">
        <f>H109-H131</f>
        <v>0</v>
      </c>
      <c r="I132" s="415">
        <f>ROUND(I109-I131,0)</f>
        <v>0</v>
      </c>
      <c r="J132" s="1539"/>
      <c r="K132" s="1707"/>
      <c r="L132" s="115"/>
      <c r="M132" s="115"/>
      <c r="N132" s="115"/>
      <c r="O132" s="1527"/>
      <c r="P132" s="1527"/>
      <c r="Q132" s="1527"/>
      <c r="R132" s="1527"/>
      <c r="S132" s="47"/>
      <c r="T132" s="1527"/>
      <c r="U132" s="1527"/>
      <c r="V132" s="1539"/>
      <c r="W132" s="1539"/>
      <c r="X132" s="1527"/>
      <c r="Y132" s="1527"/>
      <c r="Z132" s="1527"/>
      <c r="AA132" s="47"/>
      <c r="AB132" s="47"/>
      <c r="AC132" s="47"/>
      <c r="AD132" s="47"/>
      <c r="AE132" s="47"/>
      <c r="AF132" s="47"/>
      <c r="AG132" s="47"/>
      <c r="AH132" s="47"/>
      <c r="AI132" s="47"/>
      <c r="AJ132" s="47"/>
      <c r="AK132" s="47"/>
      <c r="AL132" s="47"/>
      <c r="AM132" s="1527"/>
      <c r="AN132" s="1527"/>
      <c r="AO132" s="1527"/>
      <c r="AP132" s="1527"/>
      <c r="AQ132" s="1527"/>
      <c r="AR132" s="1527"/>
      <c r="AS132" s="1527"/>
      <c r="AT132" s="1527"/>
      <c r="AU132" s="1527"/>
      <c r="AV132" s="1527"/>
      <c r="AW132" s="1527"/>
      <c r="AX132" s="1527"/>
      <c r="AY132" s="1527"/>
      <c r="AZ132" s="1527"/>
      <c r="BA132" s="1527"/>
      <c r="BB132" s="1527"/>
      <c r="BC132" s="1527"/>
      <c r="BD132" s="1527"/>
      <c r="BE132" s="1527"/>
    </row>
    <row r="133" spans="2:57" ht="20.25">
      <c r="B133" s="53"/>
      <c r="C133" s="1582"/>
      <c r="D133" s="1708"/>
      <c r="E133" s="1576"/>
      <c r="F133" s="1576"/>
      <c r="G133" s="1576"/>
      <c r="H133" s="1576"/>
      <c r="I133" s="1577"/>
      <c r="J133" s="1539"/>
      <c r="K133" s="1707"/>
      <c r="L133" s="115"/>
      <c r="M133" s="115"/>
      <c r="N133" s="115"/>
      <c r="O133" s="1527"/>
      <c r="P133" s="1527"/>
      <c r="Q133" s="1527"/>
      <c r="R133" s="1527"/>
      <c r="S133" s="47"/>
      <c r="T133" s="1527"/>
      <c r="U133" s="1527"/>
      <c r="V133" s="1539"/>
      <c r="W133" s="1539"/>
      <c r="X133" s="1527"/>
      <c r="Y133" s="1527"/>
      <c r="Z133" s="1527"/>
      <c r="AA133" s="47"/>
      <c r="AB133" s="47"/>
      <c r="AC133" s="47"/>
      <c r="AD133" s="47"/>
      <c r="AE133" s="47"/>
      <c r="AF133" s="47"/>
      <c r="AG133" s="47"/>
      <c r="AH133" s="47"/>
      <c r="AI133" s="47"/>
      <c r="AJ133" s="47"/>
      <c r="AK133" s="47"/>
      <c r="AL133" s="47"/>
      <c r="AM133" s="1527"/>
      <c r="AN133" s="1527"/>
      <c r="AO133" s="1527"/>
      <c r="AP133" s="1527"/>
      <c r="AQ133" s="1527"/>
      <c r="AR133" s="1527"/>
      <c r="AS133" s="1527"/>
      <c r="AT133" s="1527"/>
      <c r="AU133" s="1527"/>
      <c r="AV133" s="1527"/>
      <c r="AW133" s="1527"/>
      <c r="AX133" s="1527"/>
      <c r="AY133" s="1527"/>
      <c r="AZ133" s="1527"/>
      <c r="BA133" s="1527"/>
      <c r="BB133" s="1527"/>
      <c r="BC133" s="1527"/>
      <c r="BD133" s="1527"/>
      <c r="BE133" s="1527"/>
    </row>
    <row r="134" spans="2:57" s="115" customFormat="1" ht="23.25">
      <c r="B134" s="787" t="str">
        <f>'Curriculum Data'!AD37</f>
        <v>04</v>
      </c>
      <c r="C134" s="798" t="str">
        <f>'Curriculum Data'!AE37</f>
        <v>Engineering and Manufacturing Technologies</v>
      </c>
      <c r="D134" s="387"/>
      <c r="E134" s="315"/>
      <c r="F134" s="315"/>
      <c r="G134" s="316"/>
      <c r="H134" s="317"/>
      <c r="I134" s="315"/>
      <c r="J134" s="118"/>
      <c r="K134" s="757"/>
      <c r="S134" s="116"/>
      <c r="V134" s="118"/>
      <c r="W134" s="118"/>
    </row>
    <row r="135" spans="2:57" s="929" customFormat="1" ht="23.1" customHeight="1">
      <c r="B135" s="928"/>
      <c r="C135" s="1446" t="s">
        <v>510</v>
      </c>
      <c r="D135" s="923"/>
      <c r="E135" s="924"/>
      <c r="F135" s="924"/>
      <c r="G135" s="925"/>
      <c r="H135" s="926"/>
      <c r="I135" s="924"/>
      <c r="J135" s="805"/>
      <c r="K135" s="927"/>
      <c r="S135" s="930"/>
      <c r="U135" s="930"/>
      <c r="V135" s="931"/>
      <c r="W135" s="931"/>
      <c r="X135" s="931"/>
      <c r="Y135" s="931"/>
      <c r="Z135" s="930"/>
      <c r="AA135" s="930"/>
      <c r="AB135" s="930"/>
      <c r="AC135" s="930"/>
      <c r="AD135" s="930"/>
      <c r="AE135" s="930"/>
      <c r="AF135" s="930"/>
      <c r="AG135" s="930"/>
      <c r="AH135" s="930"/>
      <c r="AI135" s="930"/>
      <c r="AJ135" s="930"/>
      <c r="AK135" s="930"/>
      <c r="AL135" s="930"/>
      <c r="AM135" s="930"/>
      <c r="AN135" s="930"/>
      <c r="AO135" s="930"/>
      <c r="AP135" s="930"/>
      <c r="AQ135" s="930"/>
      <c r="AR135" s="930"/>
      <c r="AS135" s="930"/>
      <c r="AT135" s="930"/>
      <c r="AU135" s="930"/>
      <c r="AV135" s="930"/>
      <c r="AW135" s="930"/>
      <c r="AX135" s="930"/>
      <c r="AY135" s="930"/>
      <c r="AZ135" s="930"/>
      <c r="BA135" s="930"/>
      <c r="BB135" s="930"/>
      <c r="BC135" s="930"/>
      <c r="BD135" s="930"/>
      <c r="BE135" s="930"/>
    </row>
    <row r="136" spans="2:57" ht="16.350000000000001" customHeight="1">
      <c r="B136" s="53"/>
      <c r="C136" s="51" t="s">
        <v>476</v>
      </c>
      <c r="D136" s="830">
        <f>'Library Volume 1'!$G$6</f>
        <v>3.2</v>
      </c>
      <c r="E136" s="831">
        <f>'Library Volume 1'!$G$7</f>
        <v>69</v>
      </c>
      <c r="F136" s="1639">
        <f>ROUND(E136/D136,0)</f>
        <v>22</v>
      </c>
      <c r="G136" s="104">
        <f>'Curriculum Data'!AI38</f>
        <v>0</v>
      </c>
      <c r="H136" s="105">
        <f>G136*F136</f>
        <v>0</v>
      </c>
      <c r="I136" s="104">
        <f>E136*G136</f>
        <v>0</v>
      </c>
      <c r="J136" s="1539"/>
      <c r="K136" s="1701"/>
      <c r="L136" s="115"/>
      <c r="M136" s="115"/>
      <c r="N136" s="115"/>
      <c r="O136" s="1527"/>
      <c r="P136" s="1527"/>
      <c r="Q136" s="1527"/>
      <c r="R136" s="1527"/>
      <c r="S136" s="1527"/>
      <c r="T136" s="1527"/>
      <c r="U136" s="1527"/>
      <c r="V136" s="1539"/>
      <c r="W136" s="1539"/>
      <c r="X136" s="1527"/>
      <c r="Y136" s="1527"/>
      <c r="Z136" s="1527"/>
      <c r="AA136" s="1527"/>
      <c r="AB136" s="1527"/>
      <c r="AC136" s="1527"/>
      <c r="AD136" s="1527"/>
      <c r="AE136" s="1527"/>
      <c r="AF136" s="1527"/>
      <c r="AG136" s="1527"/>
      <c r="AH136" s="1527"/>
      <c r="AI136" s="1527"/>
      <c r="AJ136" s="1527"/>
      <c r="AK136" s="1527"/>
      <c r="AL136" s="1527"/>
      <c r="AM136" s="1527"/>
      <c r="AN136" s="1527"/>
      <c r="AO136" s="1527"/>
      <c r="AP136" s="1527"/>
      <c r="AQ136" s="1527"/>
      <c r="AR136" s="1527"/>
      <c r="AS136" s="1527"/>
      <c r="AT136" s="1527"/>
      <c r="AU136" s="1527"/>
      <c r="AV136" s="1527"/>
      <c r="AW136" s="1527"/>
      <c r="AX136" s="1527"/>
      <c r="AY136" s="1527"/>
      <c r="AZ136" s="1527"/>
      <c r="BA136" s="1527"/>
      <c r="BB136" s="1527"/>
      <c r="BC136" s="1527"/>
      <c r="BD136" s="1527"/>
      <c r="BE136" s="1527"/>
    </row>
    <row r="137" spans="2:57" ht="16.350000000000001" customHeight="1">
      <c r="B137" s="53"/>
      <c r="C137" s="51" t="s">
        <v>478</v>
      </c>
      <c r="D137" s="830">
        <f>'Library Volume 1'!$H$6</f>
        <v>4.9000000000000004</v>
      </c>
      <c r="E137" s="831">
        <f>'Library Volume 1'!$H$7</f>
        <v>97</v>
      </c>
      <c r="F137" s="1639">
        <f>ROUND(E137/D137,0)</f>
        <v>20</v>
      </c>
      <c r="G137" s="104">
        <f>'Curriculum Data'!AJ38</f>
        <v>0</v>
      </c>
      <c r="H137" s="105">
        <f>G137*F137</f>
        <v>0</v>
      </c>
      <c r="I137" s="104">
        <f>E137*G137</f>
        <v>0</v>
      </c>
      <c r="J137" s="1539"/>
      <c r="K137" s="1701"/>
      <c r="L137" s="115"/>
      <c r="M137" s="115"/>
      <c r="N137" s="115"/>
      <c r="O137" s="1527"/>
      <c r="P137" s="1527"/>
      <c r="Q137" s="1527"/>
      <c r="R137" s="1527"/>
      <c r="S137" s="1527"/>
      <c r="T137" s="1527"/>
      <c r="U137" s="1527"/>
      <c r="V137" s="1539"/>
      <c r="W137" s="1539"/>
      <c r="X137" s="1527"/>
      <c r="Y137" s="1527"/>
      <c r="Z137" s="1527"/>
      <c r="AA137" s="1527"/>
      <c r="AB137" s="1527"/>
      <c r="AC137" s="1527"/>
      <c r="AD137" s="1527"/>
      <c r="AE137" s="1527"/>
      <c r="AF137" s="1527"/>
      <c r="AG137" s="1527"/>
      <c r="AH137" s="1527"/>
      <c r="AI137" s="1527"/>
      <c r="AJ137" s="1527"/>
      <c r="AK137" s="1527"/>
      <c r="AL137" s="1527"/>
      <c r="AM137" s="1527"/>
      <c r="AN137" s="1527"/>
      <c r="AO137" s="1527"/>
      <c r="AP137" s="1527"/>
      <c r="AQ137" s="1527"/>
      <c r="AR137" s="1527"/>
      <c r="AS137" s="1527"/>
      <c r="AT137" s="1527"/>
      <c r="AU137" s="1527"/>
      <c r="AV137" s="1527"/>
      <c r="AW137" s="1527"/>
      <c r="AX137" s="1527"/>
      <c r="AY137" s="1527"/>
      <c r="AZ137" s="1527"/>
      <c r="BA137" s="1527"/>
      <c r="BB137" s="1527"/>
      <c r="BC137" s="1527"/>
      <c r="BD137" s="1527"/>
      <c r="BE137" s="1527"/>
    </row>
    <row r="138" spans="2:57" ht="16.350000000000001" customHeight="1">
      <c r="B138" s="53"/>
      <c r="C138" s="51" t="s">
        <v>480</v>
      </c>
      <c r="D138" s="830">
        <f>'Library Volume 1'!$I$6</f>
        <v>6.5</v>
      </c>
      <c r="E138" s="831">
        <f>'Library Volume 1'!$I$7</f>
        <v>139</v>
      </c>
      <c r="F138" s="1639">
        <f>ROUND(E138/D138,0)</f>
        <v>21</v>
      </c>
      <c r="G138" s="104">
        <f>'Curriculum Data'!AK38</f>
        <v>0</v>
      </c>
      <c r="H138" s="105">
        <f>G138*F138</f>
        <v>0</v>
      </c>
      <c r="I138" s="104">
        <f>E138*G138</f>
        <v>0</v>
      </c>
      <c r="J138" s="1539"/>
      <c r="K138" s="1701"/>
      <c r="L138" s="115"/>
      <c r="M138" s="115"/>
      <c r="N138" s="115"/>
      <c r="O138" s="1527"/>
      <c r="P138" s="1527"/>
      <c r="Q138" s="1527"/>
      <c r="R138" s="1527"/>
      <c r="S138" s="1527"/>
      <c r="T138" s="1527"/>
      <c r="U138" s="1527"/>
      <c r="V138" s="1539"/>
      <c r="W138" s="1539"/>
      <c r="X138" s="1527"/>
      <c r="Y138" s="1527"/>
      <c r="Z138" s="1527"/>
      <c r="AA138" s="1527"/>
      <c r="AB138" s="1527"/>
      <c r="AC138" s="1527"/>
      <c r="AD138" s="1527"/>
      <c r="AE138" s="1527"/>
      <c r="AF138" s="1527"/>
      <c r="AG138" s="1527"/>
      <c r="AH138" s="1527"/>
      <c r="AI138" s="1527"/>
      <c r="AJ138" s="1527"/>
      <c r="AK138" s="1527"/>
      <c r="AL138" s="1527"/>
      <c r="AM138" s="1527"/>
      <c r="AN138" s="1527"/>
      <c r="AO138" s="1527"/>
      <c r="AP138" s="1527"/>
      <c r="AQ138" s="1527"/>
      <c r="AR138" s="1527"/>
      <c r="AS138" s="1527"/>
      <c r="AT138" s="1527"/>
      <c r="AU138" s="1527"/>
      <c r="AV138" s="1527"/>
      <c r="AW138" s="1527"/>
      <c r="AX138" s="1527"/>
      <c r="AY138" s="1527"/>
      <c r="AZ138" s="1527"/>
      <c r="BA138" s="1527"/>
      <c r="BB138" s="1527"/>
      <c r="BC138" s="1527"/>
      <c r="BD138" s="1527"/>
      <c r="BE138" s="1527"/>
    </row>
    <row r="139" spans="2:57" ht="16.350000000000001" customHeight="1">
      <c r="B139" s="53"/>
      <c r="C139" s="398" t="s">
        <v>482</v>
      </c>
      <c r="D139" s="830">
        <f>'Library Volume 1'!$J$6</f>
        <v>7.5</v>
      </c>
      <c r="E139" s="831">
        <f>'Library Volume 1'!$J$7</f>
        <v>167</v>
      </c>
      <c r="F139" s="1639">
        <f>ROUND(E139/D139,0)</f>
        <v>22</v>
      </c>
      <c r="G139" s="104">
        <f>'Curriculum Data'!AL38</f>
        <v>0</v>
      </c>
      <c r="H139" s="105">
        <f>G139*F139</f>
        <v>0</v>
      </c>
      <c r="I139" s="104">
        <f>E139*G139</f>
        <v>0</v>
      </c>
      <c r="J139" s="1539"/>
      <c r="K139" s="1701"/>
      <c r="L139" s="115"/>
      <c r="M139" s="115"/>
      <c r="N139" s="115"/>
      <c r="O139" s="1527"/>
      <c r="P139" s="1527"/>
      <c r="Q139" s="1527"/>
      <c r="R139" s="1527"/>
      <c r="S139" s="1527"/>
      <c r="T139" s="1527"/>
      <c r="U139" s="1527"/>
      <c r="V139" s="1539"/>
      <c r="W139" s="1539"/>
      <c r="X139" s="1527"/>
      <c r="Y139" s="1527"/>
      <c r="Z139" s="1527"/>
      <c r="AA139" s="1527"/>
      <c r="AB139" s="1527"/>
      <c r="AC139" s="1527"/>
      <c r="AD139" s="1527"/>
      <c r="AE139" s="1527"/>
      <c r="AF139" s="1527"/>
      <c r="AG139" s="1527"/>
      <c r="AH139" s="1527"/>
      <c r="AI139" s="1527"/>
      <c r="AJ139" s="1527"/>
      <c r="AK139" s="1527"/>
      <c r="AL139" s="1527"/>
      <c r="AM139" s="1527"/>
      <c r="AN139" s="1527"/>
      <c r="AO139" s="1527"/>
      <c r="AP139" s="1527"/>
      <c r="AQ139" s="1527"/>
      <c r="AR139" s="1527"/>
      <c r="AS139" s="1527"/>
      <c r="AT139" s="1527"/>
      <c r="AU139" s="1527"/>
      <c r="AV139" s="1527"/>
      <c r="AW139" s="1527"/>
      <c r="AX139" s="1527"/>
      <c r="AY139" s="1527"/>
      <c r="AZ139" s="1527"/>
      <c r="BA139" s="1527"/>
      <c r="BB139" s="1527"/>
      <c r="BC139" s="1527"/>
      <c r="BD139" s="1527"/>
      <c r="BE139" s="1527"/>
    </row>
    <row r="140" spans="2:57" s="51" customFormat="1" ht="20.25">
      <c r="B140" s="53"/>
      <c r="C140" s="1446" t="s">
        <v>513</v>
      </c>
      <c r="D140" s="671"/>
      <c r="E140" s="672"/>
      <c r="F140" s="672"/>
      <c r="G140" s="1438">
        <f>SUM(G136:G139)</f>
        <v>0</v>
      </c>
      <c r="H140" s="1438">
        <f t="shared" ref="H140" si="21">SUM(H136:H139)</f>
        <v>0</v>
      </c>
      <c r="I140" s="1438">
        <f t="shared" ref="I140" si="22">SUM(I136:I139)</f>
        <v>0</v>
      </c>
      <c r="J140" s="20"/>
      <c r="K140" s="754"/>
      <c r="L140" s="115"/>
      <c r="M140" s="115"/>
      <c r="N140" s="115"/>
      <c r="S140" s="47"/>
    </row>
    <row r="141" spans="2:57" s="59" customFormat="1" ht="23.1" customHeight="1">
      <c r="B141" s="111"/>
      <c r="C141" s="360" t="s">
        <v>514</v>
      </c>
      <c r="D141" s="385"/>
      <c r="E141" s="311"/>
      <c r="F141" s="311"/>
      <c r="G141" s="312"/>
      <c r="H141" s="311"/>
      <c r="I141" s="311"/>
      <c r="J141" s="46"/>
      <c r="K141" s="755" t="s">
        <v>287</v>
      </c>
      <c r="L141" s="115"/>
      <c r="M141" s="115"/>
      <c r="N141" s="115"/>
      <c r="S141" s="110"/>
      <c r="U141" s="110"/>
      <c r="V141" s="112"/>
      <c r="W141" s="112"/>
      <c r="X141" s="112"/>
      <c r="Y141" s="112"/>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row>
    <row r="142" spans="2:57" ht="20.25">
      <c r="B142" s="55">
        <v>1</v>
      </c>
      <c r="C142" s="669"/>
      <c r="D142" s="451" t="e">
        <f>VLOOKUP(C142,'Library Volume 2'!H$7:J$86,3,FALSE)</f>
        <v>#N/A</v>
      </c>
      <c r="E142" s="670"/>
      <c r="F142" s="43">
        <f t="shared" ref="F142:F150" si="23">IF(C142=0,0,ROUND(E142/D142,0))</f>
        <v>0</v>
      </c>
      <c r="G142" s="670"/>
      <c r="H142" s="43">
        <f>G142*F142</f>
        <v>0</v>
      </c>
      <c r="I142" s="43">
        <f>E142*G142</f>
        <v>0</v>
      </c>
      <c r="J142" s="1539"/>
      <c r="K142" s="1703"/>
      <c r="L142" s="115"/>
      <c r="M142" s="115"/>
      <c r="N142" s="115"/>
      <c r="O142" s="1527"/>
      <c r="P142" s="1527"/>
      <c r="Q142" s="1527"/>
      <c r="R142" s="1527"/>
      <c r="S142" s="47"/>
      <c r="T142" s="1527"/>
      <c r="U142" s="47"/>
      <c r="V142" s="48"/>
      <c r="W142" s="48"/>
      <c r="X142" s="48"/>
      <c r="Y142" s="48"/>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row>
    <row r="143" spans="2:57" ht="20.25">
      <c r="B143" s="55">
        <v>2</v>
      </c>
      <c r="C143" s="669"/>
      <c r="D143" s="451" t="e">
        <f>VLOOKUP(C143,'Library Volume 2'!H$7:J$86,3,FALSE)</f>
        <v>#N/A</v>
      </c>
      <c r="E143" s="670"/>
      <c r="F143" s="43">
        <f t="shared" si="23"/>
        <v>0</v>
      </c>
      <c r="G143" s="670"/>
      <c r="H143" s="44">
        <f>G143*F143</f>
        <v>0</v>
      </c>
      <c r="I143" s="43">
        <f>E143*G143</f>
        <v>0</v>
      </c>
      <c r="J143" s="1539"/>
      <c r="K143" s="1703"/>
      <c r="L143" s="115"/>
      <c r="M143" s="115"/>
      <c r="N143" s="115"/>
      <c r="O143" s="1527"/>
      <c r="P143" s="1527"/>
      <c r="Q143" s="1527"/>
      <c r="R143" s="1527"/>
      <c r="S143" s="47"/>
      <c r="T143" s="1527"/>
      <c r="U143" s="47"/>
      <c r="V143" s="48"/>
      <c r="W143" s="48"/>
      <c r="X143" s="48"/>
      <c r="Y143" s="48"/>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row>
    <row r="144" spans="2:57" ht="20.25">
      <c r="B144" s="55">
        <v>3</v>
      </c>
      <c r="C144" s="669"/>
      <c r="D144" s="451" t="e">
        <f>VLOOKUP(C144,'Library Volume 2'!H$7:J$86,3,FALSE)</f>
        <v>#N/A</v>
      </c>
      <c r="E144" s="670"/>
      <c r="F144" s="43">
        <f t="shared" si="23"/>
        <v>0</v>
      </c>
      <c r="G144" s="670"/>
      <c r="H144" s="44">
        <f>G144*F144</f>
        <v>0</v>
      </c>
      <c r="I144" s="43">
        <f>E144*G144</f>
        <v>0</v>
      </c>
      <c r="J144" s="1539"/>
      <c r="K144" s="1703"/>
      <c r="L144" s="115"/>
      <c r="M144" s="115"/>
      <c r="N144" s="115"/>
      <c r="O144" s="1527"/>
      <c r="P144" s="1527"/>
      <c r="Q144" s="1527"/>
      <c r="R144" s="1527"/>
      <c r="S144" s="47"/>
      <c r="T144" s="1527"/>
      <c r="U144" s="47"/>
      <c r="V144" s="48"/>
      <c r="W144" s="48"/>
      <c r="X144" s="48"/>
      <c r="Y144" s="48"/>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row>
    <row r="145" spans="2:57" ht="20.25">
      <c r="B145" s="55">
        <v>4</v>
      </c>
      <c r="C145" s="669"/>
      <c r="D145" s="451" t="e">
        <f>VLOOKUP(C145,'Library Volume 2'!H$7:J$86,3,FALSE)</f>
        <v>#N/A</v>
      </c>
      <c r="E145" s="670"/>
      <c r="F145" s="43">
        <f t="shared" si="23"/>
        <v>0</v>
      </c>
      <c r="G145" s="670"/>
      <c r="H145" s="44">
        <f>G145*F145</f>
        <v>0</v>
      </c>
      <c r="I145" s="43">
        <f>E145*G145</f>
        <v>0</v>
      </c>
      <c r="J145" s="1539"/>
      <c r="K145" s="1703"/>
      <c r="L145" s="115"/>
      <c r="M145" s="115"/>
      <c r="N145" s="115"/>
      <c r="O145" s="1527"/>
      <c r="P145" s="1527"/>
      <c r="Q145" s="1527"/>
      <c r="R145" s="1527"/>
      <c r="S145" s="47"/>
      <c r="T145" s="1527"/>
      <c r="U145" s="47"/>
      <c r="V145" s="48"/>
      <c r="W145" s="48"/>
      <c r="X145" s="48"/>
      <c r="Y145" s="48"/>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row>
    <row r="146" spans="2:57" ht="20.25">
      <c r="B146" s="55">
        <v>5</v>
      </c>
      <c r="C146" s="669"/>
      <c r="D146" s="451" t="e">
        <f>VLOOKUP(C146,'Library Volume 2'!H$7:J$86,3,FALSE)</f>
        <v>#N/A</v>
      </c>
      <c r="E146" s="670"/>
      <c r="F146" s="43">
        <f t="shared" si="23"/>
        <v>0</v>
      </c>
      <c r="G146" s="670"/>
      <c r="H146" s="44">
        <f>G146*F146</f>
        <v>0</v>
      </c>
      <c r="I146" s="43">
        <f>E146*G146</f>
        <v>0</v>
      </c>
      <c r="J146" s="1539"/>
      <c r="K146" s="1703"/>
      <c r="L146" s="115"/>
      <c r="M146" s="115"/>
      <c r="N146" s="115"/>
      <c r="O146" s="1527"/>
      <c r="P146" s="1527"/>
      <c r="Q146" s="1527"/>
      <c r="R146" s="1527"/>
      <c r="S146" s="47"/>
      <c r="T146" s="1527"/>
      <c r="U146" s="47"/>
      <c r="V146" s="48"/>
      <c r="W146" s="48"/>
      <c r="X146" s="48"/>
      <c r="Y146" s="48"/>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row>
    <row r="147" spans="2:57" ht="20.25">
      <c r="B147" s="55">
        <v>6</v>
      </c>
      <c r="C147" s="669"/>
      <c r="D147" s="451" t="e">
        <f>VLOOKUP(C147,'Library Volume 2'!H$7:J$86,3,FALSE)</f>
        <v>#N/A</v>
      </c>
      <c r="E147" s="670"/>
      <c r="F147" s="43">
        <f t="shared" si="23"/>
        <v>0</v>
      </c>
      <c r="G147" s="670"/>
      <c r="H147" s="44">
        <f t="shared" ref="H147:H171" si="24">G147*F147</f>
        <v>0</v>
      </c>
      <c r="I147" s="43">
        <f t="shared" ref="I147:I171" si="25">E147*G147</f>
        <v>0</v>
      </c>
      <c r="J147" s="1539"/>
      <c r="K147" s="1703"/>
      <c r="L147" s="115"/>
      <c r="M147" s="115"/>
      <c r="N147" s="115"/>
      <c r="O147" s="1527"/>
      <c r="P147" s="1527"/>
      <c r="Q147" s="1527"/>
      <c r="R147" s="1527"/>
      <c r="S147" s="47"/>
      <c r="T147" s="1527"/>
      <c r="U147" s="47"/>
      <c r="V147" s="48"/>
      <c r="W147" s="48"/>
      <c r="X147" s="48"/>
      <c r="Y147" s="48"/>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row>
    <row r="148" spans="2:57" ht="20.25">
      <c r="B148" s="55">
        <v>7</v>
      </c>
      <c r="C148" s="669"/>
      <c r="D148" s="451" t="e">
        <f>VLOOKUP(C148,'Library Volume 2'!H$7:J$86,3,FALSE)</f>
        <v>#N/A</v>
      </c>
      <c r="E148" s="670"/>
      <c r="F148" s="43">
        <f t="shared" si="23"/>
        <v>0</v>
      </c>
      <c r="G148" s="670"/>
      <c r="H148" s="44">
        <f t="shared" si="24"/>
        <v>0</v>
      </c>
      <c r="I148" s="43">
        <f t="shared" si="25"/>
        <v>0</v>
      </c>
      <c r="J148" s="1539"/>
      <c r="K148" s="1703"/>
      <c r="L148" s="115"/>
      <c r="M148" s="115"/>
      <c r="N148" s="115"/>
      <c r="O148" s="1527"/>
      <c r="P148" s="1527"/>
      <c r="Q148" s="1527"/>
      <c r="R148" s="1527"/>
      <c r="S148" s="47"/>
      <c r="T148" s="1527"/>
      <c r="U148" s="47"/>
      <c r="V148" s="48"/>
      <c r="W148" s="48"/>
      <c r="X148" s="48"/>
      <c r="Y148" s="48"/>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row>
    <row r="149" spans="2:57" ht="20.25">
      <c r="B149" s="55">
        <v>8</v>
      </c>
      <c r="C149" s="669"/>
      <c r="D149" s="451" t="e">
        <f>VLOOKUP(C149,'Library Volume 2'!H$7:J$86,3,FALSE)</f>
        <v>#N/A</v>
      </c>
      <c r="E149" s="670"/>
      <c r="F149" s="43">
        <f t="shared" si="23"/>
        <v>0</v>
      </c>
      <c r="G149" s="670"/>
      <c r="H149" s="44">
        <f t="shared" si="24"/>
        <v>0</v>
      </c>
      <c r="I149" s="43">
        <f t="shared" si="25"/>
        <v>0</v>
      </c>
      <c r="J149" s="1539"/>
      <c r="K149" s="1703"/>
      <c r="L149" s="115"/>
      <c r="M149" s="115"/>
      <c r="N149" s="115"/>
      <c r="O149" s="1527"/>
      <c r="P149" s="1527"/>
      <c r="Q149" s="1527"/>
      <c r="R149" s="1527"/>
      <c r="S149" s="47"/>
      <c r="T149" s="1527"/>
      <c r="U149" s="47"/>
      <c r="V149" s="48"/>
      <c r="W149" s="48"/>
      <c r="X149" s="48"/>
      <c r="Y149" s="48"/>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row>
    <row r="150" spans="2:57" ht="20.25">
      <c r="B150" s="55">
        <v>9</v>
      </c>
      <c r="C150" s="669"/>
      <c r="D150" s="451" t="e">
        <f>VLOOKUP(C150,'Library Volume 2'!H$7:J$86,3,FALSE)</f>
        <v>#N/A</v>
      </c>
      <c r="E150" s="670"/>
      <c r="F150" s="43">
        <f t="shared" si="23"/>
        <v>0</v>
      </c>
      <c r="G150" s="670"/>
      <c r="H150" s="44">
        <f t="shared" si="24"/>
        <v>0</v>
      </c>
      <c r="I150" s="43">
        <f t="shared" si="25"/>
        <v>0</v>
      </c>
      <c r="J150" s="1539"/>
      <c r="K150" s="1703"/>
      <c r="L150" s="115"/>
      <c r="M150" s="115"/>
      <c r="N150" s="115"/>
      <c r="O150" s="1527"/>
      <c r="P150" s="1527"/>
      <c r="Q150" s="1527"/>
      <c r="R150" s="1527"/>
      <c r="S150" s="47"/>
      <c r="T150" s="1527"/>
      <c r="U150" s="47"/>
      <c r="V150" s="48"/>
      <c r="W150" s="48"/>
      <c r="X150" s="48"/>
      <c r="Y150" s="48"/>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row>
    <row r="151" spans="2:57" ht="20.25">
      <c r="B151" s="55">
        <v>10</v>
      </c>
      <c r="C151" s="669"/>
      <c r="D151" s="451" t="e">
        <f>VLOOKUP(C151,'Library Volume 2'!H$7:J$86,3,FALSE)</f>
        <v>#N/A</v>
      </c>
      <c r="E151" s="670"/>
      <c r="F151" s="43">
        <f t="shared" ref="F151:F164" si="26">IF(C151=0,0,ROUND(E151/D151,0))</f>
        <v>0</v>
      </c>
      <c r="G151" s="670"/>
      <c r="H151" s="44">
        <f t="shared" si="24"/>
        <v>0</v>
      </c>
      <c r="I151" s="43">
        <f t="shared" si="25"/>
        <v>0</v>
      </c>
      <c r="J151" s="1539"/>
      <c r="K151" s="1703"/>
      <c r="L151" s="115"/>
      <c r="M151" s="115"/>
      <c r="N151" s="115"/>
      <c r="O151" s="1527"/>
      <c r="P151" s="1527"/>
      <c r="Q151" s="1527"/>
      <c r="R151" s="1527"/>
      <c r="S151" s="47"/>
      <c r="T151" s="1527"/>
      <c r="U151" s="47"/>
      <c r="V151" s="48"/>
      <c r="W151" s="48"/>
      <c r="X151" s="48"/>
      <c r="Y151" s="48"/>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row>
    <row r="152" spans="2:57" ht="20.25">
      <c r="B152" s="55">
        <v>11</v>
      </c>
      <c r="C152" s="669"/>
      <c r="D152" s="451" t="e">
        <f>VLOOKUP(C152,'Library Volume 2'!H$7:J$86,3,FALSE)</f>
        <v>#N/A</v>
      </c>
      <c r="E152" s="670"/>
      <c r="F152" s="43">
        <f t="shared" si="26"/>
        <v>0</v>
      </c>
      <c r="G152" s="670"/>
      <c r="H152" s="44">
        <f t="shared" si="24"/>
        <v>0</v>
      </c>
      <c r="I152" s="43">
        <f t="shared" si="25"/>
        <v>0</v>
      </c>
      <c r="J152" s="1539"/>
      <c r="K152" s="1703"/>
      <c r="L152" s="115"/>
      <c r="M152" s="115"/>
      <c r="N152" s="115"/>
      <c r="O152" s="1527"/>
      <c r="P152" s="1527"/>
      <c r="Q152" s="1527"/>
      <c r="R152" s="1527"/>
      <c r="S152" s="47"/>
      <c r="T152" s="1527"/>
      <c r="U152" s="47"/>
      <c r="V152" s="48"/>
      <c r="W152" s="48"/>
      <c r="X152" s="48"/>
      <c r="Y152" s="48"/>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row>
    <row r="153" spans="2:57" ht="20.25">
      <c r="B153" s="55">
        <v>12</v>
      </c>
      <c r="C153" s="669"/>
      <c r="D153" s="451" t="e">
        <f>VLOOKUP(C153,'Library Volume 2'!H$7:J$86,3,FALSE)</f>
        <v>#N/A</v>
      </c>
      <c r="E153" s="670"/>
      <c r="F153" s="43">
        <f t="shared" si="26"/>
        <v>0</v>
      </c>
      <c r="G153" s="670"/>
      <c r="H153" s="44">
        <f t="shared" si="24"/>
        <v>0</v>
      </c>
      <c r="I153" s="43">
        <f t="shared" si="25"/>
        <v>0</v>
      </c>
      <c r="J153" s="1539"/>
      <c r="K153" s="1703"/>
      <c r="L153" s="115"/>
      <c r="M153" s="115"/>
      <c r="N153" s="115"/>
      <c r="O153" s="1527"/>
      <c r="P153" s="1527"/>
      <c r="Q153" s="1527"/>
      <c r="R153" s="1527"/>
      <c r="S153" s="47"/>
      <c r="T153" s="1527"/>
      <c r="U153" s="47"/>
      <c r="V153" s="48"/>
      <c r="W153" s="48"/>
      <c r="X153" s="48"/>
      <c r="Y153" s="48"/>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row>
    <row r="154" spans="2:57" ht="20.25">
      <c r="B154" s="55">
        <v>13</v>
      </c>
      <c r="C154" s="669"/>
      <c r="D154" s="451" t="e">
        <f>VLOOKUP(C154,'Library Volume 2'!H$7:J$86,3,FALSE)</f>
        <v>#N/A</v>
      </c>
      <c r="E154" s="670"/>
      <c r="F154" s="43">
        <f t="shared" si="26"/>
        <v>0</v>
      </c>
      <c r="G154" s="670"/>
      <c r="H154" s="44">
        <f t="shared" si="24"/>
        <v>0</v>
      </c>
      <c r="I154" s="43">
        <f t="shared" si="25"/>
        <v>0</v>
      </c>
      <c r="J154" s="1539"/>
      <c r="K154" s="1703"/>
      <c r="L154" s="115"/>
      <c r="M154" s="115"/>
      <c r="N154" s="115"/>
      <c r="O154" s="1527"/>
      <c r="P154" s="1527"/>
      <c r="Q154" s="1527"/>
      <c r="R154" s="1527"/>
      <c r="S154" s="47"/>
      <c r="T154" s="1527"/>
      <c r="U154" s="47"/>
      <c r="V154" s="48"/>
      <c r="W154" s="48"/>
      <c r="X154" s="48"/>
      <c r="Y154" s="48"/>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row>
    <row r="155" spans="2:57" ht="20.25">
      <c r="B155" s="55">
        <v>14</v>
      </c>
      <c r="C155" s="669"/>
      <c r="D155" s="451" t="e">
        <f>VLOOKUP(C155,'Library Volume 2'!H$7:J$86,3,FALSE)</f>
        <v>#N/A</v>
      </c>
      <c r="E155" s="670"/>
      <c r="F155" s="43">
        <f t="shared" si="26"/>
        <v>0</v>
      </c>
      <c r="G155" s="670"/>
      <c r="H155" s="44">
        <f t="shared" si="24"/>
        <v>0</v>
      </c>
      <c r="I155" s="43">
        <f t="shared" si="25"/>
        <v>0</v>
      </c>
      <c r="J155" s="1539"/>
      <c r="K155" s="1703"/>
      <c r="L155" s="115"/>
      <c r="M155" s="115"/>
      <c r="N155" s="115"/>
      <c r="O155" s="1527"/>
      <c r="P155" s="1527"/>
      <c r="Q155" s="1527"/>
      <c r="R155" s="1527"/>
      <c r="S155" s="47"/>
      <c r="T155" s="1527"/>
      <c r="U155" s="47"/>
      <c r="V155" s="48"/>
      <c r="W155" s="48"/>
      <c r="X155" s="48"/>
      <c r="Y155" s="48"/>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row>
    <row r="156" spans="2:57" ht="20.25">
      <c r="B156" s="55">
        <v>15</v>
      </c>
      <c r="C156" s="669"/>
      <c r="D156" s="451" t="e">
        <f>VLOOKUP(C156,'Library Volume 2'!H$7:J$86,3,FALSE)</f>
        <v>#N/A</v>
      </c>
      <c r="E156" s="670"/>
      <c r="F156" s="43">
        <f t="shared" si="26"/>
        <v>0</v>
      </c>
      <c r="G156" s="670"/>
      <c r="H156" s="44">
        <f t="shared" si="24"/>
        <v>0</v>
      </c>
      <c r="I156" s="43">
        <f t="shared" si="25"/>
        <v>0</v>
      </c>
      <c r="J156" s="1539"/>
      <c r="K156" s="1703"/>
      <c r="L156" s="115"/>
      <c r="M156" s="115"/>
      <c r="N156" s="115"/>
      <c r="O156" s="1527"/>
      <c r="P156" s="1527"/>
      <c r="Q156" s="1527"/>
      <c r="R156" s="1527"/>
      <c r="S156" s="47"/>
      <c r="T156" s="1527"/>
      <c r="U156" s="47"/>
      <c r="V156" s="48"/>
      <c r="W156" s="48"/>
      <c r="X156" s="48"/>
      <c r="Y156" s="48"/>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row>
    <row r="157" spans="2:57" ht="20.25">
      <c r="B157" s="55">
        <v>16</v>
      </c>
      <c r="C157" s="669"/>
      <c r="D157" s="451" t="e">
        <f>VLOOKUP(C157,'Library Volume 2'!H$7:J$86,3,FALSE)</f>
        <v>#N/A</v>
      </c>
      <c r="E157" s="670"/>
      <c r="F157" s="43">
        <f t="shared" si="26"/>
        <v>0</v>
      </c>
      <c r="G157" s="670"/>
      <c r="H157" s="44">
        <f t="shared" si="24"/>
        <v>0</v>
      </c>
      <c r="I157" s="43">
        <f t="shared" si="25"/>
        <v>0</v>
      </c>
      <c r="J157" s="1539"/>
      <c r="K157" s="1703"/>
      <c r="L157" s="115"/>
      <c r="M157" s="115"/>
      <c r="N157" s="115"/>
      <c r="O157" s="1527"/>
      <c r="P157" s="1527"/>
      <c r="Q157" s="1527"/>
      <c r="R157" s="1527"/>
      <c r="S157" s="47"/>
      <c r="T157" s="1527"/>
      <c r="U157" s="47"/>
      <c r="V157" s="48"/>
      <c r="W157" s="48"/>
      <c r="X157" s="48"/>
      <c r="Y157" s="48"/>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row>
    <row r="158" spans="2:57" ht="20.25">
      <c r="B158" s="55">
        <v>17</v>
      </c>
      <c r="C158" s="669"/>
      <c r="D158" s="451" t="e">
        <f>VLOOKUP(C158,'Library Volume 2'!H$7:J$86,3,FALSE)</f>
        <v>#N/A</v>
      </c>
      <c r="E158" s="670"/>
      <c r="F158" s="43">
        <f t="shared" si="26"/>
        <v>0</v>
      </c>
      <c r="G158" s="670"/>
      <c r="H158" s="44">
        <f t="shared" si="24"/>
        <v>0</v>
      </c>
      <c r="I158" s="43">
        <f t="shared" si="25"/>
        <v>0</v>
      </c>
      <c r="J158" s="1539"/>
      <c r="K158" s="1703"/>
      <c r="L158" s="115"/>
      <c r="M158" s="115"/>
      <c r="N158" s="115"/>
      <c r="O158" s="1527"/>
      <c r="P158" s="1527"/>
      <c r="Q158" s="1527"/>
      <c r="R158" s="1527"/>
      <c r="S158" s="47"/>
      <c r="T158" s="1527"/>
      <c r="U158" s="47"/>
      <c r="V158" s="48"/>
      <c r="W158" s="48"/>
      <c r="X158" s="48"/>
      <c r="Y158" s="48"/>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row>
    <row r="159" spans="2:57" ht="20.25">
      <c r="B159" s="55">
        <v>18</v>
      </c>
      <c r="C159" s="669"/>
      <c r="D159" s="451" t="e">
        <f>VLOOKUP(C159,'Library Volume 2'!H$7:J$86,3,FALSE)</f>
        <v>#N/A</v>
      </c>
      <c r="E159" s="670"/>
      <c r="F159" s="43">
        <f t="shared" si="26"/>
        <v>0</v>
      </c>
      <c r="G159" s="670"/>
      <c r="H159" s="44">
        <f t="shared" si="24"/>
        <v>0</v>
      </c>
      <c r="I159" s="43">
        <f t="shared" si="25"/>
        <v>0</v>
      </c>
      <c r="J159" s="1539"/>
      <c r="K159" s="1703"/>
      <c r="L159" s="115"/>
      <c r="M159" s="115"/>
      <c r="N159" s="115"/>
      <c r="O159" s="1527"/>
      <c r="P159" s="1527"/>
      <c r="Q159" s="1527"/>
      <c r="R159" s="1527"/>
      <c r="S159" s="47"/>
      <c r="T159" s="1527"/>
      <c r="U159" s="47"/>
      <c r="V159" s="48"/>
      <c r="W159" s="48"/>
      <c r="X159" s="48"/>
      <c r="Y159" s="48"/>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row>
    <row r="160" spans="2:57" ht="20.25">
      <c r="B160" s="55">
        <v>19</v>
      </c>
      <c r="C160" s="669"/>
      <c r="D160" s="451" t="e">
        <f>VLOOKUP(C160,'Library Volume 2'!H$7:J$86,3,FALSE)</f>
        <v>#N/A</v>
      </c>
      <c r="E160" s="670"/>
      <c r="F160" s="43">
        <f t="shared" si="26"/>
        <v>0</v>
      </c>
      <c r="G160" s="670"/>
      <c r="H160" s="44">
        <f t="shared" si="24"/>
        <v>0</v>
      </c>
      <c r="I160" s="43">
        <f t="shared" si="25"/>
        <v>0</v>
      </c>
      <c r="J160" s="1539"/>
      <c r="K160" s="1703"/>
      <c r="L160" s="115"/>
      <c r="M160" s="115"/>
      <c r="N160" s="115"/>
      <c r="O160" s="1527"/>
      <c r="P160" s="1527"/>
      <c r="Q160" s="1527"/>
      <c r="R160" s="1527"/>
      <c r="S160" s="47"/>
      <c r="T160" s="1527"/>
      <c r="U160" s="47"/>
      <c r="V160" s="48"/>
      <c r="W160" s="48"/>
      <c r="X160" s="48"/>
      <c r="Y160" s="48"/>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row>
    <row r="161" spans="2:57" ht="20.25">
      <c r="B161" s="55">
        <v>20</v>
      </c>
      <c r="C161" s="669"/>
      <c r="D161" s="451" t="e">
        <f>VLOOKUP(C161,'Library Volume 2'!H$7:J$86,3,FALSE)</f>
        <v>#N/A</v>
      </c>
      <c r="E161" s="670"/>
      <c r="F161" s="43">
        <f t="shared" si="26"/>
        <v>0</v>
      </c>
      <c r="G161" s="670"/>
      <c r="H161" s="44">
        <f t="shared" si="24"/>
        <v>0</v>
      </c>
      <c r="I161" s="43">
        <f t="shared" si="25"/>
        <v>0</v>
      </c>
      <c r="J161" s="1539"/>
      <c r="K161" s="1703"/>
      <c r="L161" s="115"/>
      <c r="M161" s="115"/>
      <c r="N161" s="115"/>
      <c r="O161" s="1527"/>
      <c r="P161" s="1527"/>
      <c r="Q161" s="1527"/>
      <c r="R161" s="1527"/>
      <c r="S161" s="47"/>
      <c r="T161" s="1527"/>
      <c r="U161" s="47"/>
      <c r="V161" s="48"/>
      <c r="W161" s="48"/>
      <c r="X161" s="48"/>
      <c r="Y161" s="48"/>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row>
    <row r="162" spans="2:57" ht="20.25">
      <c r="B162" s="55">
        <v>21</v>
      </c>
      <c r="C162" s="669"/>
      <c r="D162" s="451" t="e">
        <f>VLOOKUP(C162,'Library Volume 2'!H$7:J$86,3,FALSE)</f>
        <v>#N/A</v>
      </c>
      <c r="E162" s="670"/>
      <c r="F162" s="43">
        <f t="shared" si="26"/>
        <v>0</v>
      </c>
      <c r="G162" s="670"/>
      <c r="H162" s="44">
        <f t="shared" si="24"/>
        <v>0</v>
      </c>
      <c r="I162" s="43">
        <f t="shared" si="25"/>
        <v>0</v>
      </c>
      <c r="J162" s="1539"/>
      <c r="K162" s="1703"/>
      <c r="L162" s="115"/>
      <c r="M162" s="115"/>
      <c r="N162" s="115"/>
      <c r="O162" s="1527"/>
      <c r="P162" s="1527"/>
      <c r="Q162" s="1527"/>
      <c r="R162" s="1527"/>
      <c r="S162" s="47"/>
      <c r="T162" s="1527"/>
      <c r="U162" s="47"/>
      <c r="V162" s="48"/>
      <c r="W162" s="48"/>
      <c r="X162" s="48"/>
      <c r="Y162" s="48"/>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row>
    <row r="163" spans="2:57" ht="20.25">
      <c r="B163" s="55">
        <v>22</v>
      </c>
      <c r="C163" s="669"/>
      <c r="D163" s="451" t="e">
        <f>VLOOKUP(C163,'Library Volume 2'!H$7:J$86,3,FALSE)</f>
        <v>#N/A</v>
      </c>
      <c r="E163" s="670"/>
      <c r="F163" s="43">
        <f t="shared" si="26"/>
        <v>0</v>
      </c>
      <c r="G163" s="670"/>
      <c r="H163" s="44">
        <f t="shared" si="24"/>
        <v>0</v>
      </c>
      <c r="I163" s="43">
        <f t="shared" si="25"/>
        <v>0</v>
      </c>
      <c r="J163" s="1539"/>
      <c r="K163" s="1698"/>
      <c r="L163" s="115"/>
      <c r="M163" s="115"/>
      <c r="N163" s="115"/>
      <c r="O163" s="1527"/>
      <c r="P163" s="1527"/>
      <c r="Q163" s="1527"/>
      <c r="R163" s="1527"/>
      <c r="S163" s="47"/>
      <c r="T163" s="1527"/>
      <c r="U163" s="47"/>
      <c r="V163" s="48"/>
      <c r="W163" s="48"/>
      <c r="X163" s="48"/>
      <c r="Y163" s="48"/>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row>
    <row r="164" spans="2:57" ht="20.25">
      <c r="B164" s="55">
        <v>23</v>
      </c>
      <c r="C164" s="669"/>
      <c r="D164" s="451" t="e">
        <f>VLOOKUP(C164,'Library Volume 2'!H$7:J$86,3,FALSE)</f>
        <v>#N/A</v>
      </c>
      <c r="E164" s="670"/>
      <c r="F164" s="43">
        <f t="shared" si="26"/>
        <v>0</v>
      </c>
      <c r="G164" s="670"/>
      <c r="H164" s="44">
        <f t="shared" si="24"/>
        <v>0</v>
      </c>
      <c r="I164" s="43">
        <f t="shared" si="25"/>
        <v>0</v>
      </c>
      <c r="J164" s="1539"/>
      <c r="K164" s="1698"/>
      <c r="L164" s="115"/>
      <c r="M164" s="115"/>
      <c r="N164" s="115"/>
      <c r="O164" s="1527"/>
      <c r="P164" s="1527"/>
      <c r="Q164" s="1527"/>
      <c r="R164" s="1527"/>
      <c r="S164" s="47"/>
      <c r="T164" s="1527"/>
      <c r="U164" s="47"/>
      <c r="V164" s="48"/>
      <c r="W164" s="48"/>
      <c r="X164" s="48"/>
      <c r="Y164" s="48"/>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row>
    <row r="165" spans="2:57" ht="20.25">
      <c r="B165" s="55">
        <v>24</v>
      </c>
      <c r="C165" s="669"/>
      <c r="D165" s="451" t="e">
        <f>VLOOKUP(C165,'Library Volume 2'!H$7:J$86,3,FALSE)</f>
        <v>#N/A</v>
      </c>
      <c r="E165" s="670"/>
      <c r="F165" s="43">
        <f t="shared" ref="F165:F171" si="27">IF(C165=0,0,ROUND(E165/D165,0))</f>
        <v>0</v>
      </c>
      <c r="G165" s="670"/>
      <c r="H165" s="44">
        <f t="shared" si="24"/>
        <v>0</v>
      </c>
      <c r="I165" s="43">
        <f t="shared" si="25"/>
        <v>0</v>
      </c>
      <c r="J165" s="1539"/>
      <c r="K165" s="1698"/>
      <c r="L165" s="115"/>
      <c r="M165" s="115"/>
      <c r="N165" s="115"/>
      <c r="O165" s="1527"/>
      <c r="P165" s="1527"/>
      <c r="Q165" s="1527"/>
      <c r="R165" s="1527"/>
      <c r="S165" s="47"/>
      <c r="T165" s="1527"/>
      <c r="U165" s="47"/>
      <c r="V165" s="48"/>
      <c r="W165" s="48"/>
      <c r="X165" s="48"/>
      <c r="Y165" s="48"/>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row>
    <row r="166" spans="2:57" ht="20.25">
      <c r="B166" s="55">
        <v>25</v>
      </c>
      <c r="C166" s="669"/>
      <c r="D166" s="451" t="e">
        <f>VLOOKUP(C166,'Library Volume 2'!H$7:J$86,3,FALSE)</f>
        <v>#N/A</v>
      </c>
      <c r="E166" s="670"/>
      <c r="F166" s="43">
        <f t="shared" si="27"/>
        <v>0</v>
      </c>
      <c r="G166" s="670"/>
      <c r="H166" s="44">
        <f t="shared" si="24"/>
        <v>0</v>
      </c>
      <c r="I166" s="43">
        <f t="shared" si="25"/>
        <v>0</v>
      </c>
      <c r="J166" s="1539"/>
      <c r="K166" s="1698"/>
      <c r="L166" s="115"/>
      <c r="M166" s="115"/>
      <c r="N166" s="115"/>
      <c r="O166" s="1527"/>
      <c r="P166" s="1527"/>
      <c r="Q166" s="1527"/>
      <c r="R166" s="1527"/>
      <c r="S166" s="47"/>
      <c r="T166" s="1527"/>
      <c r="U166" s="47"/>
      <c r="V166" s="48"/>
      <c r="W166" s="48"/>
      <c r="X166" s="48"/>
      <c r="Y166" s="48"/>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row>
    <row r="167" spans="2:57" ht="20.25">
      <c r="B167" s="55">
        <v>26</v>
      </c>
      <c r="C167" s="669"/>
      <c r="D167" s="451" t="e">
        <f>VLOOKUP(C167,'Library Volume 2'!H$7:J$86,3,FALSE)</f>
        <v>#N/A</v>
      </c>
      <c r="E167" s="670"/>
      <c r="F167" s="43">
        <f t="shared" si="27"/>
        <v>0</v>
      </c>
      <c r="G167" s="670"/>
      <c r="H167" s="44">
        <f t="shared" si="24"/>
        <v>0</v>
      </c>
      <c r="I167" s="43">
        <f t="shared" si="25"/>
        <v>0</v>
      </c>
      <c r="J167" s="1539"/>
      <c r="K167" s="1698"/>
      <c r="L167" s="115"/>
      <c r="M167" s="115"/>
      <c r="N167" s="115"/>
      <c r="O167" s="1527"/>
      <c r="P167" s="1527"/>
      <c r="Q167" s="1527"/>
      <c r="R167" s="1527"/>
      <c r="S167" s="47"/>
      <c r="T167" s="1527"/>
      <c r="U167" s="1527"/>
      <c r="V167" s="1539"/>
      <c r="W167" s="1539"/>
      <c r="X167" s="1527"/>
      <c r="Y167" s="1527"/>
      <c r="Z167" s="152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row>
    <row r="168" spans="2:57" ht="20.25">
      <c r="B168" s="55">
        <v>27</v>
      </c>
      <c r="C168" s="669"/>
      <c r="D168" s="451" t="e">
        <f>VLOOKUP(C168,'Library Volume 2'!H$7:J$86,3,FALSE)</f>
        <v>#N/A</v>
      </c>
      <c r="E168" s="670"/>
      <c r="F168" s="43">
        <f t="shared" si="27"/>
        <v>0</v>
      </c>
      <c r="G168" s="670"/>
      <c r="H168" s="44">
        <f t="shared" si="24"/>
        <v>0</v>
      </c>
      <c r="I168" s="43">
        <f t="shared" si="25"/>
        <v>0</v>
      </c>
      <c r="J168" s="1539"/>
      <c r="K168" s="1698"/>
      <c r="L168" s="115"/>
      <c r="M168" s="115"/>
      <c r="N168" s="115"/>
      <c r="O168" s="1527"/>
      <c r="P168" s="1527"/>
      <c r="Q168" s="1527"/>
      <c r="R168" s="1527"/>
      <c r="S168" s="47"/>
      <c r="T168" s="1527"/>
      <c r="U168" s="1527"/>
      <c r="V168" s="1539"/>
      <c r="W168" s="1539"/>
      <c r="X168" s="1527"/>
      <c r="Y168" s="1527"/>
      <c r="Z168" s="152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row>
    <row r="169" spans="2:57" ht="20.25">
      <c r="B169" s="55">
        <v>28</v>
      </c>
      <c r="C169" s="669"/>
      <c r="D169" s="451" t="e">
        <f>VLOOKUP(C169,'Library Volume 2'!H$7:J$86,3,FALSE)</f>
        <v>#N/A</v>
      </c>
      <c r="E169" s="670"/>
      <c r="F169" s="43">
        <f t="shared" si="27"/>
        <v>0</v>
      </c>
      <c r="G169" s="670"/>
      <c r="H169" s="44">
        <f t="shared" si="24"/>
        <v>0</v>
      </c>
      <c r="I169" s="43">
        <f t="shared" si="25"/>
        <v>0</v>
      </c>
      <c r="J169" s="1539"/>
      <c r="K169" s="1698"/>
      <c r="L169" s="115"/>
      <c r="M169" s="115"/>
      <c r="N169" s="115"/>
      <c r="O169" s="1527"/>
      <c r="P169" s="1527"/>
      <c r="Q169" s="1527"/>
      <c r="R169" s="1527"/>
      <c r="S169" s="47"/>
      <c r="T169" s="1527"/>
      <c r="U169" s="1527"/>
      <c r="V169" s="1539"/>
      <c r="W169" s="1539"/>
      <c r="X169" s="1527"/>
      <c r="Y169" s="1527"/>
      <c r="Z169" s="152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row>
    <row r="170" spans="2:57" ht="20.25">
      <c r="B170" s="55">
        <v>29</v>
      </c>
      <c r="C170" s="669"/>
      <c r="D170" s="451" t="e">
        <f>VLOOKUP(C170,'Library Volume 2'!H$7:J$86,3,FALSE)</f>
        <v>#N/A</v>
      </c>
      <c r="E170" s="670"/>
      <c r="F170" s="43">
        <f t="shared" si="27"/>
        <v>0</v>
      </c>
      <c r="G170" s="670"/>
      <c r="H170" s="44">
        <f t="shared" si="24"/>
        <v>0</v>
      </c>
      <c r="I170" s="43">
        <f t="shared" si="25"/>
        <v>0</v>
      </c>
      <c r="J170" s="1539"/>
      <c r="K170" s="1698"/>
      <c r="L170" s="115"/>
      <c r="M170" s="115"/>
      <c r="N170" s="115"/>
      <c r="O170" s="1527"/>
      <c r="P170" s="1527"/>
      <c r="Q170" s="1527"/>
      <c r="R170" s="1527"/>
      <c r="S170" s="47"/>
      <c r="T170" s="1527"/>
      <c r="U170" s="1527"/>
      <c r="V170" s="1539"/>
      <c r="W170" s="1539"/>
      <c r="X170" s="1527"/>
      <c r="Y170" s="1527"/>
      <c r="Z170" s="152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row>
    <row r="171" spans="2:57" ht="20.25">
      <c r="B171" s="55">
        <v>30</v>
      </c>
      <c r="C171" s="669"/>
      <c r="D171" s="451" t="e">
        <f>VLOOKUP(C171,'Library Volume 2'!H$7:J$86,3,FALSE)</f>
        <v>#N/A</v>
      </c>
      <c r="E171" s="670"/>
      <c r="F171" s="43">
        <f t="shared" si="27"/>
        <v>0</v>
      </c>
      <c r="G171" s="670"/>
      <c r="H171" s="44">
        <f t="shared" si="24"/>
        <v>0</v>
      </c>
      <c r="I171" s="43">
        <f t="shared" si="25"/>
        <v>0</v>
      </c>
      <c r="J171" s="1539"/>
      <c r="K171" s="1698"/>
      <c r="L171" s="115"/>
      <c r="M171" s="115"/>
      <c r="N171" s="115"/>
      <c r="O171" s="1527"/>
      <c r="P171" s="1527"/>
      <c r="Q171" s="1527"/>
      <c r="R171" s="1527"/>
      <c r="S171" s="47"/>
      <c r="T171" s="1527"/>
      <c r="U171" s="1527"/>
      <c r="V171" s="1539"/>
      <c r="W171" s="1539"/>
      <c r="X171" s="1527"/>
      <c r="Y171" s="1527"/>
      <c r="Z171" s="152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row>
    <row r="172" spans="2:57" ht="20.25">
      <c r="B172" s="361"/>
      <c r="C172" s="362"/>
      <c r="D172" s="386"/>
      <c r="E172" s="363"/>
      <c r="F172" s="1192" t="s">
        <v>517</v>
      </c>
      <c r="G172" s="364">
        <f>SUM(G142:G171)</f>
        <v>0</v>
      </c>
      <c r="H172" s="364">
        <f>SUM(H142:H171)</f>
        <v>0</v>
      </c>
      <c r="I172" s="434">
        <f>SUM(I142:I171)</f>
        <v>0</v>
      </c>
      <c r="J172" s="435"/>
      <c r="K172" s="756"/>
      <c r="L172" s="115"/>
      <c r="M172" s="115"/>
      <c r="N172" s="115"/>
      <c r="O172" s="1527"/>
      <c r="P172" s="1527"/>
      <c r="Q172" s="1527"/>
      <c r="R172" s="1527"/>
      <c r="S172" s="47"/>
      <c r="T172" s="1527"/>
      <c r="U172" s="1527"/>
      <c r="V172" s="1539"/>
      <c r="W172" s="1539"/>
      <c r="X172" s="1527"/>
      <c r="Y172" s="1527"/>
      <c r="Z172" s="1527"/>
      <c r="AA172" s="47"/>
      <c r="AB172" s="47"/>
      <c r="AC172" s="47"/>
      <c r="AD172" s="47"/>
      <c r="AE172" s="47"/>
      <c r="AF172" s="47"/>
      <c r="AG172" s="47"/>
      <c r="AH172" s="47"/>
      <c r="AI172" s="47"/>
      <c r="AJ172" s="47"/>
      <c r="AK172" s="47"/>
      <c r="AL172" s="47"/>
      <c r="AM172" s="1527"/>
      <c r="AN172" s="1527"/>
      <c r="AO172" s="1527"/>
      <c r="AP172" s="1527"/>
      <c r="AQ172" s="1527"/>
      <c r="AR172" s="1527"/>
      <c r="AS172" s="1527"/>
      <c r="AT172" s="1527"/>
      <c r="AU172" s="1527"/>
      <c r="AV172" s="1527"/>
      <c r="AW172" s="1527"/>
      <c r="AX172" s="1527"/>
      <c r="AY172" s="1527"/>
      <c r="AZ172" s="1527"/>
      <c r="BA172" s="1527"/>
      <c r="BB172" s="1527"/>
      <c r="BC172" s="1527"/>
      <c r="BD172" s="1527"/>
      <c r="BE172" s="1527"/>
    </row>
    <row r="173" spans="2:57" ht="20.100000000000001" customHeight="1">
      <c r="B173" s="53"/>
      <c r="C173" s="1705"/>
      <c r="D173" s="1706"/>
      <c r="E173" s="1654"/>
      <c r="F173" s="314" t="s">
        <v>518</v>
      </c>
      <c r="G173" s="109">
        <f>G140-G172</f>
        <v>0</v>
      </c>
      <c r="H173" s="109">
        <f>H140-H172</f>
        <v>0</v>
      </c>
      <c r="I173" s="415">
        <f>ROUND(I140-I172,0)</f>
        <v>0</v>
      </c>
      <c r="J173" s="1539"/>
      <c r="K173" s="1707"/>
      <c r="L173" s="115"/>
      <c r="M173" s="115"/>
      <c r="N173" s="115"/>
      <c r="O173" s="1527"/>
      <c r="P173" s="1527"/>
      <c r="Q173" s="1527"/>
      <c r="R173" s="1527"/>
      <c r="S173" s="47"/>
      <c r="T173" s="1527"/>
      <c r="U173" s="1527"/>
      <c r="V173" s="1539"/>
      <c r="W173" s="1539"/>
      <c r="X173" s="1527"/>
      <c r="Y173" s="1527"/>
      <c r="Z173" s="1527"/>
      <c r="AA173" s="47"/>
      <c r="AB173" s="47"/>
      <c r="AC173" s="47"/>
      <c r="AD173" s="47"/>
      <c r="AE173" s="47"/>
      <c r="AF173" s="47"/>
      <c r="AG173" s="47"/>
      <c r="AH173" s="47"/>
      <c r="AI173" s="47"/>
      <c r="AJ173" s="47"/>
      <c r="AK173" s="47"/>
      <c r="AL173" s="47"/>
      <c r="AM173" s="1527"/>
      <c r="AN173" s="1527"/>
      <c r="AO173" s="1527"/>
      <c r="AP173" s="1527"/>
      <c r="AQ173" s="1527"/>
      <c r="AR173" s="1527"/>
      <c r="AS173" s="1527"/>
      <c r="AT173" s="1527"/>
      <c r="AU173" s="1527"/>
      <c r="AV173" s="1527"/>
      <c r="AW173" s="1527"/>
      <c r="AX173" s="1527"/>
      <c r="AY173" s="1527"/>
      <c r="AZ173" s="1527"/>
      <c r="BA173" s="1527"/>
      <c r="BB173" s="1527"/>
      <c r="BC173" s="1527"/>
      <c r="BD173" s="1527"/>
      <c r="BE173" s="1527"/>
    </row>
    <row r="174" spans="2:57" ht="20.25">
      <c r="B174" s="53"/>
      <c r="C174" s="1582"/>
      <c r="D174" s="1708"/>
      <c r="E174" s="1576"/>
      <c r="F174" s="1576"/>
      <c r="G174" s="1576"/>
      <c r="H174" s="1576"/>
      <c r="I174" s="1577"/>
      <c r="J174" s="1539"/>
      <c r="K174" s="1707"/>
      <c r="L174" s="115"/>
      <c r="M174" s="115"/>
      <c r="N174" s="115"/>
      <c r="O174" s="1527"/>
      <c r="P174" s="1527"/>
      <c r="Q174" s="1527"/>
      <c r="R174" s="1527"/>
      <c r="S174" s="47"/>
      <c r="T174" s="1527"/>
      <c r="U174" s="1527"/>
      <c r="V174" s="1539"/>
      <c r="W174" s="1539"/>
      <c r="X174" s="1527"/>
      <c r="Y174" s="1527"/>
      <c r="Z174" s="1527"/>
      <c r="AA174" s="47"/>
      <c r="AB174" s="47"/>
      <c r="AC174" s="47"/>
      <c r="AD174" s="47"/>
      <c r="AE174" s="47"/>
      <c r="AF174" s="47"/>
      <c r="AG174" s="47"/>
      <c r="AH174" s="47"/>
      <c r="AI174" s="47"/>
      <c r="AJ174" s="47"/>
      <c r="AK174" s="47"/>
      <c r="AL174" s="47"/>
      <c r="AM174" s="1527"/>
      <c r="AN174" s="1527"/>
      <c r="AO174" s="1527"/>
      <c r="AP174" s="1527"/>
      <c r="AQ174" s="1527"/>
      <c r="AR174" s="1527"/>
      <c r="AS174" s="1527"/>
      <c r="AT174" s="1527"/>
      <c r="AU174" s="1527"/>
      <c r="AV174" s="1527"/>
      <c r="AW174" s="1527"/>
      <c r="AX174" s="1527"/>
      <c r="AY174" s="1527"/>
      <c r="AZ174" s="1527"/>
      <c r="BA174" s="1527"/>
      <c r="BB174" s="1527"/>
      <c r="BC174" s="1527"/>
      <c r="BD174" s="1527"/>
      <c r="BE174" s="1527"/>
    </row>
    <row r="175" spans="2:57" s="24" customFormat="1" ht="23.25">
      <c r="B175" s="787" t="str">
        <f>'Curriculum Data'!AD47</f>
        <v>05</v>
      </c>
      <c r="C175" s="798" t="str">
        <f>'Curriculum Data'!AE47</f>
        <v>Construction, Planning and the Built Environment</v>
      </c>
      <c r="D175" s="384"/>
      <c r="E175" s="25"/>
      <c r="F175" s="25"/>
      <c r="G175" s="318"/>
      <c r="H175" s="40"/>
      <c r="I175" s="25"/>
      <c r="J175" s="28"/>
      <c r="K175" s="758"/>
      <c r="L175" s="115"/>
      <c r="M175" s="115"/>
      <c r="N175" s="115"/>
      <c r="V175" s="28"/>
      <c r="W175" s="28"/>
    </row>
    <row r="176" spans="2:57" s="929" customFormat="1" ht="23.1" customHeight="1">
      <c r="B176" s="928"/>
      <c r="C176" s="1446" t="s">
        <v>510</v>
      </c>
      <c r="D176" s="923"/>
      <c r="E176" s="924"/>
      <c r="F176" s="924"/>
      <c r="G176" s="925"/>
      <c r="H176" s="926"/>
      <c r="I176" s="924"/>
      <c r="J176" s="805"/>
      <c r="K176" s="927"/>
      <c r="S176" s="930"/>
      <c r="U176" s="930"/>
      <c r="V176" s="931"/>
      <c r="W176" s="931"/>
      <c r="X176" s="931"/>
      <c r="Y176" s="931"/>
      <c r="Z176" s="930"/>
      <c r="AA176" s="930"/>
      <c r="AB176" s="930"/>
      <c r="AC176" s="930"/>
      <c r="AD176" s="930"/>
      <c r="AE176" s="930"/>
      <c r="AF176" s="930"/>
      <c r="AG176" s="930"/>
      <c r="AH176" s="930"/>
      <c r="AI176" s="930"/>
      <c r="AJ176" s="930"/>
      <c r="AK176" s="930"/>
      <c r="AL176" s="930"/>
      <c r="AM176" s="930"/>
      <c r="AN176" s="930"/>
      <c r="AO176" s="930"/>
      <c r="AP176" s="930"/>
      <c r="AQ176" s="930"/>
      <c r="AR176" s="930"/>
      <c r="AS176" s="930"/>
      <c r="AT176" s="930"/>
      <c r="AU176" s="930"/>
      <c r="AV176" s="930"/>
      <c r="AW176" s="930"/>
      <c r="AX176" s="930"/>
      <c r="AY176" s="930"/>
      <c r="AZ176" s="930"/>
      <c r="BA176" s="930"/>
      <c r="BB176" s="930"/>
      <c r="BC176" s="930"/>
      <c r="BD176" s="930"/>
      <c r="BE176" s="930"/>
    </row>
    <row r="177" spans="2:57" ht="16.350000000000001" customHeight="1">
      <c r="B177" s="53"/>
      <c r="C177" s="51" t="s">
        <v>476</v>
      </c>
      <c r="D177" s="830">
        <f>'Library Volume 1'!$G$6</f>
        <v>3.2</v>
      </c>
      <c r="E177" s="831">
        <f>'Library Volume 1'!$G$7</f>
        <v>69</v>
      </c>
      <c r="F177" s="1639">
        <f>ROUND(E177/D177,0)</f>
        <v>22</v>
      </c>
      <c r="G177" s="104">
        <f>'Curriculum Data'!AI48</f>
        <v>0</v>
      </c>
      <c r="H177" s="105">
        <f>G177*F177</f>
        <v>0</v>
      </c>
      <c r="I177" s="104">
        <f>E177*G177</f>
        <v>0</v>
      </c>
      <c r="J177" s="1539"/>
      <c r="K177" s="1701"/>
      <c r="L177" s="115"/>
      <c r="M177" s="115"/>
      <c r="N177" s="115"/>
      <c r="O177" s="1527"/>
      <c r="P177" s="1527"/>
      <c r="Q177" s="1527"/>
      <c r="R177" s="1527"/>
      <c r="S177" s="1527"/>
      <c r="T177" s="1527"/>
      <c r="U177" s="1527"/>
      <c r="V177" s="1539"/>
      <c r="W177" s="1539"/>
      <c r="X177" s="1527"/>
      <c r="Y177" s="1527"/>
      <c r="Z177" s="1527"/>
      <c r="AA177" s="1527"/>
      <c r="AB177" s="1527"/>
      <c r="AC177" s="1527"/>
      <c r="AD177" s="1527"/>
      <c r="AE177" s="1527"/>
      <c r="AF177" s="1527"/>
      <c r="AG177" s="1527"/>
      <c r="AH177" s="1527"/>
      <c r="AI177" s="1527"/>
      <c r="AJ177" s="1527"/>
      <c r="AK177" s="1527"/>
      <c r="AL177" s="1527"/>
      <c r="AM177" s="1527"/>
      <c r="AN177" s="1527"/>
      <c r="AO177" s="1527"/>
      <c r="AP177" s="1527"/>
      <c r="AQ177" s="1527"/>
      <c r="AR177" s="1527"/>
      <c r="AS177" s="1527"/>
      <c r="AT177" s="1527"/>
      <c r="AU177" s="1527"/>
      <c r="AV177" s="1527"/>
      <c r="AW177" s="1527"/>
      <c r="AX177" s="1527"/>
      <c r="AY177" s="1527"/>
      <c r="AZ177" s="1527"/>
      <c r="BA177" s="1527"/>
      <c r="BB177" s="1527"/>
      <c r="BC177" s="1527"/>
      <c r="BD177" s="1527"/>
      <c r="BE177" s="1527"/>
    </row>
    <row r="178" spans="2:57" ht="16.350000000000001" customHeight="1">
      <c r="B178" s="53"/>
      <c r="C178" s="51" t="s">
        <v>478</v>
      </c>
      <c r="D178" s="830">
        <f>'Library Volume 1'!$H$6</f>
        <v>4.9000000000000004</v>
      </c>
      <c r="E178" s="831">
        <f>'Library Volume 1'!$H$7</f>
        <v>97</v>
      </c>
      <c r="F178" s="1639">
        <f>ROUND(E178/D178,0)</f>
        <v>20</v>
      </c>
      <c r="G178" s="104">
        <f>'Curriculum Data'!AJ48</f>
        <v>0</v>
      </c>
      <c r="H178" s="105">
        <f>G178*F178</f>
        <v>0</v>
      </c>
      <c r="I178" s="104">
        <f>E178*G178</f>
        <v>0</v>
      </c>
      <c r="J178" s="1539"/>
      <c r="K178" s="1701"/>
      <c r="L178" s="115"/>
      <c r="M178" s="115"/>
      <c r="N178" s="115"/>
      <c r="O178" s="1527"/>
      <c r="P178" s="1527"/>
      <c r="Q178" s="1527"/>
      <c r="R178" s="1527"/>
      <c r="S178" s="1527"/>
      <c r="T178" s="1527"/>
      <c r="U178" s="1527"/>
      <c r="V178" s="1539"/>
      <c r="W178" s="1539"/>
      <c r="X178" s="1527"/>
      <c r="Y178" s="1527"/>
      <c r="Z178" s="1527"/>
      <c r="AA178" s="1527"/>
      <c r="AB178" s="1527"/>
      <c r="AC178" s="1527"/>
      <c r="AD178" s="1527"/>
      <c r="AE178" s="1527"/>
      <c r="AF178" s="1527"/>
      <c r="AG178" s="1527"/>
      <c r="AH178" s="1527"/>
      <c r="AI178" s="1527"/>
      <c r="AJ178" s="1527"/>
      <c r="AK178" s="1527"/>
      <c r="AL178" s="1527"/>
      <c r="AM178" s="1527"/>
      <c r="AN178" s="1527"/>
      <c r="AO178" s="1527"/>
      <c r="AP178" s="1527"/>
      <c r="AQ178" s="1527"/>
      <c r="AR178" s="1527"/>
      <c r="AS178" s="1527"/>
      <c r="AT178" s="1527"/>
      <c r="AU178" s="1527"/>
      <c r="AV178" s="1527"/>
      <c r="AW178" s="1527"/>
      <c r="AX178" s="1527"/>
      <c r="AY178" s="1527"/>
      <c r="AZ178" s="1527"/>
      <c r="BA178" s="1527"/>
      <c r="BB178" s="1527"/>
      <c r="BC178" s="1527"/>
      <c r="BD178" s="1527"/>
      <c r="BE178" s="1527"/>
    </row>
    <row r="179" spans="2:57" ht="16.350000000000001" customHeight="1">
      <c r="B179" s="53"/>
      <c r="C179" s="51" t="s">
        <v>480</v>
      </c>
      <c r="D179" s="830">
        <f>'Library Volume 1'!$I$6</f>
        <v>6.5</v>
      </c>
      <c r="E179" s="831">
        <f>'Library Volume 1'!$I$7</f>
        <v>139</v>
      </c>
      <c r="F179" s="1639">
        <f>ROUND(E179/D179,0)</f>
        <v>21</v>
      </c>
      <c r="G179" s="104">
        <f>'Curriculum Data'!AK48</f>
        <v>0</v>
      </c>
      <c r="H179" s="105">
        <f>G179*F179</f>
        <v>0</v>
      </c>
      <c r="I179" s="104">
        <f>E179*G179</f>
        <v>0</v>
      </c>
      <c r="J179" s="1539"/>
      <c r="K179" s="1701"/>
      <c r="L179" s="115"/>
      <c r="M179" s="115"/>
      <c r="N179" s="115"/>
      <c r="O179" s="1527"/>
      <c r="P179" s="1527"/>
      <c r="Q179" s="1527"/>
      <c r="R179" s="1527"/>
      <c r="S179" s="1527"/>
      <c r="T179" s="1527"/>
      <c r="U179" s="1527"/>
      <c r="V179" s="1539"/>
      <c r="W179" s="1539"/>
      <c r="X179" s="1527"/>
      <c r="Y179" s="1527"/>
      <c r="Z179" s="1527"/>
      <c r="AA179" s="1527"/>
      <c r="AB179" s="1527"/>
      <c r="AC179" s="1527"/>
      <c r="AD179" s="1527"/>
      <c r="AE179" s="1527"/>
      <c r="AF179" s="1527"/>
      <c r="AG179" s="1527"/>
      <c r="AH179" s="1527"/>
      <c r="AI179" s="1527"/>
      <c r="AJ179" s="1527"/>
      <c r="AK179" s="1527"/>
      <c r="AL179" s="1527"/>
      <c r="AM179" s="1527"/>
      <c r="AN179" s="1527"/>
      <c r="AO179" s="1527"/>
      <c r="AP179" s="1527"/>
      <c r="AQ179" s="1527"/>
      <c r="AR179" s="1527"/>
      <c r="AS179" s="1527"/>
      <c r="AT179" s="1527"/>
      <c r="AU179" s="1527"/>
      <c r="AV179" s="1527"/>
      <c r="AW179" s="1527"/>
      <c r="AX179" s="1527"/>
      <c r="AY179" s="1527"/>
      <c r="AZ179" s="1527"/>
      <c r="BA179" s="1527"/>
      <c r="BB179" s="1527"/>
      <c r="BC179" s="1527"/>
      <c r="BD179" s="1527"/>
      <c r="BE179" s="1527"/>
    </row>
    <row r="180" spans="2:57" ht="16.350000000000001" customHeight="1">
      <c r="B180" s="53"/>
      <c r="C180" s="398" t="s">
        <v>482</v>
      </c>
      <c r="D180" s="830">
        <f>'Library Volume 1'!$J$6</f>
        <v>7.5</v>
      </c>
      <c r="E180" s="831">
        <f>'Library Volume 1'!$J$7</f>
        <v>167</v>
      </c>
      <c r="F180" s="1639">
        <f>ROUND(E180/D180,0)</f>
        <v>22</v>
      </c>
      <c r="G180" s="104">
        <f>'Curriculum Data'!AL48</f>
        <v>0</v>
      </c>
      <c r="H180" s="105">
        <f>G180*F180</f>
        <v>0</v>
      </c>
      <c r="I180" s="104">
        <f>E180*G180</f>
        <v>0</v>
      </c>
      <c r="J180" s="1539"/>
      <c r="K180" s="1701"/>
      <c r="L180" s="115"/>
      <c r="M180" s="115"/>
      <c r="N180" s="115"/>
      <c r="O180" s="1527"/>
      <c r="P180" s="1527"/>
      <c r="Q180" s="1527"/>
      <c r="R180" s="1527"/>
      <c r="S180" s="1527"/>
      <c r="T180" s="1527"/>
      <c r="U180" s="1527"/>
      <c r="V180" s="1539"/>
      <c r="W180" s="1539"/>
      <c r="X180" s="1527"/>
      <c r="Y180" s="1527"/>
      <c r="Z180" s="1527"/>
      <c r="AA180" s="1527"/>
      <c r="AB180" s="1527"/>
      <c r="AC180" s="1527"/>
      <c r="AD180" s="1527"/>
      <c r="AE180" s="1527"/>
      <c r="AF180" s="1527"/>
      <c r="AG180" s="1527"/>
      <c r="AH180" s="1527"/>
      <c r="AI180" s="1527"/>
      <c r="AJ180" s="1527"/>
      <c r="AK180" s="1527"/>
      <c r="AL180" s="1527"/>
      <c r="AM180" s="1527"/>
      <c r="AN180" s="1527"/>
      <c r="AO180" s="1527"/>
      <c r="AP180" s="1527"/>
      <c r="AQ180" s="1527"/>
      <c r="AR180" s="1527"/>
      <c r="AS180" s="1527"/>
      <c r="AT180" s="1527"/>
      <c r="AU180" s="1527"/>
      <c r="AV180" s="1527"/>
      <c r="AW180" s="1527"/>
      <c r="AX180" s="1527"/>
      <c r="AY180" s="1527"/>
      <c r="AZ180" s="1527"/>
      <c r="BA180" s="1527"/>
      <c r="BB180" s="1527"/>
      <c r="BC180" s="1527"/>
      <c r="BD180" s="1527"/>
      <c r="BE180" s="1527"/>
    </row>
    <row r="181" spans="2:57" s="51" customFormat="1" ht="20.25">
      <c r="B181" s="53"/>
      <c r="C181" s="1446" t="s">
        <v>513</v>
      </c>
      <c r="D181" s="671"/>
      <c r="E181" s="672"/>
      <c r="F181" s="672"/>
      <c r="G181" s="1438">
        <f>SUM(G177:G180)</f>
        <v>0</v>
      </c>
      <c r="H181" s="1438">
        <f t="shared" ref="H181:I181" si="28">SUM(H177:H180)</f>
        <v>0</v>
      </c>
      <c r="I181" s="1438">
        <f t="shared" si="28"/>
        <v>0</v>
      </c>
      <c r="J181" s="20"/>
      <c r="K181" s="754"/>
      <c r="L181" s="115"/>
      <c r="M181" s="115"/>
      <c r="N181" s="115"/>
      <c r="S181" s="47"/>
    </row>
    <row r="182" spans="2:57" s="59" customFormat="1" ht="23.1" customHeight="1">
      <c r="B182" s="111"/>
      <c r="C182" s="360" t="s">
        <v>514</v>
      </c>
      <c r="D182" s="385"/>
      <c r="E182" s="311"/>
      <c r="F182" s="311"/>
      <c r="G182" s="312"/>
      <c r="H182" s="311"/>
      <c r="I182" s="311"/>
      <c r="J182" s="46"/>
      <c r="K182" s="755" t="s">
        <v>287</v>
      </c>
      <c r="L182" s="115"/>
      <c r="M182" s="115"/>
      <c r="N182" s="115"/>
      <c r="S182" s="110"/>
      <c r="U182" s="110"/>
      <c r="V182" s="112"/>
      <c r="W182" s="112"/>
      <c r="X182" s="112"/>
      <c r="Y182" s="112"/>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row>
    <row r="183" spans="2:57" ht="20.25">
      <c r="B183" s="55">
        <v>1</v>
      </c>
      <c r="C183" s="669"/>
      <c r="D183" s="451" t="e">
        <f>VLOOKUP(C183,'Library Volume 2'!H$7:J$86,3,FALSE)</f>
        <v>#N/A</v>
      </c>
      <c r="E183" s="670"/>
      <c r="F183" s="43">
        <f t="shared" ref="F183:F191" si="29">IF(C183=0,0,ROUND(E183/D183,0))</f>
        <v>0</v>
      </c>
      <c r="G183" s="670"/>
      <c r="H183" s="43">
        <f>G183*F183</f>
        <v>0</v>
      </c>
      <c r="I183" s="43">
        <f>E183*G183</f>
        <v>0</v>
      </c>
      <c r="J183" s="1539"/>
      <c r="K183" s="1703"/>
      <c r="L183" s="115"/>
      <c r="M183" s="115"/>
      <c r="N183" s="115"/>
      <c r="O183" s="1527"/>
      <c r="P183" s="1527"/>
      <c r="Q183" s="1527"/>
      <c r="R183" s="1527"/>
      <c r="S183" s="47"/>
      <c r="T183" s="1527"/>
      <c r="U183" s="47"/>
      <c r="V183" s="48"/>
      <c r="W183" s="48"/>
      <c r="X183" s="48"/>
      <c r="Y183" s="48"/>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row>
    <row r="184" spans="2:57" ht="20.25">
      <c r="B184" s="55">
        <v>2</v>
      </c>
      <c r="C184" s="669"/>
      <c r="D184" s="451" t="e">
        <f>VLOOKUP(C184,'Library Volume 2'!H$7:J$86,3,FALSE)</f>
        <v>#N/A</v>
      </c>
      <c r="E184" s="670"/>
      <c r="F184" s="43">
        <f t="shared" si="29"/>
        <v>0</v>
      </c>
      <c r="G184" s="670"/>
      <c r="H184" s="44">
        <f>G184*F184</f>
        <v>0</v>
      </c>
      <c r="I184" s="43">
        <f>E184*G184</f>
        <v>0</v>
      </c>
      <c r="J184" s="1539"/>
      <c r="K184" s="1709"/>
      <c r="L184" s="115"/>
      <c r="M184" s="115"/>
      <c r="N184" s="115"/>
      <c r="O184" s="1527"/>
      <c r="P184" s="1527"/>
      <c r="Q184" s="1527"/>
      <c r="R184" s="1527"/>
      <c r="S184" s="47"/>
      <c r="T184" s="1527"/>
      <c r="U184" s="47"/>
      <c r="V184" s="48"/>
      <c r="W184" s="48"/>
      <c r="X184" s="48"/>
      <c r="Y184" s="48"/>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row>
    <row r="185" spans="2:57" ht="20.25">
      <c r="B185" s="55">
        <v>3</v>
      </c>
      <c r="C185" s="669"/>
      <c r="D185" s="451" t="e">
        <f>VLOOKUP(C185,'Library Volume 2'!H$7:J$86,3,FALSE)</f>
        <v>#N/A</v>
      </c>
      <c r="E185" s="670"/>
      <c r="F185" s="43">
        <f t="shared" si="29"/>
        <v>0</v>
      </c>
      <c r="G185" s="670"/>
      <c r="H185" s="44">
        <f>G185*F185</f>
        <v>0</v>
      </c>
      <c r="I185" s="43">
        <f>E185*G185</f>
        <v>0</v>
      </c>
      <c r="J185" s="1539"/>
      <c r="K185" s="1703"/>
      <c r="L185" s="115"/>
      <c r="M185" s="115"/>
      <c r="N185" s="115"/>
      <c r="O185" s="1527"/>
      <c r="P185" s="1527"/>
      <c r="Q185" s="1527"/>
      <c r="R185" s="1527"/>
      <c r="S185" s="47"/>
      <c r="T185" s="1527"/>
      <c r="U185" s="47"/>
      <c r="V185" s="48"/>
      <c r="W185" s="48"/>
      <c r="X185" s="48"/>
      <c r="Y185" s="48"/>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row>
    <row r="186" spans="2:57" ht="20.25">
      <c r="B186" s="55">
        <v>4</v>
      </c>
      <c r="C186" s="669"/>
      <c r="D186" s="451" t="e">
        <f>VLOOKUP(C186,'Library Volume 2'!H$7:J$86,3,FALSE)</f>
        <v>#N/A</v>
      </c>
      <c r="E186" s="670"/>
      <c r="F186" s="43">
        <f t="shared" si="29"/>
        <v>0</v>
      </c>
      <c r="G186" s="670"/>
      <c r="H186" s="44">
        <f>G186*F186</f>
        <v>0</v>
      </c>
      <c r="I186" s="43">
        <f>E186*G186</f>
        <v>0</v>
      </c>
      <c r="J186" s="1539"/>
      <c r="K186" s="1703"/>
      <c r="L186" s="115"/>
      <c r="M186" s="115"/>
      <c r="N186" s="115"/>
      <c r="O186" s="1527"/>
      <c r="P186" s="1527"/>
      <c r="Q186" s="1527"/>
      <c r="R186" s="1527"/>
      <c r="S186" s="47"/>
      <c r="T186" s="1527"/>
      <c r="U186" s="47"/>
      <c r="V186" s="48"/>
      <c r="W186" s="48"/>
      <c r="X186" s="48"/>
      <c r="Y186" s="48"/>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row>
    <row r="187" spans="2:57" ht="20.25">
      <c r="B187" s="55">
        <v>5</v>
      </c>
      <c r="C187" s="669"/>
      <c r="D187" s="451" t="e">
        <f>VLOOKUP(C187,'Library Volume 2'!H$7:J$86,3,FALSE)</f>
        <v>#N/A</v>
      </c>
      <c r="E187" s="670"/>
      <c r="F187" s="43">
        <f t="shared" si="29"/>
        <v>0</v>
      </c>
      <c r="G187" s="670"/>
      <c r="H187" s="44">
        <f>G187*F187</f>
        <v>0</v>
      </c>
      <c r="I187" s="43">
        <f>E187*G187</f>
        <v>0</v>
      </c>
      <c r="J187" s="1539"/>
      <c r="K187" s="1703"/>
      <c r="L187" s="115"/>
      <c r="M187" s="115"/>
      <c r="N187" s="115"/>
      <c r="O187" s="1527"/>
      <c r="P187" s="1527"/>
      <c r="Q187" s="1527"/>
      <c r="R187" s="1527"/>
      <c r="S187" s="47"/>
      <c r="T187" s="1527"/>
      <c r="U187" s="47"/>
      <c r="V187" s="48"/>
      <c r="W187" s="48"/>
      <c r="X187" s="48"/>
      <c r="Y187" s="48"/>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row>
    <row r="188" spans="2:57" ht="20.25">
      <c r="B188" s="55">
        <v>6</v>
      </c>
      <c r="C188" s="669"/>
      <c r="D188" s="451" t="e">
        <f>VLOOKUP(C188,'Library Volume 2'!H$7:J$86,3,FALSE)</f>
        <v>#N/A</v>
      </c>
      <c r="E188" s="670"/>
      <c r="F188" s="43">
        <f t="shared" si="29"/>
        <v>0</v>
      </c>
      <c r="G188" s="670"/>
      <c r="H188" s="44">
        <f t="shared" ref="H188:H212" si="30">G188*F188</f>
        <v>0</v>
      </c>
      <c r="I188" s="43">
        <f t="shared" ref="I188:I212" si="31">E188*G188</f>
        <v>0</v>
      </c>
      <c r="J188" s="1539"/>
      <c r="K188" s="1703"/>
      <c r="L188" s="115"/>
      <c r="M188" s="115"/>
      <c r="N188" s="115"/>
      <c r="O188" s="1527"/>
      <c r="P188" s="1527"/>
      <c r="Q188" s="1527"/>
      <c r="R188" s="1527"/>
      <c r="S188" s="47"/>
      <c r="T188" s="1527"/>
      <c r="U188" s="47"/>
      <c r="V188" s="48"/>
      <c r="W188" s="48"/>
      <c r="X188" s="48"/>
      <c r="Y188" s="48"/>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row>
    <row r="189" spans="2:57" ht="20.25">
      <c r="B189" s="55">
        <v>7</v>
      </c>
      <c r="C189" s="669"/>
      <c r="D189" s="451" t="e">
        <f>VLOOKUP(C189,'Library Volume 2'!H$7:J$86,3,FALSE)</f>
        <v>#N/A</v>
      </c>
      <c r="E189" s="670"/>
      <c r="F189" s="43">
        <f t="shared" si="29"/>
        <v>0</v>
      </c>
      <c r="G189" s="670"/>
      <c r="H189" s="44">
        <f t="shared" si="30"/>
        <v>0</v>
      </c>
      <c r="I189" s="43">
        <f t="shared" si="31"/>
        <v>0</v>
      </c>
      <c r="J189" s="1539"/>
      <c r="K189" s="1703"/>
      <c r="L189" s="115"/>
      <c r="M189" s="115"/>
      <c r="N189" s="115"/>
      <c r="O189" s="1527"/>
      <c r="P189" s="1527"/>
      <c r="Q189" s="1527"/>
      <c r="R189" s="1527"/>
      <c r="S189" s="47"/>
      <c r="T189" s="1527"/>
      <c r="U189" s="47"/>
      <c r="V189" s="48"/>
      <c r="W189" s="48"/>
      <c r="X189" s="48"/>
      <c r="Y189" s="48"/>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row>
    <row r="190" spans="2:57" ht="20.25">
      <c r="B190" s="55">
        <v>8</v>
      </c>
      <c r="C190" s="669"/>
      <c r="D190" s="451" t="e">
        <f>VLOOKUP(C190,'Library Volume 2'!H$7:J$86,3,FALSE)</f>
        <v>#N/A</v>
      </c>
      <c r="E190" s="670"/>
      <c r="F190" s="43">
        <f t="shared" si="29"/>
        <v>0</v>
      </c>
      <c r="G190" s="670"/>
      <c r="H190" s="44">
        <f t="shared" si="30"/>
        <v>0</v>
      </c>
      <c r="I190" s="43">
        <f t="shared" si="31"/>
        <v>0</v>
      </c>
      <c r="J190" s="1539"/>
      <c r="K190" s="1703"/>
      <c r="L190" s="115"/>
      <c r="M190" s="115"/>
      <c r="N190" s="115"/>
      <c r="O190" s="1527"/>
      <c r="P190" s="1527"/>
      <c r="Q190" s="1527"/>
      <c r="R190" s="1527"/>
      <c r="S190" s="47"/>
      <c r="T190" s="1527"/>
      <c r="U190" s="47"/>
      <c r="V190" s="48"/>
      <c r="W190" s="48"/>
      <c r="X190" s="48"/>
      <c r="Y190" s="48"/>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row>
    <row r="191" spans="2:57" ht="20.25">
      <c r="B191" s="55">
        <v>9</v>
      </c>
      <c r="C191" s="669"/>
      <c r="D191" s="451" t="e">
        <f>VLOOKUP(C191,'Library Volume 2'!H$7:J$86,3,FALSE)</f>
        <v>#N/A</v>
      </c>
      <c r="E191" s="670"/>
      <c r="F191" s="43">
        <f t="shared" si="29"/>
        <v>0</v>
      </c>
      <c r="G191" s="670"/>
      <c r="H191" s="44">
        <f t="shared" si="30"/>
        <v>0</v>
      </c>
      <c r="I191" s="43">
        <f t="shared" si="31"/>
        <v>0</v>
      </c>
      <c r="J191" s="1539"/>
      <c r="K191" s="1703"/>
      <c r="L191" s="115"/>
      <c r="M191" s="115"/>
      <c r="N191" s="115"/>
      <c r="O191" s="1527"/>
      <c r="P191" s="1527"/>
      <c r="Q191" s="1527"/>
      <c r="R191" s="1527"/>
      <c r="S191" s="47"/>
      <c r="T191" s="1527"/>
      <c r="U191" s="47"/>
      <c r="V191" s="48"/>
      <c r="W191" s="48"/>
      <c r="X191" s="48"/>
      <c r="Y191" s="48"/>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row>
    <row r="192" spans="2:57" ht="20.25">
      <c r="B192" s="55">
        <v>10</v>
      </c>
      <c r="C192" s="669"/>
      <c r="D192" s="451" t="e">
        <f>VLOOKUP(C192,'Library Volume 2'!H$7:J$86,3,FALSE)</f>
        <v>#N/A</v>
      </c>
      <c r="E192" s="670"/>
      <c r="F192" s="43">
        <f t="shared" ref="F192:F206" si="32">IF(C192=0,0,ROUND(E192/D192,0))</f>
        <v>0</v>
      </c>
      <c r="G192" s="670"/>
      <c r="H192" s="44">
        <f t="shared" si="30"/>
        <v>0</v>
      </c>
      <c r="I192" s="43">
        <f t="shared" si="31"/>
        <v>0</v>
      </c>
      <c r="J192" s="1539"/>
      <c r="K192" s="1703"/>
      <c r="L192" s="115"/>
      <c r="M192" s="115"/>
      <c r="N192" s="115"/>
      <c r="O192" s="1527"/>
      <c r="P192" s="1527"/>
      <c r="Q192" s="1527"/>
      <c r="R192" s="1527"/>
      <c r="S192" s="47"/>
      <c r="T192" s="1527"/>
      <c r="U192" s="47"/>
      <c r="V192" s="48"/>
      <c r="W192" s="48"/>
      <c r="X192" s="48"/>
      <c r="Y192" s="48"/>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row>
    <row r="193" spans="2:57" ht="20.25">
      <c r="B193" s="55">
        <v>11</v>
      </c>
      <c r="C193" s="669"/>
      <c r="D193" s="451" t="e">
        <f>VLOOKUP(C193,'Library Volume 2'!H$7:J$86,3,FALSE)</f>
        <v>#N/A</v>
      </c>
      <c r="E193" s="670"/>
      <c r="F193" s="43">
        <f t="shared" si="32"/>
        <v>0</v>
      </c>
      <c r="G193" s="670"/>
      <c r="H193" s="44">
        <f t="shared" si="30"/>
        <v>0</v>
      </c>
      <c r="I193" s="43">
        <f t="shared" si="31"/>
        <v>0</v>
      </c>
      <c r="J193" s="1539"/>
      <c r="K193" s="1703"/>
      <c r="L193" s="115"/>
      <c r="M193" s="115"/>
      <c r="N193" s="115"/>
      <c r="O193" s="1527"/>
      <c r="P193" s="1527"/>
      <c r="Q193" s="1527"/>
      <c r="R193" s="1527"/>
      <c r="S193" s="47"/>
      <c r="T193" s="1527"/>
      <c r="U193" s="47"/>
      <c r="V193" s="48"/>
      <c r="W193" s="48"/>
      <c r="X193" s="48"/>
      <c r="Y193" s="48"/>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row>
    <row r="194" spans="2:57" ht="20.25">
      <c r="B194" s="55">
        <v>12</v>
      </c>
      <c r="C194" s="669"/>
      <c r="D194" s="451" t="e">
        <f>VLOOKUP(C194,'Library Volume 2'!H$7:J$86,3,FALSE)</f>
        <v>#N/A</v>
      </c>
      <c r="E194" s="670"/>
      <c r="F194" s="43">
        <f t="shared" si="32"/>
        <v>0</v>
      </c>
      <c r="G194" s="670"/>
      <c r="H194" s="44">
        <f t="shared" si="30"/>
        <v>0</v>
      </c>
      <c r="I194" s="43">
        <f t="shared" si="31"/>
        <v>0</v>
      </c>
      <c r="J194" s="1539"/>
      <c r="K194" s="1703"/>
      <c r="L194" s="115"/>
      <c r="M194" s="115"/>
      <c r="N194" s="115"/>
      <c r="O194" s="1527"/>
      <c r="P194" s="1527"/>
      <c r="Q194" s="1527"/>
      <c r="R194" s="1527"/>
      <c r="S194" s="47"/>
      <c r="T194" s="1527"/>
      <c r="U194" s="47"/>
      <c r="V194" s="48"/>
      <c r="W194" s="48"/>
      <c r="X194" s="48"/>
      <c r="Y194" s="48"/>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row>
    <row r="195" spans="2:57" ht="20.25">
      <c r="B195" s="55">
        <v>13</v>
      </c>
      <c r="C195" s="669"/>
      <c r="D195" s="451" t="e">
        <f>VLOOKUP(C195,'Library Volume 2'!H$7:J$86,3,FALSE)</f>
        <v>#N/A</v>
      </c>
      <c r="E195" s="670"/>
      <c r="F195" s="43">
        <f t="shared" si="32"/>
        <v>0</v>
      </c>
      <c r="G195" s="670"/>
      <c r="H195" s="44">
        <f t="shared" si="30"/>
        <v>0</v>
      </c>
      <c r="I195" s="43">
        <f t="shared" si="31"/>
        <v>0</v>
      </c>
      <c r="J195" s="1539"/>
      <c r="K195" s="1703"/>
      <c r="L195" s="115"/>
      <c r="M195" s="115"/>
      <c r="N195" s="115"/>
      <c r="O195" s="1527"/>
      <c r="P195" s="1527"/>
      <c r="Q195" s="1527"/>
      <c r="R195" s="1527"/>
      <c r="S195" s="47"/>
      <c r="T195" s="1527"/>
      <c r="U195" s="47"/>
      <c r="V195" s="48"/>
      <c r="W195" s="48"/>
      <c r="X195" s="48"/>
      <c r="Y195" s="48"/>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row>
    <row r="196" spans="2:57" ht="20.25">
      <c r="B196" s="55">
        <v>14</v>
      </c>
      <c r="C196" s="669"/>
      <c r="D196" s="451" t="e">
        <f>VLOOKUP(C196,'Library Volume 2'!H$7:J$86,3,FALSE)</f>
        <v>#N/A</v>
      </c>
      <c r="E196" s="670"/>
      <c r="F196" s="43">
        <f t="shared" si="32"/>
        <v>0</v>
      </c>
      <c r="G196" s="670"/>
      <c r="H196" s="44">
        <f t="shared" si="30"/>
        <v>0</v>
      </c>
      <c r="I196" s="43">
        <f t="shared" si="31"/>
        <v>0</v>
      </c>
      <c r="J196" s="1539"/>
      <c r="K196" s="1703"/>
      <c r="L196" s="115"/>
      <c r="M196" s="115"/>
      <c r="N196" s="115"/>
      <c r="O196" s="1527"/>
      <c r="P196" s="1527"/>
      <c r="Q196" s="1527"/>
      <c r="R196" s="1527"/>
      <c r="S196" s="47"/>
      <c r="T196" s="1527"/>
      <c r="U196" s="47"/>
      <c r="V196" s="48"/>
      <c r="W196" s="48"/>
      <c r="X196" s="48"/>
      <c r="Y196" s="48"/>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row>
    <row r="197" spans="2:57" ht="20.25">
      <c r="B197" s="55">
        <v>15</v>
      </c>
      <c r="C197" s="669"/>
      <c r="D197" s="451" t="e">
        <f>VLOOKUP(C197,'Library Volume 2'!H$7:J$86,3,FALSE)</f>
        <v>#N/A</v>
      </c>
      <c r="E197" s="670"/>
      <c r="F197" s="43">
        <f t="shared" si="32"/>
        <v>0</v>
      </c>
      <c r="G197" s="670"/>
      <c r="H197" s="44">
        <f t="shared" si="30"/>
        <v>0</v>
      </c>
      <c r="I197" s="43">
        <f t="shared" si="31"/>
        <v>0</v>
      </c>
      <c r="J197" s="1539"/>
      <c r="K197" s="1703"/>
      <c r="L197" s="115"/>
      <c r="M197" s="115"/>
      <c r="N197" s="115"/>
      <c r="O197" s="1527"/>
      <c r="P197" s="1527"/>
      <c r="Q197" s="1527"/>
      <c r="R197" s="1527"/>
      <c r="S197" s="47"/>
      <c r="T197" s="1527"/>
      <c r="U197" s="47"/>
      <c r="V197" s="48"/>
      <c r="W197" s="48"/>
      <c r="X197" s="48"/>
      <c r="Y197" s="48"/>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row>
    <row r="198" spans="2:57" ht="20.25">
      <c r="B198" s="55">
        <v>16</v>
      </c>
      <c r="C198" s="669"/>
      <c r="D198" s="451" t="e">
        <f>VLOOKUP(C198,'Library Volume 2'!H$7:J$86,3,FALSE)</f>
        <v>#N/A</v>
      </c>
      <c r="E198" s="670"/>
      <c r="F198" s="43">
        <f t="shared" si="32"/>
        <v>0</v>
      </c>
      <c r="G198" s="670"/>
      <c r="H198" s="44">
        <f t="shared" si="30"/>
        <v>0</v>
      </c>
      <c r="I198" s="43">
        <f t="shared" si="31"/>
        <v>0</v>
      </c>
      <c r="J198" s="1539"/>
      <c r="K198" s="1703"/>
      <c r="L198" s="115"/>
      <c r="M198" s="115"/>
      <c r="N198" s="115"/>
      <c r="O198" s="1527"/>
      <c r="P198" s="1527"/>
      <c r="Q198" s="1527"/>
      <c r="R198" s="1527"/>
      <c r="S198" s="47"/>
      <c r="T198" s="1527"/>
      <c r="U198" s="47"/>
      <c r="V198" s="48"/>
      <c r="W198" s="48"/>
      <c r="X198" s="48"/>
      <c r="Y198" s="48"/>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row>
    <row r="199" spans="2:57" ht="20.25">
      <c r="B199" s="55">
        <v>17</v>
      </c>
      <c r="C199" s="669"/>
      <c r="D199" s="451" t="e">
        <f>VLOOKUP(C199,'Library Volume 2'!H$7:J$86,3,FALSE)</f>
        <v>#N/A</v>
      </c>
      <c r="E199" s="670"/>
      <c r="F199" s="43">
        <f t="shared" si="32"/>
        <v>0</v>
      </c>
      <c r="G199" s="670"/>
      <c r="H199" s="44">
        <f t="shared" si="30"/>
        <v>0</v>
      </c>
      <c r="I199" s="43">
        <f t="shared" si="31"/>
        <v>0</v>
      </c>
      <c r="J199" s="1539"/>
      <c r="K199" s="1703"/>
      <c r="L199" s="115"/>
      <c r="M199" s="115"/>
      <c r="N199" s="115"/>
      <c r="O199" s="1527"/>
      <c r="P199" s="1527"/>
      <c r="Q199" s="1527"/>
      <c r="R199" s="1527"/>
      <c r="S199" s="47"/>
      <c r="T199" s="1527"/>
      <c r="U199" s="47"/>
      <c r="V199" s="48"/>
      <c r="W199" s="48"/>
      <c r="X199" s="48"/>
      <c r="Y199" s="48"/>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row>
    <row r="200" spans="2:57" ht="20.25">
      <c r="B200" s="55">
        <v>18</v>
      </c>
      <c r="C200" s="669"/>
      <c r="D200" s="451" t="e">
        <f>VLOOKUP(C200,'Library Volume 2'!H$7:J$86,3,FALSE)</f>
        <v>#N/A</v>
      </c>
      <c r="E200" s="670"/>
      <c r="F200" s="43">
        <f t="shared" si="32"/>
        <v>0</v>
      </c>
      <c r="G200" s="670"/>
      <c r="H200" s="44">
        <f t="shared" si="30"/>
        <v>0</v>
      </c>
      <c r="I200" s="43">
        <f t="shared" si="31"/>
        <v>0</v>
      </c>
      <c r="J200" s="1539"/>
      <c r="K200" s="1703"/>
      <c r="L200" s="115"/>
      <c r="M200" s="115"/>
      <c r="N200" s="115"/>
      <c r="O200" s="1527"/>
      <c r="P200" s="1527"/>
      <c r="Q200" s="1527"/>
      <c r="R200" s="1527"/>
      <c r="S200" s="47"/>
      <c r="T200" s="1527"/>
      <c r="U200" s="47"/>
      <c r="V200" s="48"/>
      <c r="W200" s="48"/>
      <c r="X200" s="48"/>
      <c r="Y200" s="48"/>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row>
    <row r="201" spans="2:57" ht="20.25">
      <c r="B201" s="55">
        <v>19</v>
      </c>
      <c r="C201" s="669"/>
      <c r="D201" s="451" t="e">
        <f>VLOOKUP(C201,'Library Volume 2'!H$7:J$86,3,FALSE)</f>
        <v>#N/A</v>
      </c>
      <c r="E201" s="670"/>
      <c r="F201" s="43">
        <f t="shared" si="32"/>
        <v>0</v>
      </c>
      <c r="G201" s="670"/>
      <c r="H201" s="44">
        <f t="shared" si="30"/>
        <v>0</v>
      </c>
      <c r="I201" s="43">
        <f t="shared" si="31"/>
        <v>0</v>
      </c>
      <c r="J201" s="1539"/>
      <c r="K201" s="1703"/>
      <c r="L201" s="115"/>
      <c r="M201" s="115"/>
      <c r="N201" s="115"/>
      <c r="O201" s="1527"/>
      <c r="P201" s="1527"/>
      <c r="Q201" s="1527"/>
      <c r="R201" s="1527"/>
      <c r="S201" s="47"/>
      <c r="T201" s="1527"/>
      <c r="U201" s="47"/>
      <c r="V201" s="48"/>
      <c r="W201" s="48"/>
      <c r="X201" s="48"/>
      <c r="Y201" s="48"/>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row>
    <row r="202" spans="2:57" ht="20.25">
      <c r="B202" s="55">
        <v>20</v>
      </c>
      <c r="C202" s="669"/>
      <c r="D202" s="451" t="e">
        <f>VLOOKUP(C202,'Library Volume 2'!H$7:J$86,3,FALSE)</f>
        <v>#N/A</v>
      </c>
      <c r="E202" s="670"/>
      <c r="F202" s="43">
        <f t="shared" si="32"/>
        <v>0</v>
      </c>
      <c r="G202" s="670"/>
      <c r="H202" s="44">
        <f t="shared" si="30"/>
        <v>0</v>
      </c>
      <c r="I202" s="43">
        <f t="shared" si="31"/>
        <v>0</v>
      </c>
      <c r="J202" s="1539"/>
      <c r="K202" s="1703"/>
      <c r="L202" s="115"/>
      <c r="M202" s="115"/>
      <c r="N202" s="115"/>
      <c r="O202" s="1527"/>
      <c r="P202" s="1527"/>
      <c r="Q202" s="1527"/>
      <c r="R202" s="1527"/>
      <c r="S202" s="47"/>
      <c r="T202" s="1527"/>
      <c r="U202" s="47"/>
      <c r="V202" s="48"/>
      <c r="W202" s="48"/>
      <c r="X202" s="48"/>
      <c r="Y202" s="48"/>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row>
    <row r="203" spans="2:57" ht="20.25">
      <c r="B203" s="55">
        <v>21</v>
      </c>
      <c r="C203" s="669"/>
      <c r="D203" s="451" t="e">
        <f>VLOOKUP(C203,'Library Volume 2'!H$7:J$86,3,FALSE)</f>
        <v>#N/A</v>
      </c>
      <c r="E203" s="670"/>
      <c r="F203" s="43">
        <f t="shared" si="32"/>
        <v>0</v>
      </c>
      <c r="G203" s="670"/>
      <c r="H203" s="44">
        <f t="shared" si="30"/>
        <v>0</v>
      </c>
      <c r="I203" s="43">
        <f t="shared" si="31"/>
        <v>0</v>
      </c>
      <c r="J203" s="1539"/>
      <c r="K203" s="1703"/>
      <c r="L203" s="115"/>
      <c r="M203" s="115"/>
      <c r="N203" s="115"/>
      <c r="O203" s="1527"/>
      <c r="P203" s="1527"/>
      <c r="Q203" s="1527"/>
      <c r="R203" s="1527"/>
      <c r="S203" s="47"/>
      <c r="T203" s="1527"/>
      <c r="U203" s="47"/>
      <c r="V203" s="48"/>
      <c r="W203" s="48"/>
      <c r="X203" s="48"/>
      <c r="Y203" s="48"/>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row>
    <row r="204" spans="2:57" ht="20.25">
      <c r="B204" s="55">
        <v>22</v>
      </c>
      <c r="C204" s="669"/>
      <c r="D204" s="451" t="e">
        <f>VLOOKUP(C204,'Library Volume 2'!H$7:J$86,3,FALSE)</f>
        <v>#N/A</v>
      </c>
      <c r="E204" s="670"/>
      <c r="F204" s="43">
        <f t="shared" si="32"/>
        <v>0</v>
      </c>
      <c r="G204" s="670"/>
      <c r="H204" s="44">
        <f t="shared" si="30"/>
        <v>0</v>
      </c>
      <c r="I204" s="43">
        <f t="shared" si="31"/>
        <v>0</v>
      </c>
      <c r="J204" s="1539"/>
      <c r="K204" s="1698"/>
      <c r="L204" s="115"/>
      <c r="M204" s="115"/>
      <c r="N204" s="115"/>
      <c r="O204" s="1527"/>
      <c r="P204" s="1527"/>
      <c r="Q204" s="1527"/>
      <c r="R204" s="1527"/>
      <c r="S204" s="47"/>
      <c r="T204" s="1527"/>
      <c r="U204" s="47"/>
      <c r="V204" s="48"/>
      <c r="W204" s="48"/>
      <c r="X204" s="48"/>
      <c r="Y204" s="48"/>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row>
    <row r="205" spans="2:57" ht="20.25">
      <c r="B205" s="55">
        <v>23</v>
      </c>
      <c r="C205" s="669"/>
      <c r="D205" s="451" t="e">
        <f>VLOOKUP(C205,'Library Volume 2'!H$7:J$86,3,FALSE)</f>
        <v>#N/A</v>
      </c>
      <c r="E205" s="670"/>
      <c r="F205" s="43">
        <f t="shared" si="32"/>
        <v>0</v>
      </c>
      <c r="G205" s="670"/>
      <c r="H205" s="44">
        <f t="shared" si="30"/>
        <v>0</v>
      </c>
      <c r="I205" s="43">
        <f t="shared" si="31"/>
        <v>0</v>
      </c>
      <c r="J205" s="1539"/>
      <c r="K205" s="1698"/>
      <c r="L205" s="115"/>
      <c r="M205" s="115"/>
      <c r="N205" s="115"/>
      <c r="O205" s="1527"/>
      <c r="P205" s="1527"/>
      <c r="Q205" s="1527"/>
      <c r="R205" s="1527"/>
      <c r="S205" s="47"/>
      <c r="T205" s="1527"/>
      <c r="U205" s="47"/>
      <c r="V205" s="48"/>
      <c r="W205" s="48"/>
      <c r="X205" s="48"/>
      <c r="Y205" s="48"/>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row>
    <row r="206" spans="2:57" ht="20.25">
      <c r="B206" s="55">
        <v>24</v>
      </c>
      <c r="C206" s="669"/>
      <c r="D206" s="451" t="e">
        <f>VLOOKUP(C206,'Library Volume 2'!H$7:J$86,3,FALSE)</f>
        <v>#N/A</v>
      </c>
      <c r="E206" s="670"/>
      <c r="F206" s="43">
        <f t="shared" si="32"/>
        <v>0</v>
      </c>
      <c r="G206" s="670"/>
      <c r="H206" s="44">
        <f t="shared" si="30"/>
        <v>0</v>
      </c>
      <c r="I206" s="43">
        <f t="shared" si="31"/>
        <v>0</v>
      </c>
      <c r="J206" s="1539"/>
      <c r="K206" s="1698"/>
      <c r="L206" s="115"/>
      <c r="M206" s="115"/>
      <c r="N206" s="115"/>
      <c r="O206" s="1527"/>
      <c r="P206" s="1527"/>
      <c r="Q206" s="1527"/>
      <c r="R206" s="1527"/>
      <c r="S206" s="47"/>
      <c r="T206" s="1527"/>
      <c r="U206" s="47"/>
      <c r="V206" s="48"/>
      <c r="W206" s="48"/>
      <c r="X206" s="48"/>
      <c r="Y206" s="48"/>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row>
    <row r="207" spans="2:57" ht="20.25">
      <c r="B207" s="55">
        <v>25</v>
      </c>
      <c r="C207" s="669"/>
      <c r="D207" s="451" t="e">
        <f>VLOOKUP(C207,'Library Volume 2'!H$7:J$86,3,FALSE)</f>
        <v>#N/A</v>
      </c>
      <c r="E207" s="670"/>
      <c r="F207" s="43">
        <f t="shared" ref="F207:F212" si="33">IF(C207=0,0,ROUND(E207/D207,0))</f>
        <v>0</v>
      </c>
      <c r="G207" s="670"/>
      <c r="H207" s="44">
        <f t="shared" si="30"/>
        <v>0</v>
      </c>
      <c r="I207" s="43">
        <f t="shared" si="31"/>
        <v>0</v>
      </c>
      <c r="J207" s="1539"/>
      <c r="K207" s="1698"/>
      <c r="L207" s="115"/>
      <c r="M207" s="115"/>
      <c r="N207" s="115"/>
      <c r="O207" s="1527"/>
      <c r="P207" s="1527"/>
      <c r="Q207" s="1527"/>
      <c r="R207" s="1527"/>
      <c r="S207" s="47"/>
      <c r="T207" s="1527"/>
      <c r="U207" s="47"/>
      <c r="V207" s="48"/>
      <c r="W207" s="48"/>
      <c r="X207" s="48"/>
      <c r="Y207" s="48"/>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row>
    <row r="208" spans="2:57" ht="20.25">
      <c r="B208" s="55">
        <v>26</v>
      </c>
      <c r="C208" s="669"/>
      <c r="D208" s="451" t="e">
        <f>VLOOKUP(C208,'Library Volume 2'!H$7:J$86,3,FALSE)</f>
        <v>#N/A</v>
      </c>
      <c r="E208" s="670"/>
      <c r="F208" s="43">
        <f t="shared" si="33"/>
        <v>0</v>
      </c>
      <c r="G208" s="670"/>
      <c r="H208" s="44">
        <f t="shared" si="30"/>
        <v>0</v>
      </c>
      <c r="I208" s="43">
        <f t="shared" si="31"/>
        <v>0</v>
      </c>
      <c r="J208" s="1539"/>
      <c r="K208" s="1698"/>
      <c r="L208" s="115"/>
      <c r="M208" s="115"/>
      <c r="N208" s="115"/>
      <c r="O208" s="1527"/>
      <c r="P208" s="1527"/>
      <c r="Q208" s="1527"/>
      <c r="R208" s="1527"/>
      <c r="S208" s="47"/>
      <c r="T208" s="1527"/>
      <c r="U208" s="1527"/>
      <c r="V208" s="1539"/>
      <c r="W208" s="1539"/>
      <c r="X208" s="1527"/>
      <c r="Y208" s="1527"/>
      <c r="Z208" s="152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row>
    <row r="209" spans="2:57" ht="20.25">
      <c r="B209" s="55">
        <v>27</v>
      </c>
      <c r="C209" s="669"/>
      <c r="D209" s="451" t="e">
        <f>VLOOKUP(C209,'Library Volume 2'!H$7:J$86,3,FALSE)</f>
        <v>#N/A</v>
      </c>
      <c r="E209" s="670"/>
      <c r="F209" s="43">
        <f t="shared" si="33"/>
        <v>0</v>
      </c>
      <c r="G209" s="670"/>
      <c r="H209" s="44">
        <f t="shared" si="30"/>
        <v>0</v>
      </c>
      <c r="I209" s="43">
        <f t="shared" si="31"/>
        <v>0</v>
      </c>
      <c r="J209" s="1539"/>
      <c r="K209" s="1698"/>
      <c r="L209" s="115"/>
      <c r="M209" s="115"/>
      <c r="N209" s="115"/>
      <c r="O209" s="1527"/>
      <c r="P209" s="1527"/>
      <c r="Q209" s="1527"/>
      <c r="R209" s="1527"/>
      <c r="S209" s="47"/>
      <c r="T209" s="1527"/>
      <c r="U209" s="1527"/>
      <c r="V209" s="1539"/>
      <c r="W209" s="1539"/>
      <c r="X209" s="1527"/>
      <c r="Y209" s="1527"/>
      <c r="Z209" s="152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row>
    <row r="210" spans="2:57" ht="20.25">
      <c r="B210" s="55">
        <v>28</v>
      </c>
      <c r="C210" s="669"/>
      <c r="D210" s="451" t="e">
        <f>VLOOKUP(C210,'Library Volume 2'!H$7:J$86,3,FALSE)</f>
        <v>#N/A</v>
      </c>
      <c r="E210" s="670"/>
      <c r="F210" s="43">
        <f t="shared" si="33"/>
        <v>0</v>
      </c>
      <c r="G210" s="670"/>
      <c r="H210" s="44">
        <f t="shared" si="30"/>
        <v>0</v>
      </c>
      <c r="I210" s="43">
        <f t="shared" si="31"/>
        <v>0</v>
      </c>
      <c r="J210" s="1539"/>
      <c r="K210" s="1698"/>
      <c r="L210" s="115"/>
      <c r="M210" s="115"/>
      <c r="N210" s="115"/>
      <c r="O210" s="1527"/>
      <c r="P210" s="1527"/>
      <c r="Q210" s="1527"/>
      <c r="R210" s="1527"/>
      <c r="S210" s="47"/>
      <c r="T210" s="1527"/>
      <c r="U210" s="1527"/>
      <c r="V210" s="1539"/>
      <c r="W210" s="1539"/>
      <c r="X210" s="1527"/>
      <c r="Y210" s="1527"/>
      <c r="Z210" s="152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row>
    <row r="211" spans="2:57" ht="20.25">
      <c r="B211" s="55">
        <v>29</v>
      </c>
      <c r="C211" s="669"/>
      <c r="D211" s="451" t="e">
        <f>VLOOKUP(C211,'Library Volume 2'!H$7:J$86,3,FALSE)</f>
        <v>#N/A</v>
      </c>
      <c r="E211" s="670"/>
      <c r="F211" s="43">
        <f t="shared" si="33"/>
        <v>0</v>
      </c>
      <c r="G211" s="670"/>
      <c r="H211" s="44">
        <f t="shared" si="30"/>
        <v>0</v>
      </c>
      <c r="I211" s="43">
        <f t="shared" si="31"/>
        <v>0</v>
      </c>
      <c r="J211" s="1539"/>
      <c r="K211" s="1698"/>
      <c r="L211" s="115"/>
      <c r="M211" s="115"/>
      <c r="N211" s="115"/>
      <c r="O211" s="1527"/>
      <c r="P211" s="1527"/>
      <c r="Q211" s="1527"/>
      <c r="R211" s="1527"/>
      <c r="S211" s="47"/>
      <c r="T211" s="1527"/>
      <c r="U211" s="1527"/>
      <c r="V211" s="1539"/>
      <c r="W211" s="1539"/>
      <c r="X211" s="1527"/>
      <c r="Y211" s="1527"/>
      <c r="Z211" s="152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row>
    <row r="212" spans="2:57" ht="20.25">
      <c r="B212" s="55">
        <v>30</v>
      </c>
      <c r="C212" s="669"/>
      <c r="D212" s="451" t="e">
        <f>VLOOKUP(C212,'Library Volume 2'!H$7:J$86,3,FALSE)</f>
        <v>#N/A</v>
      </c>
      <c r="E212" s="670"/>
      <c r="F212" s="43">
        <f t="shared" si="33"/>
        <v>0</v>
      </c>
      <c r="G212" s="670"/>
      <c r="H212" s="44">
        <f t="shared" si="30"/>
        <v>0</v>
      </c>
      <c r="I212" s="43">
        <f t="shared" si="31"/>
        <v>0</v>
      </c>
      <c r="J212" s="1539"/>
      <c r="K212" s="1698"/>
      <c r="L212" s="115"/>
      <c r="M212" s="115"/>
      <c r="N212" s="115"/>
      <c r="O212" s="1527"/>
      <c r="P212" s="1527"/>
      <c r="Q212" s="1527"/>
      <c r="R212" s="1527"/>
      <c r="S212" s="47"/>
      <c r="T212" s="1527"/>
      <c r="U212" s="1527"/>
      <c r="V212" s="1539"/>
      <c r="W212" s="1539"/>
      <c r="X212" s="1527"/>
      <c r="Y212" s="1527"/>
      <c r="Z212" s="152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row>
    <row r="213" spans="2:57" ht="20.25">
      <c r="B213" s="361"/>
      <c r="C213" s="362"/>
      <c r="D213" s="386"/>
      <c r="E213" s="363"/>
      <c r="F213" s="1192" t="s">
        <v>517</v>
      </c>
      <c r="G213" s="364">
        <f>SUM(G183:G212)</f>
        <v>0</v>
      </c>
      <c r="H213" s="364">
        <f>SUM(H183:H212)</f>
        <v>0</v>
      </c>
      <c r="I213" s="434">
        <f>SUM(I183:I212)</f>
        <v>0</v>
      </c>
      <c r="J213" s="435"/>
      <c r="K213" s="756"/>
      <c r="L213" s="115"/>
      <c r="M213" s="115"/>
      <c r="N213" s="115"/>
      <c r="O213" s="1527"/>
      <c r="P213" s="1527"/>
      <c r="Q213" s="1527"/>
      <c r="R213" s="1527"/>
      <c r="S213" s="47"/>
      <c r="T213" s="1527"/>
      <c r="U213" s="1527"/>
      <c r="V213" s="1539"/>
      <c r="W213" s="1539"/>
      <c r="X213" s="1527"/>
      <c r="Y213" s="1527"/>
      <c r="Z213" s="1527"/>
      <c r="AA213" s="47"/>
      <c r="AB213" s="47"/>
      <c r="AC213" s="47"/>
      <c r="AD213" s="47"/>
      <c r="AE213" s="47"/>
      <c r="AF213" s="47"/>
      <c r="AG213" s="47"/>
      <c r="AH213" s="47"/>
      <c r="AI213" s="47"/>
      <c r="AJ213" s="47"/>
      <c r="AK213" s="47"/>
      <c r="AL213" s="47"/>
      <c r="AM213" s="1527"/>
      <c r="AN213" s="1527"/>
      <c r="AO213" s="1527"/>
      <c r="AP213" s="1527"/>
      <c r="AQ213" s="1527"/>
      <c r="AR213" s="1527"/>
      <c r="AS213" s="1527"/>
      <c r="AT213" s="1527"/>
      <c r="AU213" s="1527"/>
      <c r="AV213" s="1527"/>
      <c r="AW213" s="1527"/>
      <c r="AX213" s="1527"/>
      <c r="AY213" s="1527"/>
      <c r="AZ213" s="1527"/>
      <c r="BA213" s="1527"/>
      <c r="BB213" s="1527"/>
      <c r="BC213" s="1527"/>
      <c r="BD213" s="1527"/>
      <c r="BE213" s="1527"/>
    </row>
    <row r="214" spans="2:57" ht="20.100000000000001" customHeight="1">
      <c r="B214" s="53"/>
      <c r="C214" s="1705"/>
      <c r="D214" s="1706"/>
      <c r="E214" s="1654"/>
      <c r="F214" s="314" t="s">
        <v>518</v>
      </c>
      <c r="G214" s="109">
        <f>G181-G213</f>
        <v>0</v>
      </c>
      <c r="H214" s="109">
        <f>H181-H213</f>
        <v>0</v>
      </c>
      <c r="I214" s="415">
        <f>ROUND(I181-I213,0)</f>
        <v>0</v>
      </c>
      <c r="J214" s="1539"/>
      <c r="K214" s="1707"/>
      <c r="L214" s="115"/>
      <c r="M214" s="115"/>
      <c r="N214" s="115"/>
      <c r="O214" s="1527"/>
      <c r="P214" s="1527"/>
      <c r="Q214" s="1527"/>
      <c r="R214" s="1527"/>
      <c r="S214" s="47"/>
      <c r="T214" s="1527"/>
      <c r="U214" s="1527"/>
      <c r="V214" s="1539"/>
      <c r="W214" s="1539"/>
      <c r="X214" s="1527"/>
      <c r="Y214" s="1527"/>
      <c r="Z214" s="1527"/>
      <c r="AA214" s="47"/>
      <c r="AB214" s="47"/>
      <c r="AC214" s="47"/>
      <c r="AD214" s="47"/>
      <c r="AE214" s="47"/>
      <c r="AF214" s="47"/>
      <c r="AG214" s="47"/>
      <c r="AH214" s="47"/>
      <c r="AI214" s="47"/>
      <c r="AJ214" s="47"/>
      <c r="AK214" s="47"/>
      <c r="AL214" s="47"/>
      <c r="AM214" s="1527"/>
      <c r="AN214" s="1527"/>
      <c r="AO214" s="1527"/>
      <c r="AP214" s="1527"/>
      <c r="AQ214" s="1527"/>
      <c r="AR214" s="1527"/>
      <c r="AS214" s="1527"/>
      <c r="AT214" s="1527"/>
      <c r="AU214" s="1527"/>
      <c r="AV214" s="1527"/>
      <c r="AW214" s="1527"/>
      <c r="AX214" s="1527"/>
      <c r="AY214" s="1527"/>
      <c r="AZ214" s="1527"/>
      <c r="BA214" s="1527"/>
      <c r="BB214" s="1527"/>
      <c r="BC214" s="1527"/>
      <c r="BD214" s="1527"/>
      <c r="BE214" s="1527"/>
    </row>
    <row r="215" spans="2:57" ht="20.25">
      <c r="B215" s="53"/>
      <c r="C215" s="1582"/>
      <c r="D215" s="1708"/>
      <c r="E215" s="1576"/>
      <c r="F215" s="1576"/>
      <c r="G215" s="1576"/>
      <c r="H215" s="1576"/>
      <c r="I215" s="1577"/>
      <c r="J215" s="1539"/>
      <c r="K215" s="1707"/>
      <c r="L215" s="115"/>
      <c r="M215" s="115"/>
      <c r="N215" s="115"/>
      <c r="O215" s="1527"/>
      <c r="P215" s="1527"/>
      <c r="Q215" s="1527"/>
      <c r="R215" s="1527"/>
      <c r="S215" s="47"/>
      <c r="T215" s="1527"/>
      <c r="U215" s="1527"/>
      <c r="V215" s="1539"/>
      <c r="W215" s="1539"/>
      <c r="X215" s="1527"/>
      <c r="Y215" s="1527"/>
      <c r="Z215" s="1527"/>
      <c r="AA215" s="47"/>
      <c r="AB215" s="47"/>
      <c r="AC215" s="47"/>
      <c r="AD215" s="47"/>
      <c r="AE215" s="47"/>
      <c r="AF215" s="47"/>
      <c r="AG215" s="47"/>
      <c r="AH215" s="47"/>
      <c r="AI215" s="47"/>
      <c r="AJ215" s="47"/>
      <c r="AK215" s="47"/>
      <c r="AL215" s="47"/>
      <c r="AM215" s="1527"/>
      <c r="AN215" s="1527"/>
      <c r="AO215" s="1527"/>
      <c r="AP215" s="1527"/>
      <c r="AQ215" s="1527"/>
      <c r="AR215" s="1527"/>
      <c r="AS215" s="1527"/>
      <c r="AT215" s="1527"/>
      <c r="AU215" s="1527"/>
      <c r="AV215" s="1527"/>
      <c r="AW215" s="1527"/>
      <c r="AX215" s="1527"/>
      <c r="AY215" s="1527"/>
      <c r="AZ215" s="1527"/>
      <c r="BA215" s="1527"/>
      <c r="BB215" s="1527"/>
      <c r="BC215" s="1527"/>
      <c r="BD215" s="1527"/>
      <c r="BE215" s="1527"/>
    </row>
    <row r="216" spans="2:57" s="24" customFormat="1" ht="23.25">
      <c r="B216" s="787" t="str">
        <f>'Curriculum Data'!AD57</f>
        <v>06</v>
      </c>
      <c r="C216" s="798" t="str">
        <f>'Curriculum Data'!AE57</f>
        <v>Information and Communication Technology (ICT)</v>
      </c>
      <c r="D216" s="384"/>
      <c r="E216" s="25"/>
      <c r="F216" s="25"/>
      <c r="G216" s="318"/>
      <c r="H216" s="40"/>
      <c r="I216" s="25"/>
      <c r="J216" s="28"/>
      <c r="K216" s="758"/>
      <c r="L216" s="115"/>
      <c r="M216" s="115"/>
      <c r="N216" s="115"/>
      <c r="V216" s="28"/>
      <c r="W216" s="28"/>
    </row>
    <row r="217" spans="2:57" s="929" customFormat="1" ht="23.1" customHeight="1">
      <c r="B217" s="928"/>
      <c r="C217" s="1446" t="s">
        <v>510</v>
      </c>
      <c r="D217" s="923"/>
      <c r="E217" s="924"/>
      <c r="F217" s="924"/>
      <c r="G217" s="925"/>
      <c r="H217" s="926"/>
      <c r="I217" s="924"/>
      <c r="J217" s="805"/>
      <c r="K217" s="927"/>
      <c r="S217" s="930"/>
      <c r="U217" s="930"/>
      <c r="V217" s="931"/>
      <c r="W217" s="931"/>
      <c r="X217" s="931"/>
      <c r="Y217" s="931"/>
      <c r="Z217" s="930"/>
      <c r="AA217" s="930"/>
      <c r="AB217" s="930"/>
      <c r="AC217" s="930"/>
      <c r="AD217" s="930"/>
      <c r="AE217" s="930"/>
      <c r="AF217" s="930"/>
      <c r="AG217" s="930"/>
      <c r="AH217" s="930"/>
      <c r="AI217" s="930"/>
      <c r="AJ217" s="930"/>
      <c r="AK217" s="930"/>
      <c r="AL217" s="930"/>
      <c r="AM217" s="930"/>
      <c r="AN217" s="930"/>
      <c r="AO217" s="930"/>
      <c r="AP217" s="930"/>
      <c r="AQ217" s="930"/>
      <c r="AR217" s="930"/>
      <c r="AS217" s="930"/>
      <c r="AT217" s="930"/>
      <c r="AU217" s="930"/>
      <c r="AV217" s="930"/>
      <c r="AW217" s="930"/>
      <c r="AX217" s="930"/>
      <c r="AY217" s="930"/>
      <c r="AZ217" s="930"/>
      <c r="BA217" s="930"/>
      <c r="BB217" s="930"/>
      <c r="BC217" s="930"/>
      <c r="BD217" s="930"/>
      <c r="BE217" s="930"/>
    </row>
    <row r="218" spans="2:57" ht="16.350000000000001" customHeight="1">
      <c r="B218" s="53"/>
      <c r="C218" s="51" t="s">
        <v>476</v>
      </c>
      <c r="D218" s="830">
        <f>'Library Volume 1'!$G$6</f>
        <v>3.2</v>
      </c>
      <c r="E218" s="831">
        <f>'Library Volume 1'!$G$7</f>
        <v>69</v>
      </c>
      <c r="F218" s="1639">
        <f>ROUND(E218/D218,0)</f>
        <v>22</v>
      </c>
      <c r="G218" s="104">
        <f>'Curriculum Data'!AI58</f>
        <v>0</v>
      </c>
      <c r="H218" s="105">
        <f>G218*F218</f>
        <v>0</v>
      </c>
      <c r="I218" s="104">
        <f>E218*G218</f>
        <v>0</v>
      </c>
      <c r="J218" s="1539"/>
      <c r="K218" s="1701"/>
      <c r="L218" s="115"/>
      <c r="M218" s="115"/>
      <c r="N218" s="115"/>
      <c r="O218" s="1527"/>
      <c r="P218" s="1527"/>
      <c r="Q218" s="1527"/>
      <c r="R218" s="1527"/>
      <c r="S218" s="1527"/>
      <c r="T218" s="1527"/>
      <c r="U218" s="1527"/>
      <c r="V218" s="1539"/>
      <c r="W218" s="1539"/>
      <c r="X218" s="1527"/>
      <c r="Y218" s="1527"/>
      <c r="Z218" s="1527"/>
      <c r="AA218" s="1527"/>
      <c r="AB218" s="1527"/>
      <c r="AC218" s="1527"/>
      <c r="AD218" s="1527"/>
      <c r="AE218" s="1527"/>
      <c r="AF218" s="1527"/>
      <c r="AG218" s="1527"/>
      <c r="AH218" s="1527"/>
      <c r="AI218" s="1527"/>
      <c r="AJ218" s="1527"/>
      <c r="AK218" s="1527"/>
      <c r="AL218" s="1527"/>
      <c r="AM218" s="1527"/>
      <c r="AN218" s="1527"/>
      <c r="AO218" s="1527"/>
      <c r="AP218" s="1527"/>
      <c r="AQ218" s="1527"/>
      <c r="AR218" s="1527"/>
      <c r="AS218" s="1527"/>
      <c r="AT218" s="1527"/>
      <c r="AU218" s="1527"/>
      <c r="AV218" s="1527"/>
      <c r="AW218" s="1527"/>
      <c r="AX218" s="1527"/>
      <c r="AY218" s="1527"/>
      <c r="AZ218" s="1527"/>
      <c r="BA218" s="1527"/>
      <c r="BB218" s="1527"/>
      <c r="BC218" s="1527"/>
      <c r="BD218" s="1527"/>
      <c r="BE218" s="1527"/>
    </row>
    <row r="219" spans="2:57" s="51" customFormat="1" ht="16.350000000000001" customHeight="1">
      <c r="B219" s="53"/>
      <c r="C219" s="51" t="s">
        <v>478</v>
      </c>
      <c r="D219" s="830">
        <f>'Library Volume 1'!$H$6</f>
        <v>4.9000000000000004</v>
      </c>
      <c r="E219" s="831">
        <f>'Library Volume 1'!$H$7</f>
        <v>97</v>
      </c>
      <c r="F219" s="1639">
        <f>ROUND(E219/D219,0)</f>
        <v>20</v>
      </c>
      <c r="G219" s="104">
        <f>'Curriculum Data'!AJ58</f>
        <v>0</v>
      </c>
      <c r="H219" s="105">
        <f>G219*F219</f>
        <v>0</v>
      </c>
      <c r="I219" s="104">
        <f>E219*G219</f>
        <v>0</v>
      </c>
      <c r="J219" s="1539"/>
      <c r="K219" s="759"/>
      <c r="L219" s="115"/>
      <c r="M219" s="115"/>
      <c r="N219" s="115"/>
    </row>
    <row r="220" spans="2:57" ht="16.350000000000001" customHeight="1">
      <c r="B220" s="53"/>
      <c r="C220" s="51" t="s">
        <v>480</v>
      </c>
      <c r="D220" s="830">
        <f>'Library Volume 1'!$I$6</f>
        <v>6.5</v>
      </c>
      <c r="E220" s="831">
        <f>'Library Volume 1'!$I$7</f>
        <v>139</v>
      </c>
      <c r="F220" s="1639">
        <f>ROUND(E220/D220,0)</f>
        <v>21</v>
      </c>
      <c r="G220" s="104">
        <f>'Curriculum Data'!AK58</f>
        <v>0</v>
      </c>
      <c r="H220" s="105">
        <f>G220*F220</f>
        <v>0</v>
      </c>
      <c r="I220" s="104">
        <f>E220*G220</f>
        <v>0</v>
      </c>
      <c r="J220" s="1539"/>
      <c r="K220" s="1701"/>
      <c r="L220" s="115"/>
      <c r="M220" s="115"/>
      <c r="N220" s="115"/>
      <c r="O220" s="1527"/>
      <c r="P220" s="1527"/>
      <c r="Q220" s="1527"/>
      <c r="R220" s="1527"/>
      <c r="S220" s="1527"/>
      <c r="T220" s="1527"/>
      <c r="U220" s="1527"/>
      <c r="V220" s="1539"/>
      <c r="W220" s="1539"/>
      <c r="X220" s="1527"/>
      <c r="Y220" s="1527"/>
      <c r="Z220" s="1527"/>
      <c r="AA220" s="1527"/>
      <c r="AB220" s="1527"/>
      <c r="AC220" s="1527"/>
      <c r="AD220" s="1527"/>
      <c r="AE220" s="1527"/>
      <c r="AF220" s="1527"/>
      <c r="AG220" s="1527"/>
      <c r="AH220" s="1527"/>
      <c r="AI220" s="1527"/>
      <c r="AJ220" s="1527"/>
      <c r="AK220" s="1527"/>
      <c r="AL220" s="1527"/>
      <c r="AM220" s="1527"/>
      <c r="AN220" s="1527"/>
      <c r="AO220" s="1527"/>
      <c r="AP220" s="1527"/>
      <c r="AQ220" s="1527"/>
      <c r="AR220" s="1527"/>
      <c r="AS220" s="1527"/>
      <c r="AT220" s="1527"/>
      <c r="AU220" s="1527"/>
      <c r="AV220" s="1527"/>
      <c r="AW220" s="1527"/>
      <c r="AX220" s="1527"/>
      <c r="AY220" s="1527"/>
      <c r="AZ220" s="1527"/>
      <c r="BA220" s="1527"/>
      <c r="BB220" s="1527"/>
      <c r="BC220" s="1527"/>
      <c r="BD220" s="1527"/>
      <c r="BE220" s="1527"/>
    </row>
    <row r="221" spans="2:57" ht="16.350000000000001" customHeight="1">
      <c r="B221" s="53"/>
      <c r="C221" s="398" t="s">
        <v>482</v>
      </c>
      <c r="D221" s="830">
        <f>'Library Volume 1'!$J$6</f>
        <v>7.5</v>
      </c>
      <c r="E221" s="831">
        <f>'Library Volume 1'!$J$7</f>
        <v>167</v>
      </c>
      <c r="F221" s="1639">
        <f>ROUND(E221/D221,0)</f>
        <v>22</v>
      </c>
      <c r="G221" s="104">
        <f>'Curriculum Data'!AL58</f>
        <v>0</v>
      </c>
      <c r="H221" s="105">
        <f>G221*F221</f>
        <v>0</v>
      </c>
      <c r="I221" s="104">
        <f>E221*G221</f>
        <v>0</v>
      </c>
      <c r="J221" s="1539"/>
      <c r="K221" s="1701"/>
      <c r="L221" s="115"/>
      <c r="M221" s="115"/>
      <c r="N221" s="115"/>
      <c r="O221" s="1527"/>
      <c r="P221" s="1527"/>
      <c r="Q221" s="1527"/>
      <c r="R221" s="1527"/>
      <c r="S221" s="1527"/>
      <c r="T221" s="1527"/>
      <c r="U221" s="1527"/>
      <c r="V221" s="1539"/>
      <c r="W221" s="1539"/>
      <c r="X221" s="1527"/>
      <c r="Y221" s="1527"/>
      <c r="Z221" s="1527"/>
      <c r="AA221" s="1527"/>
      <c r="AB221" s="1527"/>
      <c r="AC221" s="1527"/>
      <c r="AD221" s="1527"/>
      <c r="AE221" s="1527"/>
      <c r="AF221" s="1527"/>
      <c r="AG221" s="1527"/>
      <c r="AH221" s="1527"/>
      <c r="AI221" s="1527"/>
      <c r="AJ221" s="1527"/>
      <c r="AK221" s="1527"/>
      <c r="AL221" s="1527"/>
      <c r="AM221" s="1527"/>
      <c r="AN221" s="1527"/>
      <c r="AO221" s="1527"/>
      <c r="AP221" s="1527"/>
      <c r="AQ221" s="1527"/>
      <c r="AR221" s="1527"/>
      <c r="AS221" s="1527"/>
      <c r="AT221" s="1527"/>
      <c r="AU221" s="1527"/>
      <c r="AV221" s="1527"/>
      <c r="AW221" s="1527"/>
      <c r="AX221" s="1527"/>
      <c r="AY221" s="1527"/>
      <c r="AZ221" s="1527"/>
      <c r="BA221" s="1527"/>
      <c r="BB221" s="1527"/>
      <c r="BC221" s="1527"/>
      <c r="BD221" s="1527"/>
      <c r="BE221" s="1527"/>
    </row>
    <row r="222" spans="2:57" s="51" customFormat="1" ht="20.25">
      <c r="B222" s="53"/>
      <c r="C222" s="1446" t="s">
        <v>513</v>
      </c>
      <c r="D222" s="671"/>
      <c r="E222" s="672"/>
      <c r="F222" s="672"/>
      <c r="G222" s="1438">
        <f>SUM(G218:G221)</f>
        <v>0</v>
      </c>
      <c r="H222" s="1438">
        <f t="shared" ref="H222:I222" si="34">SUM(H218:H221)</f>
        <v>0</v>
      </c>
      <c r="I222" s="1438">
        <f t="shared" si="34"/>
        <v>0</v>
      </c>
      <c r="J222" s="20"/>
      <c r="K222" s="754"/>
      <c r="L222" s="115"/>
      <c r="M222" s="115"/>
      <c r="N222" s="115"/>
      <c r="S222" s="47"/>
    </row>
    <row r="223" spans="2:57" ht="20.25">
      <c r="B223" s="111"/>
      <c r="C223" s="360" t="s">
        <v>514</v>
      </c>
      <c r="D223" s="385"/>
      <c r="E223" s="311"/>
      <c r="F223" s="311"/>
      <c r="G223" s="312"/>
      <c r="H223" s="311"/>
      <c r="I223" s="311"/>
      <c r="J223" s="46"/>
      <c r="K223" s="755" t="s">
        <v>287</v>
      </c>
      <c r="L223" s="115"/>
      <c r="M223" s="115"/>
      <c r="N223" s="115"/>
      <c r="O223" s="1527"/>
      <c r="P223" s="1527"/>
      <c r="Q223" s="1527"/>
      <c r="R223" s="1527"/>
      <c r="S223" s="47"/>
      <c r="T223" s="1527"/>
      <c r="U223" s="47"/>
      <c r="V223" s="48"/>
      <c r="W223" s="48"/>
      <c r="X223" s="48"/>
      <c r="Y223" s="48"/>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row>
    <row r="224" spans="2:57" ht="20.25">
      <c r="B224" s="55">
        <v>1</v>
      </c>
      <c r="C224" s="669"/>
      <c r="D224" s="451" t="e">
        <f>VLOOKUP(C224,'Library Volume 2'!H$7:J$86,3,FALSE)</f>
        <v>#N/A</v>
      </c>
      <c r="E224" s="670"/>
      <c r="F224" s="43">
        <f t="shared" ref="F224:F243" si="35">IF(C224=0,0,ROUND(E224/D224,0))</f>
        <v>0</v>
      </c>
      <c r="G224" s="670"/>
      <c r="H224" s="43">
        <f>G224*F224</f>
        <v>0</v>
      </c>
      <c r="I224" s="43">
        <f>E224*G224</f>
        <v>0</v>
      </c>
      <c r="J224" s="1539"/>
      <c r="K224" s="1703"/>
      <c r="L224" s="115"/>
      <c r="M224" s="115"/>
      <c r="N224" s="115"/>
      <c r="O224" s="1527"/>
      <c r="P224" s="1527"/>
      <c r="Q224" s="1527"/>
      <c r="R224" s="1527"/>
      <c r="S224" s="47"/>
      <c r="T224" s="1527"/>
      <c r="U224" s="47"/>
      <c r="V224" s="48"/>
      <c r="W224" s="48"/>
      <c r="X224" s="48"/>
      <c r="Y224" s="48"/>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row>
    <row r="225" spans="2:57" ht="20.25">
      <c r="B225" s="55">
        <v>2</v>
      </c>
      <c r="C225" s="669"/>
      <c r="D225" s="451" t="e">
        <f>VLOOKUP(C225,'Library Volume 2'!H$7:J$86,3,FALSE)</f>
        <v>#N/A</v>
      </c>
      <c r="E225" s="670"/>
      <c r="F225" s="43">
        <f t="shared" si="35"/>
        <v>0</v>
      </c>
      <c r="G225" s="670"/>
      <c r="H225" s="44">
        <f>G225*F225</f>
        <v>0</v>
      </c>
      <c r="I225" s="43">
        <f>E225*G225</f>
        <v>0</v>
      </c>
      <c r="J225" s="1539"/>
      <c r="K225" s="1703"/>
      <c r="L225" s="115"/>
      <c r="M225" s="115"/>
      <c r="N225" s="115"/>
      <c r="O225" s="1527"/>
      <c r="P225" s="1527"/>
      <c r="Q225" s="1527"/>
      <c r="R225" s="1527"/>
      <c r="S225" s="47"/>
      <c r="T225" s="1527"/>
      <c r="U225" s="47"/>
      <c r="V225" s="48"/>
      <c r="W225" s="48"/>
      <c r="X225" s="48"/>
      <c r="Y225" s="48"/>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row>
    <row r="226" spans="2:57" ht="20.25">
      <c r="B226" s="55">
        <v>3</v>
      </c>
      <c r="C226" s="669"/>
      <c r="D226" s="451" t="e">
        <f>VLOOKUP(C226,'Library Volume 2'!H$7:J$86,3,FALSE)</f>
        <v>#N/A</v>
      </c>
      <c r="E226" s="670"/>
      <c r="F226" s="43">
        <f t="shared" si="35"/>
        <v>0</v>
      </c>
      <c r="G226" s="670"/>
      <c r="H226" s="44">
        <f>G226*F226</f>
        <v>0</v>
      </c>
      <c r="I226" s="43">
        <f>E226*G226</f>
        <v>0</v>
      </c>
      <c r="J226" s="1539"/>
      <c r="K226" s="1703"/>
      <c r="L226" s="115"/>
      <c r="M226" s="115"/>
      <c r="N226" s="115"/>
      <c r="O226" s="1527"/>
      <c r="P226" s="1527"/>
      <c r="Q226" s="1527"/>
      <c r="R226" s="1527"/>
      <c r="S226" s="47"/>
      <c r="T226" s="1527"/>
      <c r="U226" s="47"/>
      <c r="V226" s="48"/>
      <c r="W226" s="48"/>
      <c r="X226" s="48"/>
      <c r="Y226" s="48"/>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row>
    <row r="227" spans="2:57" ht="20.25">
      <c r="B227" s="55">
        <v>4</v>
      </c>
      <c r="C227" s="669"/>
      <c r="D227" s="451" t="e">
        <f>VLOOKUP(C227,'Library Volume 2'!H$7:J$86,3,FALSE)</f>
        <v>#N/A</v>
      </c>
      <c r="E227" s="670"/>
      <c r="F227" s="43">
        <f t="shared" si="35"/>
        <v>0</v>
      </c>
      <c r="G227" s="670"/>
      <c r="H227" s="44">
        <f>G227*F227</f>
        <v>0</v>
      </c>
      <c r="I227" s="43">
        <f>E227*G227</f>
        <v>0</v>
      </c>
      <c r="J227" s="1539"/>
      <c r="K227" s="1703"/>
      <c r="L227" s="115"/>
      <c r="M227" s="115"/>
      <c r="N227" s="115"/>
      <c r="O227" s="1527"/>
      <c r="P227" s="1527"/>
      <c r="Q227" s="1527"/>
      <c r="R227" s="1527"/>
      <c r="S227" s="47"/>
      <c r="T227" s="1527"/>
      <c r="U227" s="47"/>
      <c r="V227" s="48"/>
      <c r="W227" s="48"/>
      <c r="X227" s="48"/>
      <c r="Y227" s="48"/>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row>
    <row r="228" spans="2:57" ht="20.25">
      <c r="B228" s="55">
        <v>5</v>
      </c>
      <c r="C228" s="669"/>
      <c r="D228" s="451" t="e">
        <f>VLOOKUP(C228,'Library Volume 2'!H$7:J$86,3,FALSE)</f>
        <v>#N/A</v>
      </c>
      <c r="E228" s="670"/>
      <c r="F228" s="43">
        <f t="shared" si="35"/>
        <v>0</v>
      </c>
      <c r="G228" s="670"/>
      <c r="H228" s="44">
        <f>G228*F228</f>
        <v>0</v>
      </c>
      <c r="I228" s="43">
        <f>E228*G228</f>
        <v>0</v>
      </c>
      <c r="J228" s="1539"/>
      <c r="K228" s="1703"/>
      <c r="L228" s="115"/>
      <c r="M228" s="115"/>
      <c r="N228" s="115"/>
      <c r="O228" s="1527"/>
      <c r="P228" s="1527"/>
      <c r="Q228" s="1527"/>
      <c r="R228" s="1527"/>
      <c r="S228" s="47"/>
      <c r="T228" s="1527"/>
      <c r="U228" s="47"/>
      <c r="V228" s="48"/>
      <c r="W228" s="48"/>
      <c r="X228" s="48"/>
      <c r="Y228" s="48"/>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row>
    <row r="229" spans="2:57" ht="20.25">
      <c r="B229" s="55">
        <v>6</v>
      </c>
      <c r="C229" s="669"/>
      <c r="D229" s="451" t="e">
        <f>VLOOKUP(C229,'Library Volume 2'!H$7:J$86,3,FALSE)</f>
        <v>#N/A</v>
      </c>
      <c r="E229" s="670"/>
      <c r="F229" s="43">
        <f t="shared" si="35"/>
        <v>0</v>
      </c>
      <c r="G229" s="670"/>
      <c r="H229" s="44">
        <f t="shared" ref="H229:H243" si="36">G229*F229</f>
        <v>0</v>
      </c>
      <c r="I229" s="43">
        <f t="shared" ref="I229:I243" si="37">E229*G229</f>
        <v>0</v>
      </c>
      <c r="J229" s="1539"/>
      <c r="K229" s="1703"/>
      <c r="L229" s="115"/>
      <c r="M229" s="115"/>
      <c r="N229" s="115"/>
      <c r="O229" s="1527"/>
      <c r="P229" s="1527"/>
      <c r="Q229" s="1527"/>
      <c r="R229" s="1527"/>
      <c r="S229" s="47"/>
      <c r="T229" s="1527"/>
      <c r="U229" s="47"/>
      <c r="V229" s="48"/>
      <c r="W229" s="48"/>
      <c r="X229" s="48"/>
      <c r="Y229" s="48"/>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row>
    <row r="230" spans="2:57" ht="20.25">
      <c r="B230" s="55">
        <v>7</v>
      </c>
      <c r="C230" s="669"/>
      <c r="D230" s="451" t="e">
        <f>VLOOKUP(C230,'Library Volume 2'!H$7:J$86,3,FALSE)</f>
        <v>#N/A</v>
      </c>
      <c r="E230" s="670"/>
      <c r="F230" s="43">
        <f t="shared" si="35"/>
        <v>0</v>
      </c>
      <c r="G230" s="670"/>
      <c r="H230" s="44">
        <f t="shared" si="36"/>
        <v>0</v>
      </c>
      <c r="I230" s="43">
        <f t="shared" si="37"/>
        <v>0</v>
      </c>
      <c r="J230" s="1539"/>
      <c r="K230" s="1703"/>
      <c r="L230" s="115"/>
      <c r="M230" s="115"/>
      <c r="N230" s="115"/>
      <c r="O230" s="1527"/>
      <c r="P230" s="1527"/>
      <c r="Q230" s="1527"/>
      <c r="R230" s="1527"/>
      <c r="S230" s="47"/>
      <c r="T230" s="1527"/>
      <c r="U230" s="47"/>
      <c r="V230" s="48"/>
      <c r="W230" s="48"/>
      <c r="X230" s="48"/>
      <c r="Y230" s="48"/>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row>
    <row r="231" spans="2:57" ht="20.25">
      <c r="B231" s="55">
        <v>8</v>
      </c>
      <c r="C231" s="669"/>
      <c r="D231" s="451" t="e">
        <f>VLOOKUP(C231,'Library Volume 2'!H$7:J$86,3,FALSE)</f>
        <v>#N/A</v>
      </c>
      <c r="E231" s="670"/>
      <c r="F231" s="43">
        <f t="shared" si="35"/>
        <v>0</v>
      </c>
      <c r="G231" s="670"/>
      <c r="H231" s="44">
        <f t="shared" si="36"/>
        <v>0</v>
      </c>
      <c r="I231" s="43">
        <f t="shared" si="37"/>
        <v>0</v>
      </c>
      <c r="J231" s="1539"/>
      <c r="K231" s="1703"/>
      <c r="L231" s="115"/>
      <c r="M231" s="115"/>
      <c r="N231" s="115"/>
      <c r="O231" s="1527"/>
      <c r="P231" s="1527"/>
      <c r="Q231" s="1527"/>
      <c r="R231" s="1527"/>
      <c r="S231" s="47"/>
      <c r="T231" s="1527"/>
      <c r="U231" s="47"/>
      <c r="V231" s="48"/>
      <c r="W231" s="48"/>
      <c r="X231" s="48"/>
      <c r="Y231" s="48"/>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row>
    <row r="232" spans="2:57" ht="20.25">
      <c r="B232" s="55">
        <v>9</v>
      </c>
      <c r="C232" s="669"/>
      <c r="D232" s="451" t="e">
        <f>VLOOKUP(C232,'Library Volume 2'!H$7:J$86,3,FALSE)</f>
        <v>#N/A</v>
      </c>
      <c r="E232" s="670"/>
      <c r="F232" s="43">
        <f t="shared" si="35"/>
        <v>0</v>
      </c>
      <c r="G232" s="670"/>
      <c r="H232" s="44">
        <f t="shared" si="36"/>
        <v>0</v>
      </c>
      <c r="I232" s="43">
        <f t="shared" si="37"/>
        <v>0</v>
      </c>
      <c r="J232" s="1539"/>
      <c r="K232" s="1703"/>
      <c r="L232" s="115"/>
      <c r="M232" s="115"/>
      <c r="N232" s="115"/>
      <c r="O232" s="1527"/>
      <c r="P232" s="1527"/>
      <c r="Q232" s="1527"/>
      <c r="R232" s="1527"/>
      <c r="S232" s="47"/>
      <c r="T232" s="1527"/>
      <c r="U232" s="47"/>
      <c r="V232" s="48"/>
      <c r="W232" s="48"/>
      <c r="X232" s="48"/>
      <c r="Y232" s="48"/>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row>
    <row r="233" spans="2:57" ht="20.25">
      <c r="B233" s="55">
        <v>10</v>
      </c>
      <c r="C233" s="669"/>
      <c r="D233" s="451" t="e">
        <f>VLOOKUP(C233,'Library Volume 2'!H$7:J$86,3,FALSE)</f>
        <v>#N/A</v>
      </c>
      <c r="E233" s="670"/>
      <c r="F233" s="43">
        <f t="shared" si="35"/>
        <v>0</v>
      </c>
      <c r="G233" s="670"/>
      <c r="H233" s="44">
        <f t="shared" si="36"/>
        <v>0</v>
      </c>
      <c r="I233" s="43">
        <f t="shared" si="37"/>
        <v>0</v>
      </c>
      <c r="J233" s="1539"/>
      <c r="K233" s="1703"/>
      <c r="L233" s="115"/>
      <c r="M233" s="115"/>
      <c r="N233" s="115"/>
      <c r="O233" s="1527"/>
      <c r="P233" s="1527"/>
      <c r="Q233" s="1527"/>
      <c r="R233" s="1527"/>
      <c r="S233" s="47"/>
      <c r="T233" s="1527"/>
      <c r="U233" s="47"/>
      <c r="V233" s="48"/>
      <c r="W233" s="48"/>
      <c r="X233" s="48"/>
      <c r="Y233" s="48"/>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row>
    <row r="234" spans="2:57" ht="20.25">
      <c r="B234" s="55">
        <v>11</v>
      </c>
      <c r="C234" s="669"/>
      <c r="D234" s="451" t="e">
        <f>VLOOKUP(C234,'Library Volume 2'!H$7:J$86,3,FALSE)</f>
        <v>#N/A</v>
      </c>
      <c r="E234" s="670"/>
      <c r="F234" s="43">
        <f t="shared" si="35"/>
        <v>0</v>
      </c>
      <c r="G234" s="670"/>
      <c r="H234" s="44">
        <f t="shared" si="36"/>
        <v>0</v>
      </c>
      <c r="I234" s="43">
        <f t="shared" si="37"/>
        <v>0</v>
      </c>
      <c r="J234" s="1539"/>
      <c r="K234" s="1703"/>
      <c r="L234" s="115"/>
      <c r="M234" s="115"/>
      <c r="N234" s="115"/>
      <c r="O234" s="1527"/>
      <c r="P234" s="1527"/>
      <c r="Q234" s="1527"/>
      <c r="R234" s="1527"/>
      <c r="S234" s="47"/>
      <c r="T234" s="1527"/>
      <c r="U234" s="47"/>
      <c r="V234" s="48"/>
      <c r="W234" s="48"/>
      <c r="X234" s="48"/>
      <c r="Y234" s="48"/>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row>
    <row r="235" spans="2:57" ht="20.25">
      <c r="B235" s="55">
        <v>12</v>
      </c>
      <c r="C235" s="669"/>
      <c r="D235" s="451" t="e">
        <f>VLOOKUP(C235,'Library Volume 2'!H$7:J$86,3,FALSE)</f>
        <v>#N/A</v>
      </c>
      <c r="E235" s="670"/>
      <c r="F235" s="43">
        <f t="shared" si="35"/>
        <v>0</v>
      </c>
      <c r="G235" s="670"/>
      <c r="H235" s="44">
        <f t="shared" si="36"/>
        <v>0</v>
      </c>
      <c r="I235" s="43">
        <f t="shared" si="37"/>
        <v>0</v>
      </c>
      <c r="J235" s="1539"/>
      <c r="K235" s="1698"/>
      <c r="L235" s="115"/>
      <c r="M235" s="115"/>
      <c r="N235" s="115"/>
      <c r="O235" s="1527"/>
      <c r="P235" s="1527"/>
      <c r="Q235" s="1527"/>
      <c r="R235" s="1527"/>
      <c r="S235" s="47"/>
      <c r="T235" s="1527"/>
      <c r="U235" s="47"/>
      <c r="V235" s="48"/>
      <c r="W235" s="48"/>
      <c r="X235" s="48"/>
      <c r="Y235" s="48"/>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row>
    <row r="236" spans="2:57" ht="20.25">
      <c r="B236" s="55">
        <v>13</v>
      </c>
      <c r="C236" s="669"/>
      <c r="D236" s="451" t="e">
        <f>VLOOKUP(C236,'Library Volume 2'!H$7:J$86,3,FALSE)</f>
        <v>#N/A</v>
      </c>
      <c r="E236" s="670"/>
      <c r="F236" s="43">
        <f t="shared" si="35"/>
        <v>0</v>
      </c>
      <c r="G236" s="670"/>
      <c r="H236" s="44">
        <f t="shared" si="36"/>
        <v>0</v>
      </c>
      <c r="I236" s="43">
        <f t="shared" si="37"/>
        <v>0</v>
      </c>
      <c r="J236" s="1539"/>
      <c r="K236" s="1698"/>
      <c r="L236" s="115"/>
      <c r="M236" s="115"/>
      <c r="N236" s="115"/>
      <c r="O236" s="1527"/>
      <c r="P236" s="1527"/>
      <c r="Q236" s="1527"/>
      <c r="R236" s="1527"/>
      <c r="S236" s="47"/>
      <c r="T236" s="1527"/>
      <c r="U236" s="47"/>
      <c r="V236" s="48"/>
      <c r="W236" s="48"/>
      <c r="X236" s="48"/>
      <c r="Y236" s="48"/>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row>
    <row r="237" spans="2:57" ht="20.25">
      <c r="B237" s="55">
        <v>14</v>
      </c>
      <c r="C237" s="669"/>
      <c r="D237" s="451" t="e">
        <f>VLOOKUP(C237,'Library Volume 2'!H$7:J$86,3,FALSE)</f>
        <v>#N/A</v>
      </c>
      <c r="E237" s="670"/>
      <c r="F237" s="43">
        <f t="shared" si="35"/>
        <v>0</v>
      </c>
      <c r="G237" s="670"/>
      <c r="H237" s="44">
        <f t="shared" si="36"/>
        <v>0</v>
      </c>
      <c r="I237" s="43">
        <f t="shared" si="37"/>
        <v>0</v>
      </c>
      <c r="J237" s="1539"/>
      <c r="K237" s="1698"/>
      <c r="L237" s="115"/>
      <c r="M237" s="115"/>
      <c r="N237" s="115"/>
      <c r="O237" s="1527"/>
      <c r="P237" s="1527"/>
      <c r="Q237" s="1527"/>
      <c r="R237" s="1527"/>
      <c r="S237" s="47"/>
      <c r="T237" s="1527"/>
      <c r="U237" s="47"/>
      <c r="V237" s="48"/>
      <c r="W237" s="48"/>
      <c r="X237" s="48"/>
      <c r="Y237" s="48"/>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row>
    <row r="238" spans="2:57" ht="20.25">
      <c r="B238" s="55">
        <v>15</v>
      </c>
      <c r="C238" s="669"/>
      <c r="D238" s="451" t="e">
        <f>VLOOKUP(C238,'Library Volume 2'!H$7:J$86,3,FALSE)</f>
        <v>#N/A</v>
      </c>
      <c r="E238" s="670"/>
      <c r="F238" s="43">
        <f t="shared" si="35"/>
        <v>0</v>
      </c>
      <c r="G238" s="670"/>
      <c r="H238" s="44">
        <f t="shared" si="36"/>
        <v>0</v>
      </c>
      <c r="I238" s="43">
        <f t="shared" si="37"/>
        <v>0</v>
      </c>
      <c r="J238" s="1539"/>
      <c r="K238" s="1698"/>
      <c r="L238" s="115"/>
      <c r="M238" s="115"/>
      <c r="N238" s="115"/>
      <c r="O238" s="1527"/>
      <c r="P238" s="1527"/>
      <c r="Q238" s="1527"/>
      <c r="R238" s="1527"/>
      <c r="S238" s="47"/>
      <c r="T238" s="1527"/>
      <c r="U238" s="47"/>
      <c r="V238" s="48"/>
      <c r="W238" s="48"/>
      <c r="X238" s="48"/>
      <c r="Y238" s="48"/>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row>
    <row r="239" spans="2:57" ht="20.25">
      <c r="B239" s="55">
        <v>16</v>
      </c>
      <c r="C239" s="669"/>
      <c r="D239" s="451" t="e">
        <f>VLOOKUP(C239,'Library Volume 2'!H$7:J$86,3,FALSE)</f>
        <v>#N/A</v>
      </c>
      <c r="E239" s="670"/>
      <c r="F239" s="43">
        <f t="shared" si="35"/>
        <v>0</v>
      </c>
      <c r="G239" s="670"/>
      <c r="H239" s="44">
        <f t="shared" si="36"/>
        <v>0</v>
      </c>
      <c r="I239" s="43">
        <f t="shared" si="37"/>
        <v>0</v>
      </c>
      <c r="J239" s="1539"/>
      <c r="K239" s="1698"/>
      <c r="L239" s="115"/>
      <c r="M239" s="115"/>
      <c r="N239" s="115"/>
      <c r="O239" s="1527"/>
      <c r="P239" s="1527"/>
      <c r="Q239" s="1527"/>
      <c r="R239" s="1527"/>
      <c r="S239" s="47"/>
      <c r="T239" s="1527"/>
      <c r="U239" s="1527"/>
      <c r="V239" s="1539"/>
      <c r="W239" s="1539"/>
      <c r="X239" s="1527"/>
      <c r="Y239" s="1527"/>
      <c r="Z239" s="152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row>
    <row r="240" spans="2:57" ht="20.25">
      <c r="B240" s="55">
        <v>17</v>
      </c>
      <c r="C240" s="669"/>
      <c r="D240" s="451" t="e">
        <f>VLOOKUP(C240,'Library Volume 2'!H$7:J$86,3,FALSE)</f>
        <v>#N/A</v>
      </c>
      <c r="E240" s="670"/>
      <c r="F240" s="43">
        <f t="shared" si="35"/>
        <v>0</v>
      </c>
      <c r="G240" s="670"/>
      <c r="H240" s="44">
        <f t="shared" si="36"/>
        <v>0</v>
      </c>
      <c r="I240" s="43">
        <f t="shared" si="37"/>
        <v>0</v>
      </c>
      <c r="J240" s="1539"/>
      <c r="K240" s="1698"/>
      <c r="L240" s="115"/>
      <c r="M240" s="115"/>
      <c r="N240" s="115"/>
      <c r="O240" s="1527"/>
      <c r="P240" s="1527"/>
      <c r="Q240" s="1527"/>
      <c r="R240" s="1527"/>
      <c r="S240" s="47"/>
      <c r="T240" s="1527"/>
      <c r="U240" s="1527"/>
      <c r="V240" s="1539"/>
      <c r="W240" s="1539"/>
      <c r="X240" s="1527"/>
      <c r="Y240" s="1527"/>
      <c r="Z240" s="152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row>
    <row r="241" spans="2:57" ht="20.25">
      <c r="B241" s="55">
        <v>18</v>
      </c>
      <c r="C241" s="669"/>
      <c r="D241" s="451" t="e">
        <f>VLOOKUP(C241,'Library Volume 2'!H$7:J$86,3,FALSE)</f>
        <v>#N/A</v>
      </c>
      <c r="E241" s="670"/>
      <c r="F241" s="43">
        <f t="shared" si="35"/>
        <v>0</v>
      </c>
      <c r="G241" s="670"/>
      <c r="H241" s="44">
        <f t="shared" si="36"/>
        <v>0</v>
      </c>
      <c r="I241" s="43">
        <f t="shared" si="37"/>
        <v>0</v>
      </c>
      <c r="J241" s="1539"/>
      <c r="K241" s="1698"/>
      <c r="L241" s="115"/>
      <c r="M241" s="115"/>
      <c r="N241" s="115"/>
      <c r="O241" s="1527"/>
      <c r="P241" s="1527"/>
      <c r="Q241" s="1527"/>
      <c r="R241" s="1527"/>
      <c r="S241" s="47"/>
      <c r="T241" s="1527"/>
      <c r="U241" s="1527"/>
      <c r="V241" s="1539"/>
      <c r="W241" s="1539"/>
      <c r="X241" s="1527"/>
      <c r="Y241" s="1527"/>
      <c r="Z241" s="152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row>
    <row r="242" spans="2:57" ht="20.25">
      <c r="B242" s="55">
        <v>19</v>
      </c>
      <c r="C242" s="669"/>
      <c r="D242" s="451" t="e">
        <f>VLOOKUP(C242,'Library Volume 2'!H$7:J$86,3,FALSE)</f>
        <v>#N/A</v>
      </c>
      <c r="E242" s="670"/>
      <c r="F242" s="43">
        <f t="shared" si="35"/>
        <v>0</v>
      </c>
      <c r="G242" s="670"/>
      <c r="H242" s="44">
        <f t="shared" si="36"/>
        <v>0</v>
      </c>
      <c r="I242" s="43">
        <f t="shared" si="37"/>
        <v>0</v>
      </c>
      <c r="J242" s="1539"/>
      <c r="K242" s="1698"/>
      <c r="L242" s="115"/>
      <c r="M242" s="115"/>
      <c r="N242" s="115"/>
      <c r="O242" s="1527"/>
      <c r="P242" s="1527"/>
      <c r="Q242" s="1527"/>
      <c r="R242" s="1527"/>
      <c r="S242" s="47"/>
      <c r="T242" s="1527"/>
      <c r="U242" s="1527"/>
      <c r="V242" s="1539"/>
      <c r="W242" s="1539"/>
      <c r="X242" s="1527"/>
      <c r="Y242" s="1527"/>
      <c r="Z242" s="152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row>
    <row r="243" spans="2:57" ht="20.25">
      <c r="B243" s="55">
        <v>20</v>
      </c>
      <c r="C243" s="669"/>
      <c r="D243" s="451" t="e">
        <f>VLOOKUP(C243,'Library Volume 2'!H$7:J$86,3,FALSE)</f>
        <v>#N/A</v>
      </c>
      <c r="E243" s="670"/>
      <c r="F243" s="43">
        <f t="shared" si="35"/>
        <v>0</v>
      </c>
      <c r="G243" s="670"/>
      <c r="H243" s="44">
        <f t="shared" si="36"/>
        <v>0</v>
      </c>
      <c r="I243" s="43">
        <f t="shared" si="37"/>
        <v>0</v>
      </c>
      <c r="J243" s="1539"/>
      <c r="K243" s="1698"/>
      <c r="L243" s="115"/>
      <c r="M243" s="115"/>
      <c r="N243" s="115"/>
      <c r="O243" s="1527"/>
      <c r="P243" s="1527"/>
      <c r="Q243" s="1527"/>
      <c r="R243" s="1527"/>
      <c r="S243" s="47"/>
      <c r="T243" s="1527"/>
      <c r="U243" s="1527"/>
      <c r="V243" s="1539"/>
      <c r="W243" s="1539"/>
      <c r="X243" s="1527"/>
      <c r="Y243" s="1527"/>
      <c r="Z243" s="152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row>
    <row r="244" spans="2:57" ht="20.25">
      <c r="B244" s="53"/>
      <c r="C244" s="362"/>
      <c r="D244" s="386"/>
      <c r="E244" s="363"/>
      <c r="F244" s="1192" t="s">
        <v>517</v>
      </c>
      <c r="G244" s="364">
        <f t="shared" ref="G244:H244" si="38">SUM(G224:G243)</f>
        <v>0</v>
      </c>
      <c r="H244" s="364">
        <f t="shared" si="38"/>
        <v>0</v>
      </c>
      <c r="I244" s="434">
        <f>SUM(I224:I243)</f>
        <v>0</v>
      </c>
      <c r="J244" s="436"/>
      <c r="K244" s="760"/>
      <c r="L244" s="115"/>
      <c r="M244" s="115"/>
      <c r="N244" s="115"/>
      <c r="O244" s="1527"/>
      <c r="P244" s="1527"/>
      <c r="Q244" s="1527"/>
      <c r="R244" s="1527"/>
      <c r="S244" s="47"/>
      <c r="T244" s="1527"/>
      <c r="U244" s="1527"/>
      <c r="V244" s="1539"/>
      <c r="W244" s="1539"/>
      <c r="X244" s="1527"/>
      <c r="Y244" s="1527"/>
      <c r="Z244" s="1527"/>
      <c r="AA244" s="47"/>
      <c r="AB244" s="47"/>
      <c r="AC244" s="47"/>
      <c r="AD244" s="47"/>
      <c r="AE244" s="47"/>
      <c r="AF244" s="47"/>
      <c r="AG244" s="47"/>
      <c r="AH244" s="47"/>
      <c r="AI244" s="47"/>
      <c r="AJ244" s="47"/>
      <c r="AK244" s="47"/>
      <c r="AL244" s="47"/>
      <c r="AM244" s="1527"/>
      <c r="AN244" s="1527"/>
      <c r="AO244" s="1527"/>
      <c r="AP244" s="1527"/>
      <c r="AQ244" s="1527"/>
      <c r="AR244" s="1527"/>
      <c r="AS244" s="1527"/>
      <c r="AT244" s="1527"/>
      <c r="AU244" s="1527"/>
      <c r="AV244" s="1527"/>
      <c r="AW244" s="1527"/>
      <c r="AX244" s="1527"/>
      <c r="AY244" s="1527"/>
      <c r="AZ244" s="1527"/>
      <c r="BA244" s="1527"/>
      <c r="BB244" s="1527"/>
      <c r="BC244" s="1527"/>
      <c r="BD244" s="1527"/>
      <c r="BE244" s="1527"/>
    </row>
    <row r="245" spans="2:57" ht="20.100000000000001" customHeight="1">
      <c r="B245" s="53"/>
      <c r="C245" s="1705"/>
      <c r="D245" s="1706"/>
      <c r="E245" s="1654"/>
      <c r="F245" s="314" t="s">
        <v>518</v>
      </c>
      <c r="G245" s="109">
        <f>G222-G244</f>
        <v>0</v>
      </c>
      <c r="H245" s="109">
        <f>H222-H244</f>
        <v>0</v>
      </c>
      <c r="I245" s="415">
        <f>ROUND(I222-I244,0)</f>
        <v>0</v>
      </c>
      <c r="J245" s="1539"/>
      <c r="K245" s="1707"/>
      <c r="L245" s="115"/>
      <c r="M245" s="115"/>
      <c r="N245" s="115"/>
      <c r="O245" s="1527"/>
      <c r="P245" s="1527"/>
      <c r="Q245" s="1527"/>
      <c r="R245" s="1527"/>
      <c r="S245" s="47"/>
      <c r="T245" s="1527"/>
      <c r="U245" s="1527"/>
      <c r="V245" s="1539"/>
      <c r="W245" s="1539"/>
      <c r="X245" s="1527"/>
      <c r="Y245" s="1527"/>
      <c r="Z245" s="1527"/>
      <c r="AA245" s="47"/>
      <c r="AB245" s="47"/>
      <c r="AC245" s="47"/>
      <c r="AD245" s="47"/>
      <c r="AE245" s="47"/>
      <c r="AF245" s="47"/>
      <c r="AG245" s="47"/>
      <c r="AH245" s="47"/>
      <c r="AI245" s="47"/>
      <c r="AJ245" s="47"/>
      <c r="AK245" s="47"/>
      <c r="AL245" s="47"/>
      <c r="AM245" s="1527"/>
      <c r="AN245" s="1527"/>
      <c r="AO245" s="1527"/>
      <c r="AP245" s="1527"/>
      <c r="AQ245" s="1527"/>
      <c r="AR245" s="1527"/>
      <c r="AS245" s="1527"/>
      <c r="AT245" s="1527"/>
      <c r="AU245" s="1527"/>
      <c r="AV245" s="1527"/>
      <c r="AW245" s="1527"/>
      <c r="AX245" s="1527"/>
      <c r="AY245" s="1527"/>
      <c r="AZ245" s="1527"/>
      <c r="BA245" s="1527"/>
      <c r="BB245" s="1527"/>
      <c r="BC245" s="1527"/>
      <c r="BD245" s="1527"/>
      <c r="BE245" s="1527"/>
    </row>
    <row r="246" spans="2:57" ht="20.25">
      <c r="B246" s="53"/>
      <c r="C246" s="1582"/>
      <c r="D246" s="1708"/>
      <c r="E246" s="1576"/>
      <c r="F246" s="1576"/>
      <c r="G246" s="1576"/>
      <c r="H246" s="1576"/>
      <c r="I246" s="1577"/>
      <c r="J246" s="1539"/>
      <c r="K246" s="1707"/>
      <c r="L246" s="115"/>
      <c r="M246" s="115"/>
      <c r="N246" s="115"/>
      <c r="O246" s="1527"/>
      <c r="P246" s="1527"/>
      <c r="Q246" s="1527"/>
      <c r="R246" s="1527"/>
      <c r="S246" s="47"/>
      <c r="T246" s="1527"/>
      <c r="U246" s="1527"/>
      <c r="V246" s="1539"/>
      <c r="W246" s="1539"/>
      <c r="X246" s="1527"/>
      <c r="Y246" s="1527"/>
      <c r="Z246" s="1527"/>
      <c r="AA246" s="47"/>
      <c r="AB246" s="47"/>
      <c r="AC246" s="47"/>
      <c r="AD246" s="47"/>
      <c r="AE246" s="47"/>
      <c r="AF246" s="47"/>
      <c r="AG246" s="47"/>
      <c r="AH246" s="47"/>
      <c r="AI246" s="47"/>
      <c r="AJ246" s="47"/>
      <c r="AK246" s="47"/>
      <c r="AL246" s="47"/>
      <c r="AM246" s="1527"/>
      <c r="AN246" s="1527"/>
      <c r="AO246" s="1527"/>
      <c r="AP246" s="1527"/>
      <c r="AQ246" s="1527"/>
      <c r="AR246" s="1527"/>
      <c r="AS246" s="1527"/>
      <c r="AT246" s="1527"/>
      <c r="AU246" s="1527"/>
      <c r="AV246" s="1527"/>
      <c r="AW246" s="1527"/>
      <c r="AX246" s="1527"/>
      <c r="AY246" s="1527"/>
      <c r="AZ246" s="1527"/>
      <c r="BA246" s="1527"/>
      <c r="BB246" s="1527"/>
      <c r="BC246" s="1527"/>
      <c r="BD246" s="1527"/>
      <c r="BE246" s="1527"/>
    </row>
    <row r="247" spans="2:57" s="24" customFormat="1" ht="23.25">
      <c r="B247" s="787" t="str">
        <f>'Curriculum Data'!AD67</f>
        <v>07</v>
      </c>
      <c r="C247" s="798" t="str">
        <f>'Curriculum Data'!AE67</f>
        <v>Retail and Commercial Enterprise</v>
      </c>
      <c r="D247" s="384"/>
      <c r="E247" s="25"/>
      <c r="F247" s="25"/>
      <c r="G247" s="318"/>
      <c r="H247" s="40"/>
      <c r="I247" s="25"/>
      <c r="J247" s="28"/>
      <c r="K247" s="758"/>
      <c r="L247" s="115"/>
      <c r="M247" s="115"/>
      <c r="N247" s="115"/>
      <c r="V247" s="28"/>
      <c r="W247" s="28"/>
    </row>
    <row r="248" spans="2:57" s="929" customFormat="1" ht="23.1" customHeight="1">
      <c r="B248" s="928"/>
      <c r="C248" s="1446" t="s">
        <v>510</v>
      </c>
      <c r="D248" s="923"/>
      <c r="E248" s="924"/>
      <c r="F248" s="924"/>
      <c r="G248" s="925"/>
      <c r="H248" s="926"/>
      <c r="I248" s="924"/>
      <c r="J248" s="805"/>
      <c r="K248" s="927"/>
      <c r="S248" s="930"/>
      <c r="U248" s="930"/>
      <c r="V248" s="931"/>
      <c r="W248" s="931"/>
      <c r="X248" s="931"/>
      <c r="Y248" s="931"/>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0"/>
      <c r="AY248" s="930"/>
      <c r="AZ248" s="930"/>
      <c r="BA248" s="930"/>
      <c r="BB248" s="930"/>
      <c r="BC248" s="930"/>
      <c r="BD248" s="930"/>
      <c r="BE248" s="930"/>
    </row>
    <row r="249" spans="2:57" ht="16.350000000000001" customHeight="1">
      <c r="B249" s="53"/>
      <c r="C249" s="51" t="s">
        <v>476</v>
      </c>
      <c r="D249" s="830">
        <f>'Library Volume 1'!$G$6</f>
        <v>3.2</v>
      </c>
      <c r="E249" s="831">
        <f>'Library Volume 1'!$G$7</f>
        <v>69</v>
      </c>
      <c r="F249" s="1639">
        <f>ROUND(E249/D249,0)</f>
        <v>22</v>
      </c>
      <c r="G249" s="104">
        <f>'Curriculum Data'!AI68</f>
        <v>0</v>
      </c>
      <c r="H249" s="105">
        <f>G249*F249</f>
        <v>0</v>
      </c>
      <c r="I249" s="104">
        <f>E249*G249</f>
        <v>0</v>
      </c>
      <c r="J249" s="1539"/>
      <c r="K249" s="1701"/>
      <c r="L249" s="115"/>
      <c r="M249" s="115"/>
      <c r="N249" s="115"/>
      <c r="O249" s="1527"/>
      <c r="P249" s="1527"/>
      <c r="Q249" s="1527"/>
      <c r="R249" s="1527"/>
      <c r="S249" s="1527"/>
      <c r="T249" s="1527"/>
      <c r="U249" s="1527"/>
      <c r="V249" s="1539"/>
      <c r="W249" s="1539"/>
      <c r="X249" s="1527"/>
      <c r="Y249" s="1527"/>
      <c r="Z249" s="1527"/>
      <c r="AA249" s="1527"/>
      <c r="AB249" s="1527"/>
      <c r="AC249" s="1527"/>
      <c r="AD249" s="1527"/>
      <c r="AE249" s="1527"/>
      <c r="AF249" s="1527"/>
      <c r="AG249" s="1527"/>
      <c r="AH249" s="1527"/>
      <c r="AI249" s="1527"/>
      <c r="AJ249" s="1527"/>
      <c r="AK249" s="1527"/>
      <c r="AL249" s="1527"/>
      <c r="AM249" s="1527"/>
      <c r="AN249" s="1527"/>
      <c r="AO249" s="1527"/>
      <c r="AP249" s="1527"/>
      <c r="AQ249" s="1527"/>
      <c r="AR249" s="1527"/>
      <c r="AS249" s="1527"/>
      <c r="AT249" s="1527"/>
      <c r="AU249" s="1527"/>
      <c r="AV249" s="1527"/>
      <c r="AW249" s="1527"/>
      <c r="AX249" s="1527"/>
      <c r="AY249" s="1527"/>
      <c r="AZ249" s="1527"/>
      <c r="BA249" s="1527"/>
      <c r="BB249" s="1527"/>
      <c r="BC249" s="1527"/>
      <c r="BD249" s="1527"/>
      <c r="BE249" s="1527"/>
    </row>
    <row r="250" spans="2:57" ht="16.350000000000001" customHeight="1">
      <c r="B250" s="53"/>
      <c r="C250" s="51" t="s">
        <v>478</v>
      </c>
      <c r="D250" s="830">
        <f>'Library Volume 1'!$H$6</f>
        <v>4.9000000000000004</v>
      </c>
      <c r="E250" s="831">
        <f>'Library Volume 1'!$H$7</f>
        <v>97</v>
      </c>
      <c r="F250" s="1639">
        <f>ROUND(E250/D250,0)</f>
        <v>20</v>
      </c>
      <c r="G250" s="104">
        <f>'Curriculum Data'!AJ68</f>
        <v>0</v>
      </c>
      <c r="H250" s="105">
        <f>G250*F250</f>
        <v>0</v>
      </c>
      <c r="I250" s="104">
        <f>E250*G250</f>
        <v>0</v>
      </c>
      <c r="J250" s="1539"/>
      <c r="K250" s="1701"/>
      <c r="L250" s="115"/>
      <c r="M250" s="115"/>
      <c r="N250" s="115"/>
      <c r="O250" s="1527"/>
      <c r="P250" s="1527"/>
      <c r="Q250" s="1527"/>
      <c r="R250" s="1527"/>
      <c r="S250" s="1527"/>
      <c r="T250" s="1527"/>
      <c r="U250" s="1527"/>
      <c r="V250" s="1539"/>
      <c r="W250" s="1539"/>
      <c r="X250" s="1527"/>
      <c r="Y250" s="1527"/>
      <c r="Z250" s="1527"/>
      <c r="AA250" s="1527"/>
      <c r="AB250" s="1527"/>
      <c r="AC250" s="1527"/>
      <c r="AD250" s="1527"/>
      <c r="AE250" s="1527"/>
      <c r="AF250" s="1527"/>
      <c r="AG250" s="1527"/>
      <c r="AH250" s="1527"/>
      <c r="AI250" s="1527"/>
      <c r="AJ250" s="1527"/>
      <c r="AK250" s="1527"/>
      <c r="AL250" s="1527"/>
      <c r="AM250" s="1527"/>
      <c r="AN250" s="1527"/>
      <c r="AO250" s="1527"/>
      <c r="AP250" s="1527"/>
      <c r="AQ250" s="1527"/>
      <c r="AR250" s="1527"/>
      <c r="AS250" s="1527"/>
      <c r="AT250" s="1527"/>
      <c r="AU250" s="1527"/>
      <c r="AV250" s="1527"/>
      <c r="AW250" s="1527"/>
      <c r="AX250" s="1527"/>
      <c r="AY250" s="1527"/>
      <c r="AZ250" s="1527"/>
      <c r="BA250" s="1527"/>
      <c r="BB250" s="1527"/>
      <c r="BC250" s="1527"/>
      <c r="BD250" s="1527"/>
      <c r="BE250" s="1527"/>
    </row>
    <row r="251" spans="2:57" ht="16.350000000000001" customHeight="1">
      <c r="B251" s="53"/>
      <c r="C251" s="51" t="s">
        <v>480</v>
      </c>
      <c r="D251" s="830">
        <f>'Library Volume 1'!$I$6</f>
        <v>6.5</v>
      </c>
      <c r="E251" s="831">
        <f>'Library Volume 1'!$I$7</f>
        <v>139</v>
      </c>
      <c r="F251" s="1639">
        <f>ROUND(E251/D251,0)</f>
        <v>21</v>
      </c>
      <c r="G251" s="104">
        <f>'Curriculum Data'!AK68</f>
        <v>0</v>
      </c>
      <c r="H251" s="105">
        <f>G251*F251</f>
        <v>0</v>
      </c>
      <c r="I251" s="104">
        <f>E251*G251</f>
        <v>0</v>
      </c>
      <c r="J251" s="1539"/>
      <c r="K251" s="1701"/>
      <c r="L251" s="115"/>
      <c r="M251" s="115"/>
      <c r="N251" s="115"/>
      <c r="O251" s="1527"/>
      <c r="P251" s="1527"/>
      <c r="Q251" s="1527"/>
      <c r="R251" s="1527"/>
      <c r="S251" s="1527"/>
      <c r="T251" s="1527"/>
      <c r="U251" s="1527"/>
      <c r="V251" s="1539"/>
      <c r="W251" s="1539"/>
      <c r="X251" s="1527"/>
      <c r="Y251" s="1527"/>
      <c r="Z251" s="1527"/>
      <c r="AA251" s="1527"/>
      <c r="AB251" s="1527"/>
      <c r="AC251" s="1527"/>
      <c r="AD251" s="1527"/>
      <c r="AE251" s="1527"/>
      <c r="AF251" s="1527"/>
      <c r="AG251" s="1527"/>
      <c r="AH251" s="1527"/>
      <c r="AI251" s="1527"/>
      <c r="AJ251" s="1527"/>
      <c r="AK251" s="1527"/>
      <c r="AL251" s="1527"/>
      <c r="AM251" s="1527"/>
      <c r="AN251" s="1527"/>
      <c r="AO251" s="1527"/>
      <c r="AP251" s="1527"/>
      <c r="AQ251" s="1527"/>
      <c r="AR251" s="1527"/>
      <c r="AS251" s="1527"/>
      <c r="AT251" s="1527"/>
      <c r="AU251" s="1527"/>
      <c r="AV251" s="1527"/>
      <c r="AW251" s="1527"/>
      <c r="AX251" s="1527"/>
      <c r="AY251" s="1527"/>
      <c r="AZ251" s="1527"/>
      <c r="BA251" s="1527"/>
      <c r="BB251" s="1527"/>
      <c r="BC251" s="1527"/>
      <c r="BD251" s="1527"/>
      <c r="BE251" s="1527"/>
    </row>
    <row r="252" spans="2:57" ht="16.350000000000001" customHeight="1">
      <c r="B252" s="53"/>
      <c r="C252" s="398" t="s">
        <v>482</v>
      </c>
      <c r="D252" s="830">
        <f>'Library Volume 1'!$J$6</f>
        <v>7.5</v>
      </c>
      <c r="E252" s="831">
        <f>'Library Volume 1'!$J$7</f>
        <v>167</v>
      </c>
      <c r="F252" s="1639">
        <f>ROUND(E252/D252,0)</f>
        <v>22</v>
      </c>
      <c r="G252" s="104">
        <f>'Curriculum Data'!AL68</f>
        <v>0</v>
      </c>
      <c r="H252" s="105">
        <f>G252*F252</f>
        <v>0</v>
      </c>
      <c r="I252" s="104">
        <f>E252*G252</f>
        <v>0</v>
      </c>
      <c r="J252" s="1539"/>
      <c r="K252" s="1701"/>
      <c r="L252" s="115"/>
      <c r="M252" s="115"/>
      <c r="N252" s="115"/>
      <c r="O252" s="1527"/>
      <c r="P252" s="1527"/>
      <c r="Q252" s="1527"/>
      <c r="R252" s="1527"/>
      <c r="S252" s="1527"/>
      <c r="T252" s="1527"/>
      <c r="U252" s="1527"/>
      <c r="V252" s="1539"/>
      <c r="W252" s="1539"/>
      <c r="X252" s="1527"/>
      <c r="Y252" s="1527"/>
      <c r="Z252" s="1527"/>
      <c r="AA252" s="1527"/>
      <c r="AB252" s="1527"/>
      <c r="AC252" s="1527"/>
      <c r="AD252" s="1527"/>
      <c r="AE252" s="1527"/>
      <c r="AF252" s="1527"/>
      <c r="AG252" s="1527"/>
      <c r="AH252" s="1527"/>
      <c r="AI252" s="1527"/>
      <c r="AJ252" s="1527"/>
      <c r="AK252" s="1527"/>
      <c r="AL252" s="1527"/>
      <c r="AM252" s="1527"/>
      <c r="AN252" s="1527"/>
      <c r="AO252" s="1527"/>
      <c r="AP252" s="1527"/>
      <c r="AQ252" s="1527"/>
      <c r="AR252" s="1527"/>
      <c r="AS252" s="1527"/>
      <c r="AT252" s="1527"/>
      <c r="AU252" s="1527"/>
      <c r="AV252" s="1527"/>
      <c r="AW252" s="1527"/>
      <c r="AX252" s="1527"/>
      <c r="AY252" s="1527"/>
      <c r="AZ252" s="1527"/>
      <c r="BA252" s="1527"/>
      <c r="BB252" s="1527"/>
      <c r="BC252" s="1527"/>
      <c r="BD252" s="1527"/>
      <c r="BE252" s="1527"/>
    </row>
    <row r="253" spans="2:57" s="51" customFormat="1" ht="20.25">
      <c r="B253" s="53"/>
      <c r="C253" s="1446" t="s">
        <v>513</v>
      </c>
      <c r="D253" s="671"/>
      <c r="E253" s="672"/>
      <c r="F253" s="672"/>
      <c r="G253" s="1438">
        <f>SUM(G249:G252)</f>
        <v>0</v>
      </c>
      <c r="H253" s="1438">
        <f t="shared" ref="H253:I253" si="39">SUM(H249:H252)</f>
        <v>0</v>
      </c>
      <c r="I253" s="1438">
        <f t="shared" si="39"/>
        <v>0</v>
      </c>
      <c r="J253" s="20"/>
      <c r="K253" s="754"/>
      <c r="L253" s="115"/>
      <c r="M253" s="115"/>
      <c r="N253" s="115"/>
      <c r="S253" s="47"/>
    </row>
    <row r="254" spans="2:57" ht="20.25">
      <c r="B254" s="111"/>
      <c r="C254" s="360" t="s">
        <v>514</v>
      </c>
      <c r="D254" s="385"/>
      <c r="E254" s="311"/>
      <c r="F254" s="311"/>
      <c r="G254" s="312"/>
      <c r="H254" s="311"/>
      <c r="I254" s="311"/>
      <c r="J254" s="46"/>
      <c r="K254" s="755" t="s">
        <v>287</v>
      </c>
      <c r="L254" s="115"/>
      <c r="M254" s="115"/>
      <c r="N254" s="115"/>
      <c r="O254" s="1527"/>
      <c r="P254" s="1527"/>
      <c r="Q254" s="1527"/>
      <c r="R254" s="1527"/>
      <c r="S254" s="47"/>
      <c r="T254" s="1527"/>
      <c r="U254" s="47"/>
      <c r="V254" s="48"/>
      <c r="W254" s="48"/>
      <c r="X254" s="48"/>
      <c r="Y254" s="48"/>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row>
    <row r="255" spans="2:57" ht="20.25">
      <c r="B255" s="55">
        <v>1</v>
      </c>
      <c r="C255" s="669"/>
      <c r="D255" s="451" t="e">
        <f>VLOOKUP(C255,'Library Volume 2'!H$7:J$86,3,FALSE)</f>
        <v>#N/A</v>
      </c>
      <c r="E255" s="670"/>
      <c r="F255" s="43">
        <f t="shared" ref="F255:F261" si="40">IF(C255=0,0,ROUND(E255/D255,0))</f>
        <v>0</v>
      </c>
      <c r="G255" s="670"/>
      <c r="H255" s="43">
        <f>G255*F255</f>
        <v>0</v>
      </c>
      <c r="I255" s="43">
        <f>E255*G255</f>
        <v>0</v>
      </c>
      <c r="J255" s="1539"/>
      <c r="K255" s="1703"/>
      <c r="L255" s="115"/>
      <c r="M255" s="115"/>
      <c r="N255" s="115"/>
      <c r="O255" s="1527"/>
      <c r="P255" s="1527"/>
      <c r="Q255" s="1527"/>
      <c r="R255" s="1527"/>
      <c r="S255" s="47"/>
      <c r="T255" s="1527"/>
      <c r="U255" s="47"/>
      <c r="V255" s="48"/>
      <c r="W255" s="48"/>
      <c r="X255" s="48"/>
      <c r="Y255" s="48"/>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row>
    <row r="256" spans="2:57" ht="20.25">
      <c r="B256" s="55">
        <v>2</v>
      </c>
      <c r="C256" s="669"/>
      <c r="D256" s="451" t="e">
        <f>VLOOKUP(C256,'Library Volume 2'!H$7:J$86,3,FALSE)</f>
        <v>#N/A</v>
      </c>
      <c r="E256" s="670"/>
      <c r="F256" s="43">
        <f t="shared" si="40"/>
        <v>0</v>
      </c>
      <c r="G256" s="670"/>
      <c r="H256" s="44">
        <f>G256*F256</f>
        <v>0</v>
      </c>
      <c r="I256" s="43">
        <f>E256*G256</f>
        <v>0</v>
      </c>
      <c r="J256" s="1539"/>
      <c r="K256" s="1703"/>
      <c r="L256" s="115"/>
      <c r="M256" s="115"/>
      <c r="N256" s="115"/>
      <c r="O256" s="1527"/>
      <c r="P256" s="1527"/>
      <c r="Q256" s="1527"/>
      <c r="R256" s="1527"/>
      <c r="S256" s="47"/>
      <c r="T256" s="1527"/>
      <c r="U256" s="47"/>
      <c r="V256" s="48"/>
      <c r="W256" s="48"/>
      <c r="X256" s="48"/>
      <c r="Y256" s="48"/>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row>
    <row r="257" spans="2:57" ht="20.25">
      <c r="B257" s="55">
        <v>3</v>
      </c>
      <c r="C257" s="669"/>
      <c r="D257" s="451" t="e">
        <f>VLOOKUP(C257,'Library Volume 2'!H$7:J$86,3,FALSE)</f>
        <v>#N/A</v>
      </c>
      <c r="E257" s="670"/>
      <c r="F257" s="43">
        <f t="shared" si="40"/>
        <v>0</v>
      </c>
      <c r="G257" s="670"/>
      <c r="H257" s="44">
        <f>G257*F257</f>
        <v>0</v>
      </c>
      <c r="I257" s="43">
        <f>E257*G257</f>
        <v>0</v>
      </c>
      <c r="J257" s="1539"/>
      <c r="K257" s="1703"/>
      <c r="L257" s="115"/>
      <c r="M257" s="115"/>
      <c r="N257" s="115"/>
      <c r="O257" s="1527"/>
      <c r="P257" s="1527"/>
      <c r="Q257" s="1527"/>
      <c r="R257" s="1527"/>
      <c r="S257" s="47"/>
      <c r="T257" s="1527"/>
      <c r="U257" s="47"/>
      <c r="V257" s="48"/>
      <c r="W257" s="48"/>
      <c r="X257" s="48"/>
      <c r="Y257" s="48"/>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row>
    <row r="258" spans="2:57" ht="20.25">
      <c r="B258" s="55">
        <v>4</v>
      </c>
      <c r="C258" s="669"/>
      <c r="D258" s="451" t="e">
        <f>VLOOKUP(C258,'Library Volume 2'!H$7:J$86,3,FALSE)</f>
        <v>#N/A</v>
      </c>
      <c r="E258" s="670"/>
      <c r="F258" s="43">
        <f t="shared" si="40"/>
        <v>0</v>
      </c>
      <c r="G258" s="670"/>
      <c r="H258" s="44">
        <f>G258*F258</f>
        <v>0</v>
      </c>
      <c r="I258" s="43">
        <f>E258*G258</f>
        <v>0</v>
      </c>
      <c r="J258" s="1539"/>
      <c r="K258" s="1703"/>
      <c r="L258" s="115"/>
      <c r="M258" s="115"/>
      <c r="N258" s="115"/>
      <c r="O258" s="1527"/>
      <c r="P258" s="1527"/>
      <c r="Q258" s="1527"/>
      <c r="R258" s="1527"/>
      <c r="S258" s="47"/>
      <c r="T258" s="1527"/>
      <c r="U258" s="47"/>
      <c r="V258" s="48"/>
      <c r="W258" s="48"/>
      <c r="X258" s="48"/>
      <c r="Y258" s="48"/>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row>
    <row r="259" spans="2:57" ht="20.25">
      <c r="B259" s="55">
        <v>5</v>
      </c>
      <c r="C259" s="669"/>
      <c r="D259" s="451" t="e">
        <f>VLOOKUP(C259,'Library Volume 2'!H$7:J$86,3,FALSE)</f>
        <v>#N/A</v>
      </c>
      <c r="E259" s="670"/>
      <c r="F259" s="43">
        <f t="shared" si="40"/>
        <v>0</v>
      </c>
      <c r="G259" s="670"/>
      <c r="H259" s="44">
        <f>G259*F259</f>
        <v>0</v>
      </c>
      <c r="I259" s="43">
        <f>E259*G259</f>
        <v>0</v>
      </c>
      <c r="J259" s="1539"/>
      <c r="K259" s="1703"/>
      <c r="L259" s="115"/>
      <c r="M259" s="115"/>
      <c r="N259" s="115"/>
      <c r="O259" s="1527"/>
      <c r="P259" s="1527"/>
      <c r="Q259" s="1527"/>
      <c r="R259" s="1527"/>
      <c r="S259" s="47"/>
      <c r="T259" s="1527"/>
      <c r="U259" s="47"/>
      <c r="V259" s="48"/>
      <c r="W259" s="48"/>
      <c r="X259" s="48"/>
      <c r="Y259" s="48"/>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row>
    <row r="260" spans="2:57" ht="20.25">
      <c r="B260" s="55">
        <v>6</v>
      </c>
      <c r="C260" s="669"/>
      <c r="D260" s="451" t="e">
        <f>VLOOKUP(C260,'Library Volume 2'!H$7:J$86,3,FALSE)</f>
        <v>#N/A</v>
      </c>
      <c r="E260" s="670"/>
      <c r="F260" s="43">
        <f t="shared" si="40"/>
        <v>0</v>
      </c>
      <c r="G260" s="670"/>
      <c r="H260" s="44">
        <f t="shared" ref="H260:H284" si="41">G260*F260</f>
        <v>0</v>
      </c>
      <c r="I260" s="43">
        <f t="shared" ref="I260:I284" si="42">E260*G260</f>
        <v>0</v>
      </c>
      <c r="J260" s="1539"/>
      <c r="K260" s="1703"/>
      <c r="L260" s="115"/>
      <c r="M260" s="115"/>
      <c r="N260" s="115"/>
      <c r="O260" s="1527"/>
      <c r="P260" s="1527"/>
      <c r="Q260" s="1527"/>
      <c r="R260" s="1527"/>
      <c r="S260" s="47"/>
      <c r="T260" s="1527"/>
      <c r="U260" s="47"/>
      <c r="V260" s="48"/>
      <c r="W260" s="48"/>
      <c r="X260" s="48"/>
      <c r="Y260" s="48"/>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row>
    <row r="261" spans="2:57" ht="20.25">
      <c r="B261" s="55">
        <v>7</v>
      </c>
      <c r="C261" s="669"/>
      <c r="D261" s="451" t="e">
        <f>VLOOKUP(C261,'Library Volume 2'!H$7:J$86,3,FALSE)</f>
        <v>#N/A</v>
      </c>
      <c r="E261" s="670"/>
      <c r="F261" s="43">
        <f t="shared" si="40"/>
        <v>0</v>
      </c>
      <c r="G261" s="670"/>
      <c r="H261" s="44">
        <f t="shared" si="41"/>
        <v>0</v>
      </c>
      <c r="I261" s="43">
        <f t="shared" si="42"/>
        <v>0</v>
      </c>
      <c r="J261" s="1539"/>
      <c r="K261" s="1703"/>
      <c r="L261" s="115"/>
      <c r="M261" s="115"/>
      <c r="N261" s="115"/>
      <c r="O261" s="1527"/>
      <c r="P261" s="1527"/>
      <c r="Q261" s="1527"/>
      <c r="R261" s="1527"/>
      <c r="S261" s="47"/>
      <c r="T261" s="1527"/>
      <c r="U261" s="47"/>
      <c r="V261" s="48"/>
      <c r="W261" s="48"/>
      <c r="X261" s="48"/>
      <c r="Y261" s="48"/>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row>
    <row r="262" spans="2:57" ht="20.25">
      <c r="B262" s="55">
        <v>8</v>
      </c>
      <c r="C262" s="669"/>
      <c r="D262" s="451" t="e">
        <f>VLOOKUP(C262,'Library Volume 2'!H$7:J$86,3,FALSE)</f>
        <v>#N/A</v>
      </c>
      <c r="E262" s="670"/>
      <c r="F262" s="43">
        <f t="shared" ref="F262:F275" si="43">IF(C262=0,0,ROUND(E262/D262,0))</f>
        <v>0</v>
      </c>
      <c r="G262" s="670"/>
      <c r="H262" s="44">
        <f t="shared" si="41"/>
        <v>0</v>
      </c>
      <c r="I262" s="43">
        <f t="shared" si="42"/>
        <v>0</v>
      </c>
      <c r="J262" s="1539"/>
      <c r="K262" s="1703"/>
      <c r="L262" s="115"/>
      <c r="M262" s="115"/>
      <c r="N262" s="115"/>
      <c r="O262" s="1527"/>
      <c r="P262" s="1527"/>
      <c r="Q262" s="1527"/>
      <c r="R262" s="1527"/>
      <c r="S262" s="47"/>
      <c r="T262" s="1527"/>
      <c r="U262" s="47"/>
      <c r="V262" s="48"/>
      <c r="W262" s="48"/>
      <c r="X262" s="48"/>
      <c r="Y262" s="48"/>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row>
    <row r="263" spans="2:57" ht="20.25">
      <c r="B263" s="55">
        <v>9</v>
      </c>
      <c r="C263" s="669"/>
      <c r="D263" s="451" t="e">
        <f>VLOOKUP(C263,'Library Volume 2'!H$7:J$86,3,FALSE)</f>
        <v>#N/A</v>
      </c>
      <c r="E263" s="670"/>
      <c r="F263" s="43">
        <f t="shared" si="43"/>
        <v>0</v>
      </c>
      <c r="G263" s="670"/>
      <c r="H263" s="44">
        <f t="shared" si="41"/>
        <v>0</v>
      </c>
      <c r="I263" s="43">
        <f t="shared" si="42"/>
        <v>0</v>
      </c>
      <c r="J263" s="1539"/>
      <c r="K263" s="1703"/>
      <c r="L263" s="115"/>
      <c r="M263" s="115"/>
      <c r="N263" s="115"/>
      <c r="O263" s="1527"/>
      <c r="P263" s="1527"/>
      <c r="Q263" s="1527"/>
      <c r="R263" s="1527"/>
      <c r="S263" s="47"/>
      <c r="T263" s="1527"/>
      <c r="U263" s="47"/>
      <c r="V263" s="48"/>
      <c r="W263" s="48"/>
      <c r="X263" s="48"/>
      <c r="Y263" s="48"/>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row>
    <row r="264" spans="2:57" ht="20.25">
      <c r="B264" s="55">
        <v>10</v>
      </c>
      <c r="C264" s="669"/>
      <c r="D264" s="451" t="e">
        <f>VLOOKUP(C264,'Library Volume 2'!H$7:J$86,3,FALSE)</f>
        <v>#N/A</v>
      </c>
      <c r="E264" s="670"/>
      <c r="F264" s="43">
        <f t="shared" si="43"/>
        <v>0</v>
      </c>
      <c r="G264" s="670"/>
      <c r="H264" s="44">
        <f t="shared" si="41"/>
        <v>0</v>
      </c>
      <c r="I264" s="43">
        <f t="shared" si="42"/>
        <v>0</v>
      </c>
      <c r="J264" s="1539"/>
      <c r="K264" s="1703"/>
      <c r="L264" s="115"/>
      <c r="M264" s="115"/>
      <c r="N264" s="115"/>
      <c r="O264" s="1527"/>
      <c r="P264" s="1527"/>
      <c r="Q264" s="1527"/>
      <c r="R264" s="1527"/>
      <c r="S264" s="47"/>
      <c r="T264" s="1527"/>
      <c r="U264" s="47"/>
      <c r="V264" s="48"/>
      <c r="W264" s="48"/>
      <c r="X264" s="48"/>
      <c r="Y264" s="48"/>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row>
    <row r="265" spans="2:57" ht="20.25">
      <c r="B265" s="55">
        <v>11</v>
      </c>
      <c r="C265" s="669"/>
      <c r="D265" s="451" t="e">
        <f>VLOOKUP(C265,'Library Volume 2'!H$7:J$86,3,FALSE)</f>
        <v>#N/A</v>
      </c>
      <c r="E265" s="670"/>
      <c r="F265" s="43">
        <f t="shared" si="43"/>
        <v>0</v>
      </c>
      <c r="G265" s="670"/>
      <c r="H265" s="44">
        <f t="shared" si="41"/>
        <v>0</v>
      </c>
      <c r="I265" s="43">
        <f t="shared" si="42"/>
        <v>0</v>
      </c>
      <c r="J265" s="1539"/>
      <c r="K265" s="1703"/>
      <c r="L265" s="115"/>
      <c r="M265" s="115"/>
      <c r="N265" s="115"/>
      <c r="O265" s="1527"/>
      <c r="P265" s="1527"/>
      <c r="Q265" s="1527"/>
      <c r="R265" s="1527"/>
      <c r="S265" s="47"/>
      <c r="T265" s="1527"/>
      <c r="U265" s="47"/>
      <c r="V265" s="48"/>
      <c r="W265" s="48"/>
      <c r="X265" s="48"/>
      <c r="Y265" s="48"/>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row>
    <row r="266" spans="2:57" ht="20.25">
      <c r="B266" s="55">
        <v>12</v>
      </c>
      <c r="C266" s="669"/>
      <c r="D266" s="451" t="e">
        <f>VLOOKUP(C266,'Library Volume 2'!H$7:J$86,3,FALSE)</f>
        <v>#N/A</v>
      </c>
      <c r="E266" s="670"/>
      <c r="F266" s="43">
        <f t="shared" si="43"/>
        <v>0</v>
      </c>
      <c r="G266" s="670"/>
      <c r="H266" s="44">
        <f t="shared" si="41"/>
        <v>0</v>
      </c>
      <c r="I266" s="43">
        <f t="shared" si="42"/>
        <v>0</v>
      </c>
      <c r="J266" s="1539"/>
      <c r="K266" s="1703"/>
      <c r="L266" s="115"/>
      <c r="M266" s="115"/>
      <c r="N266" s="115"/>
      <c r="O266" s="1527"/>
      <c r="P266" s="1527"/>
      <c r="Q266" s="1527"/>
      <c r="R266" s="1527"/>
      <c r="S266" s="47"/>
      <c r="T266" s="1527"/>
      <c r="U266" s="47"/>
      <c r="V266" s="48"/>
      <c r="W266" s="48"/>
      <c r="X266" s="48"/>
      <c r="Y266" s="48"/>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row>
    <row r="267" spans="2:57" ht="20.25">
      <c r="B267" s="55">
        <v>13</v>
      </c>
      <c r="C267" s="669"/>
      <c r="D267" s="451" t="e">
        <f>VLOOKUP(C267,'Library Volume 2'!H$7:J$86,3,FALSE)</f>
        <v>#N/A</v>
      </c>
      <c r="E267" s="670"/>
      <c r="F267" s="43">
        <f t="shared" si="43"/>
        <v>0</v>
      </c>
      <c r="G267" s="670"/>
      <c r="H267" s="44">
        <f t="shared" si="41"/>
        <v>0</v>
      </c>
      <c r="I267" s="43">
        <f t="shared" si="42"/>
        <v>0</v>
      </c>
      <c r="J267" s="1539"/>
      <c r="K267" s="1703"/>
      <c r="L267" s="115"/>
      <c r="M267" s="115"/>
      <c r="N267" s="115"/>
      <c r="O267" s="1527"/>
      <c r="P267" s="1527"/>
      <c r="Q267" s="1527"/>
      <c r="R267" s="1527"/>
      <c r="S267" s="47"/>
      <c r="T267" s="1527"/>
      <c r="U267" s="47"/>
      <c r="V267" s="48"/>
      <c r="W267" s="48"/>
      <c r="X267" s="48"/>
      <c r="Y267" s="48"/>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row>
    <row r="268" spans="2:57" ht="20.25">
      <c r="B268" s="55">
        <v>14</v>
      </c>
      <c r="C268" s="669"/>
      <c r="D268" s="451" t="e">
        <f>VLOOKUP(C268,'Library Volume 2'!H$7:J$86,3,FALSE)</f>
        <v>#N/A</v>
      </c>
      <c r="E268" s="670"/>
      <c r="F268" s="43">
        <f t="shared" si="43"/>
        <v>0</v>
      </c>
      <c r="G268" s="670"/>
      <c r="H268" s="44">
        <f t="shared" si="41"/>
        <v>0</v>
      </c>
      <c r="I268" s="43">
        <f t="shared" si="42"/>
        <v>0</v>
      </c>
      <c r="J268" s="1539"/>
      <c r="K268" s="1703"/>
      <c r="L268" s="115"/>
      <c r="M268" s="115"/>
      <c r="N268" s="115"/>
      <c r="O268" s="1527"/>
      <c r="P268" s="1527"/>
      <c r="Q268" s="1527"/>
      <c r="R268" s="1527"/>
      <c r="S268" s="47"/>
      <c r="T268" s="1527"/>
      <c r="U268" s="47"/>
      <c r="V268" s="48"/>
      <c r="W268" s="48"/>
      <c r="X268" s="48"/>
      <c r="Y268" s="48"/>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row>
    <row r="269" spans="2:57" ht="20.25">
      <c r="B269" s="55">
        <v>15</v>
      </c>
      <c r="C269" s="669"/>
      <c r="D269" s="451" t="e">
        <f>VLOOKUP(C269,'Library Volume 2'!H$7:J$86,3,FALSE)</f>
        <v>#N/A</v>
      </c>
      <c r="E269" s="670"/>
      <c r="F269" s="43">
        <f t="shared" si="43"/>
        <v>0</v>
      </c>
      <c r="G269" s="670"/>
      <c r="H269" s="44">
        <f t="shared" si="41"/>
        <v>0</v>
      </c>
      <c r="I269" s="43">
        <f t="shared" si="42"/>
        <v>0</v>
      </c>
      <c r="J269" s="1539"/>
      <c r="K269" s="1703"/>
      <c r="L269" s="115"/>
      <c r="M269" s="115"/>
      <c r="N269" s="115"/>
      <c r="O269" s="1527"/>
      <c r="P269" s="1527"/>
      <c r="Q269" s="1527"/>
      <c r="R269" s="1527"/>
      <c r="S269" s="47"/>
      <c r="T269" s="1527"/>
      <c r="U269" s="47"/>
      <c r="V269" s="48"/>
      <c r="W269" s="48"/>
      <c r="X269" s="48"/>
      <c r="Y269" s="48"/>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row>
    <row r="270" spans="2:57" ht="20.25">
      <c r="B270" s="55">
        <v>16</v>
      </c>
      <c r="C270" s="669"/>
      <c r="D270" s="451" t="e">
        <f>VLOOKUP(C270,'Library Volume 2'!H$7:J$86,3,FALSE)</f>
        <v>#N/A</v>
      </c>
      <c r="E270" s="670"/>
      <c r="F270" s="43">
        <f t="shared" si="43"/>
        <v>0</v>
      </c>
      <c r="G270" s="670"/>
      <c r="H270" s="44">
        <f t="shared" si="41"/>
        <v>0</v>
      </c>
      <c r="I270" s="43">
        <f t="shared" si="42"/>
        <v>0</v>
      </c>
      <c r="J270" s="1539"/>
      <c r="K270" s="1703"/>
      <c r="L270" s="115"/>
      <c r="M270" s="115"/>
      <c r="N270" s="115"/>
      <c r="O270" s="1527"/>
      <c r="P270" s="1527"/>
      <c r="Q270" s="1527"/>
      <c r="R270" s="1527"/>
      <c r="S270" s="47"/>
      <c r="T270" s="1527"/>
      <c r="U270" s="47"/>
      <c r="V270" s="48"/>
      <c r="W270" s="48"/>
      <c r="X270" s="48"/>
      <c r="Y270" s="48"/>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row>
    <row r="271" spans="2:57" ht="20.25">
      <c r="B271" s="55">
        <v>17</v>
      </c>
      <c r="C271" s="669"/>
      <c r="D271" s="451" t="e">
        <f>VLOOKUP(C271,'Library Volume 2'!H$7:J$86,3,FALSE)</f>
        <v>#N/A</v>
      </c>
      <c r="E271" s="670"/>
      <c r="F271" s="43">
        <f t="shared" si="43"/>
        <v>0</v>
      </c>
      <c r="G271" s="670"/>
      <c r="H271" s="44">
        <f t="shared" si="41"/>
        <v>0</v>
      </c>
      <c r="I271" s="43">
        <f t="shared" si="42"/>
        <v>0</v>
      </c>
      <c r="J271" s="1539"/>
      <c r="K271" s="1703"/>
      <c r="L271" s="115"/>
      <c r="M271" s="115"/>
      <c r="N271" s="115"/>
      <c r="O271" s="1527"/>
      <c r="P271" s="1527"/>
      <c r="Q271" s="1527"/>
      <c r="R271" s="1527"/>
      <c r="S271" s="47"/>
      <c r="T271" s="1527"/>
      <c r="U271" s="47"/>
      <c r="V271" s="48"/>
      <c r="W271" s="48"/>
      <c r="X271" s="48"/>
      <c r="Y271" s="48"/>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row>
    <row r="272" spans="2:57" ht="20.25">
      <c r="B272" s="55">
        <v>18</v>
      </c>
      <c r="C272" s="669"/>
      <c r="D272" s="451" t="e">
        <f>VLOOKUP(C272,'Library Volume 2'!H$7:J$86,3,FALSE)</f>
        <v>#N/A</v>
      </c>
      <c r="E272" s="670"/>
      <c r="F272" s="43">
        <f t="shared" si="43"/>
        <v>0</v>
      </c>
      <c r="G272" s="670"/>
      <c r="H272" s="44">
        <f t="shared" si="41"/>
        <v>0</v>
      </c>
      <c r="I272" s="43">
        <f t="shared" si="42"/>
        <v>0</v>
      </c>
      <c r="J272" s="1539"/>
      <c r="K272" s="1703"/>
      <c r="L272" s="115"/>
      <c r="M272" s="115"/>
      <c r="N272" s="115"/>
      <c r="O272" s="1527"/>
      <c r="P272" s="1527"/>
      <c r="Q272" s="1527"/>
      <c r="R272" s="1527"/>
      <c r="S272" s="47"/>
      <c r="T272" s="1527"/>
      <c r="U272" s="47"/>
      <c r="V272" s="48"/>
      <c r="W272" s="48"/>
      <c r="X272" s="48"/>
      <c r="Y272" s="48"/>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row>
    <row r="273" spans="2:57" ht="20.25">
      <c r="B273" s="55">
        <v>19</v>
      </c>
      <c r="C273" s="669"/>
      <c r="D273" s="451" t="e">
        <f>VLOOKUP(C273,'Library Volume 2'!H$7:J$86,3,FALSE)</f>
        <v>#N/A</v>
      </c>
      <c r="E273" s="670"/>
      <c r="F273" s="43">
        <f t="shared" si="43"/>
        <v>0</v>
      </c>
      <c r="G273" s="670"/>
      <c r="H273" s="44">
        <f t="shared" si="41"/>
        <v>0</v>
      </c>
      <c r="I273" s="43">
        <f t="shared" si="42"/>
        <v>0</v>
      </c>
      <c r="J273" s="1539"/>
      <c r="K273" s="1703"/>
      <c r="L273" s="115"/>
      <c r="M273" s="115"/>
      <c r="N273" s="115"/>
      <c r="O273" s="1527"/>
      <c r="P273" s="1527"/>
      <c r="Q273" s="1527"/>
      <c r="R273" s="1527"/>
      <c r="S273" s="47"/>
      <c r="T273" s="1527"/>
      <c r="U273" s="47"/>
      <c r="V273" s="48"/>
      <c r="W273" s="48"/>
      <c r="X273" s="48"/>
      <c r="Y273" s="48"/>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row>
    <row r="274" spans="2:57" ht="20.25">
      <c r="B274" s="55">
        <v>20</v>
      </c>
      <c r="C274" s="669"/>
      <c r="D274" s="451" t="e">
        <f>VLOOKUP(C274,'Library Volume 2'!H$7:J$86,3,FALSE)</f>
        <v>#N/A</v>
      </c>
      <c r="E274" s="670"/>
      <c r="F274" s="43">
        <f t="shared" si="43"/>
        <v>0</v>
      </c>
      <c r="G274" s="670"/>
      <c r="H274" s="44">
        <f t="shared" si="41"/>
        <v>0</v>
      </c>
      <c r="I274" s="43">
        <f t="shared" si="42"/>
        <v>0</v>
      </c>
      <c r="J274" s="1539"/>
      <c r="K274" s="1703"/>
      <c r="L274" s="115"/>
      <c r="M274" s="115"/>
      <c r="N274" s="115"/>
      <c r="O274" s="1527"/>
      <c r="P274" s="1527"/>
      <c r="Q274" s="1527"/>
      <c r="R274" s="1527"/>
      <c r="S274" s="47"/>
      <c r="T274" s="1527"/>
      <c r="U274" s="47"/>
      <c r="V274" s="48"/>
      <c r="W274" s="48"/>
      <c r="X274" s="48"/>
      <c r="Y274" s="48"/>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row>
    <row r="275" spans="2:57" ht="20.25">
      <c r="B275" s="55">
        <v>21</v>
      </c>
      <c r="C275" s="669"/>
      <c r="D275" s="451" t="e">
        <f>VLOOKUP(C275,'Library Volume 2'!H$7:J$86,3,FALSE)</f>
        <v>#N/A</v>
      </c>
      <c r="E275" s="670"/>
      <c r="F275" s="43">
        <f t="shared" si="43"/>
        <v>0</v>
      </c>
      <c r="G275" s="670"/>
      <c r="H275" s="44">
        <f t="shared" si="41"/>
        <v>0</v>
      </c>
      <c r="I275" s="43">
        <f t="shared" si="42"/>
        <v>0</v>
      </c>
      <c r="J275" s="1539"/>
      <c r="K275" s="1703"/>
      <c r="L275" s="115"/>
      <c r="M275" s="115"/>
      <c r="N275" s="115"/>
      <c r="O275" s="1527"/>
      <c r="P275" s="1527"/>
      <c r="Q275" s="1527"/>
      <c r="R275" s="1527"/>
      <c r="S275" s="47"/>
      <c r="T275" s="1527"/>
      <c r="U275" s="47"/>
      <c r="V275" s="48"/>
      <c r="W275" s="48"/>
      <c r="X275" s="48"/>
      <c r="Y275" s="48"/>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row>
    <row r="276" spans="2:57" ht="20.25">
      <c r="B276" s="55">
        <v>22</v>
      </c>
      <c r="C276" s="669"/>
      <c r="D276" s="451" t="e">
        <f>VLOOKUP(C276,'Library Volume 2'!H$7:J$86,3,FALSE)</f>
        <v>#N/A</v>
      </c>
      <c r="E276" s="670"/>
      <c r="F276" s="43">
        <f t="shared" ref="F276:F284" si="44">IF(C276=0,0,ROUND(E276/D276,0))</f>
        <v>0</v>
      </c>
      <c r="G276" s="670"/>
      <c r="H276" s="44">
        <f t="shared" si="41"/>
        <v>0</v>
      </c>
      <c r="I276" s="43">
        <f t="shared" si="42"/>
        <v>0</v>
      </c>
      <c r="J276" s="1539"/>
      <c r="K276" s="1698"/>
      <c r="L276" s="115"/>
      <c r="M276" s="115"/>
      <c r="N276" s="115"/>
      <c r="O276" s="1527"/>
      <c r="P276" s="1527"/>
      <c r="Q276" s="1527"/>
      <c r="R276" s="1527"/>
      <c r="S276" s="47"/>
      <c r="T276" s="1527"/>
      <c r="U276" s="47"/>
      <c r="V276" s="48"/>
      <c r="W276" s="48"/>
      <c r="X276" s="48"/>
      <c r="Y276" s="48"/>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row>
    <row r="277" spans="2:57" ht="20.25">
      <c r="B277" s="55">
        <v>23</v>
      </c>
      <c r="C277" s="669"/>
      <c r="D277" s="451" t="e">
        <f>VLOOKUP(C277,'Library Volume 2'!H$7:J$86,3,FALSE)</f>
        <v>#N/A</v>
      </c>
      <c r="E277" s="670"/>
      <c r="F277" s="43">
        <f t="shared" si="44"/>
        <v>0</v>
      </c>
      <c r="G277" s="670"/>
      <c r="H277" s="44">
        <f t="shared" si="41"/>
        <v>0</v>
      </c>
      <c r="I277" s="43">
        <f t="shared" si="42"/>
        <v>0</v>
      </c>
      <c r="J277" s="1539"/>
      <c r="K277" s="1698"/>
      <c r="L277" s="115"/>
      <c r="M277" s="115"/>
      <c r="N277" s="115"/>
      <c r="O277" s="1527"/>
      <c r="P277" s="1527"/>
      <c r="Q277" s="1527"/>
      <c r="R277" s="1527"/>
      <c r="S277" s="47"/>
      <c r="T277" s="1527"/>
      <c r="U277" s="47"/>
      <c r="V277" s="48"/>
      <c r="W277" s="48"/>
      <c r="X277" s="48"/>
      <c r="Y277" s="48"/>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row>
    <row r="278" spans="2:57" ht="20.25">
      <c r="B278" s="55">
        <v>24</v>
      </c>
      <c r="C278" s="669"/>
      <c r="D278" s="451" t="e">
        <f>VLOOKUP(C278,'Library Volume 2'!H$7:J$86,3,FALSE)</f>
        <v>#N/A</v>
      </c>
      <c r="E278" s="670"/>
      <c r="F278" s="43">
        <f t="shared" si="44"/>
        <v>0</v>
      </c>
      <c r="G278" s="670"/>
      <c r="H278" s="44">
        <f t="shared" si="41"/>
        <v>0</v>
      </c>
      <c r="I278" s="43">
        <f t="shared" si="42"/>
        <v>0</v>
      </c>
      <c r="J278" s="1539"/>
      <c r="K278" s="1698"/>
      <c r="L278" s="115"/>
      <c r="M278" s="115"/>
      <c r="N278" s="115"/>
      <c r="O278" s="1527"/>
      <c r="P278" s="1527"/>
      <c r="Q278" s="1527"/>
      <c r="R278" s="1527"/>
      <c r="S278" s="47"/>
      <c r="T278" s="1527"/>
      <c r="U278" s="47"/>
      <c r="V278" s="48"/>
      <c r="W278" s="48"/>
      <c r="X278" s="48"/>
      <c r="Y278" s="48"/>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row>
    <row r="279" spans="2:57" ht="20.25">
      <c r="B279" s="55">
        <v>25</v>
      </c>
      <c r="C279" s="669"/>
      <c r="D279" s="451" t="e">
        <f>VLOOKUP(C279,'Library Volume 2'!H$7:J$86,3,FALSE)</f>
        <v>#N/A</v>
      </c>
      <c r="E279" s="670"/>
      <c r="F279" s="43">
        <f t="shared" si="44"/>
        <v>0</v>
      </c>
      <c r="G279" s="670"/>
      <c r="H279" s="44">
        <f t="shared" si="41"/>
        <v>0</v>
      </c>
      <c r="I279" s="43">
        <f t="shared" si="42"/>
        <v>0</v>
      </c>
      <c r="J279" s="1539"/>
      <c r="K279" s="1698"/>
      <c r="L279" s="115"/>
      <c r="M279" s="115"/>
      <c r="N279" s="115"/>
      <c r="O279" s="1527"/>
      <c r="P279" s="1527"/>
      <c r="Q279" s="1527"/>
      <c r="R279" s="1527"/>
      <c r="S279" s="47"/>
      <c r="T279" s="1527"/>
      <c r="U279" s="47"/>
      <c r="V279" s="48"/>
      <c r="W279" s="48"/>
      <c r="X279" s="48"/>
      <c r="Y279" s="48"/>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row>
    <row r="280" spans="2:57" ht="20.25">
      <c r="B280" s="55">
        <v>26</v>
      </c>
      <c r="C280" s="669"/>
      <c r="D280" s="451" t="e">
        <f>VLOOKUP(C280,'Library Volume 2'!H$7:J$86,3,FALSE)</f>
        <v>#N/A</v>
      </c>
      <c r="E280" s="670"/>
      <c r="F280" s="43">
        <f t="shared" si="44"/>
        <v>0</v>
      </c>
      <c r="G280" s="670"/>
      <c r="H280" s="44">
        <f t="shared" si="41"/>
        <v>0</v>
      </c>
      <c r="I280" s="43">
        <f t="shared" si="42"/>
        <v>0</v>
      </c>
      <c r="J280" s="1539"/>
      <c r="K280" s="1698"/>
      <c r="L280" s="115"/>
      <c r="M280" s="115"/>
      <c r="N280" s="115"/>
      <c r="O280" s="1527"/>
      <c r="P280" s="1527"/>
      <c r="Q280" s="1527"/>
      <c r="R280" s="1527"/>
      <c r="S280" s="47"/>
      <c r="T280" s="1527"/>
      <c r="U280" s="1527"/>
      <c r="V280" s="1539"/>
      <c r="W280" s="1539"/>
      <c r="X280" s="1527"/>
      <c r="Y280" s="1527"/>
      <c r="Z280" s="152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row>
    <row r="281" spans="2:57" ht="20.25">
      <c r="B281" s="55">
        <v>27</v>
      </c>
      <c r="C281" s="669"/>
      <c r="D281" s="451" t="e">
        <f>VLOOKUP(C281,'Library Volume 2'!H$7:J$86,3,FALSE)</f>
        <v>#N/A</v>
      </c>
      <c r="E281" s="670"/>
      <c r="F281" s="43">
        <f t="shared" si="44"/>
        <v>0</v>
      </c>
      <c r="G281" s="670"/>
      <c r="H281" s="44">
        <f t="shared" si="41"/>
        <v>0</v>
      </c>
      <c r="I281" s="43">
        <f t="shared" si="42"/>
        <v>0</v>
      </c>
      <c r="J281" s="1539"/>
      <c r="K281" s="1698"/>
      <c r="L281" s="115"/>
      <c r="M281" s="115"/>
      <c r="N281" s="115"/>
      <c r="O281" s="1527"/>
      <c r="P281" s="1527"/>
      <c r="Q281" s="1527"/>
      <c r="R281" s="1527"/>
      <c r="S281" s="47"/>
      <c r="T281" s="1527"/>
      <c r="U281" s="1527"/>
      <c r="V281" s="1539"/>
      <c r="W281" s="1539"/>
      <c r="X281" s="1527"/>
      <c r="Y281" s="1527"/>
      <c r="Z281" s="152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row>
    <row r="282" spans="2:57" ht="20.25">
      <c r="B282" s="55">
        <v>28</v>
      </c>
      <c r="C282" s="669"/>
      <c r="D282" s="451" t="e">
        <f>VLOOKUP(C282,'Library Volume 2'!H$7:J$86,3,FALSE)</f>
        <v>#N/A</v>
      </c>
      <c r="E282" s="670"/>
      <c r="F282" s="43">
        <f t="shared" si="44"/>
        <v>0</v>
      </c>
      <c r="G282" s="670"/>
      <c r="H282" s="44">
        <f t="shared" si="41"/>
        <v>0</v>
      </c>
      <c r="I282" s="43">
        <f t="shared" si="42"/>
        <v>0</v>
      </c>
      <c r="J282" s="1539"/>
      <c r="K282" s="1698"/>
      <c r="L282" s="115"/>
      <c r="M282" s="115"/>
      <c r="N282" s="115"/>
      <c r="O282" s="1527"/>
      <c r="P282" s="1527"/>
      <c r="Q282" s="1527"/>
      <c r="R282" s="1527"/>
      <c r="S282" s="47"/>
      <c r="T282" s="1527"/>
      <c r="U282" s="1527"/>
      <c r="V282" s="1539"/>
      <c r="W282" s="1539"/>
      <c r="X282" s="1527"/>
      <c r="Y282" s="1527"/>
      <c r="Z282" s="152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row>
    <row r="283" spans="2:57" ht="20.25">
      <c r="B283" s="55">
        <v>29</v>
      </c>
      <c r="C283" s="669"/>
      <c r="D283" s="451" t="e">
        <f>VLOOKUP(C283,'Library Volume 2'!H$7:J$86,3,FALSE)</f>
        <v>#N/A</v>
      </c>
      <c r="E283" s="670"/>
      <c r="F283" s="43">
        <f t="shared" si="44"/>
        <v>0</v>
      </c>
      <c r="G283" s="670"/>
      <c r="H283" s="44">
        <f t="shared" si="41"/>
        <v>0</v>
      </c>
      <c r="I283" s="43">
        <f t="shared" si="42"/>
        <v>0</v>
      </c>
      <c r="J283" s="1539"/>
      <c r="K283" s="1698"/>
      <c r="L283" s="115"/>
      <c r="M283" s="115"/>
      <c r="N283" s="115"/>
      <c r="O283" s="1527"/>
      <c r="P283" s="1527"/>
      <c r="Q283" s="1527"/>
      <c r="R283" s="1527"/>
      <c r="S283" s="47"/>
      <c r="T283" s="1527"/>
      <c r="U283" s="1527"/>
      <c r="V283" s="1539"/>
      <c r="W283" s="1539"/>
      <c r="X283" s="1527"/>
      <c r="Y283" s="1527"/>
      <c r="Z283" s="152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row>
    <row r="284" spans="2:57" ht="20.25">
      <c r="B284" s="55">
        <v>30</v>
      </c>
      <c r="C284" s="669"/>
      <c r="D284" s="451" t="e">
        <f>VLOOKUP(C284,'Library Volume 2'!H$7:J$86,3,FALSE)</f>
        <v>#N/A</v>
      </c>
      <c r="E284" s="670"/>
      <c r="F284" s="43">
        <f t="shared" si="44"/>
        <v>0</v>
      </c>
      <c r="G284" s="670"/>
      <c r="H284" s="44">
        <f t="shared" si="41"/>
        <v>0</v>
      </c>
      <c r="I284" s="43">
        <f t="shared" si="42"/>
        <v>0</v>
      </c>
      <c r="J284" s="1539"/>
      <c r="K284" s="1698"/>
      <c r="L284" s="115"/>
      <c r="M284" s="115"/>
      <c r="N284" s="115"/>
      <c r="O284" s="1527"/>
      <c r="P284" s="1527"/>
      <c r="Q284" s="1527"/>
      <c r="R284" s="1527"/>
      <c r="S284" s="47"/>
      <c r="T284" s="1527"/>
      <c r="U284" s="1527"/>
      <c r="V284" s="1539"/>
      <c r="W284" s="1539"/>
      <c r="X284" s="1527"/>
      <c r="Y284" s="1527"/>
      <c r="Z284" s="152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row>
    <row r="285" spans="2:57" ht="20.25">
      <c r="B285" s="53"/>
      <c r="C285" s="362"/>
      <c r="D285" s="386"/>
      <c r="E285" s="363"/>
      <c r="F285" s="1192" t="s">
        <v>517</v>
      </c>
      <c r="G285" s="364">
        <f>SUM(G255:G284)</f>
        <v>0</v>
      </c>
      <c r="H285" s="364">
        <f>SUM(H255:H284)</f>
        <v>0</v>
      </c>
      <c r="I285" s="434">
        <f>SUM(I255:I284)</f>
        <v>0</v>
      </c>
      <c r="J285" s="436"/>
      <c r="K285" s="760"/>
      <c r="L285" s="115"/>
      <c r="M285" s="115"/>
      <c r="N285" s="115"/>
      <c r="O285" s="1527"/>
      <c r="P285" s="1527"/>
      <c r="Q285" s="1527"/>
      <c r="R285" s="1527"/>
      <c r="S285" s="47"/>
      <c r="T285" s="1527"/>
      <c r="U285" s="1527"/>
      <c r="V285" s="1539"/>
      <c r="W285" s="1539"/>
      <c r="X285" s="1527"/>
      <c r="Y285" s="1527"/>
      <c r="Z285" s="1527"/>
      <c r="AA285" s="47"/>
      <c r="AB285" s="47"/>
      <c r="AC285" s="47"/>
      <c r="AD285" s="47"/>
      <c r="AE285" s="47"/>
      <c r="AF285" s="47"/>
      <c r="AG285" s="47"/>
      <c r="AH285" s="47"/>
      <c r="AI285" s="47"/>
      <c r="AJ285" s="47"/>
      <c r="AK285" s="47"/>
      <c r="AL285" s="47"/>
      <c r="AM285" s="1527"/>
      <c r="AN285" s="1527"/>
      <c r="AO285" s="1527"/>
      <c r="AP285" s="1527"/>
      <c r="AQ285" s="1527"/>
      <c r="AR285" s="1527"/>
      <c r="AS285" s="1527"/>
      <c r="AT285" s="1527"/>
      <c r="AU285" s="1527"/>
      <c r="AV285" s="1527"/>
      <c r="AW285" s="1527"/>
      <c r="AX285" s="1527"/>
      <c r="AY285" s="1527"/>
      <c r="AZ285" s="1527"/>
      <c r="BA285" s="1527"/>
      <c r="BB285" s="1527"/>
      <c r="BC285" s="1527"/>
      <c r="BD285" s="1527"/>
      <c r="BE285" s="1527"/>
    </row>
    <row r="286" spans="2:57" ht="20.100000000000001" customHeight="1">
      <c r="B286" s="53"/>
      <c r="C286" s="1705"/>
      <c r="D286" s="1706"/>
      <c r="E286" s="1654"/>
      <c r="F286" s="314" t="s">
        <v>518</v>
      </c>
      <c r="G286" s="109">
        <f>G253-G285</f>
        <v>0</v>
      </c>
      <c r="H286" s="109">
        <f>H253-H285</f>
        <v>0</v>
      </c>
      <c r="I286" s="415">
        <f>ROUND(I253-I285,0)</f>
        <v>0</v>
      </c>
      <c r="J286" s="1539"/>
      <c r="K286" s="1707"/>
      <c r="L286" s="115"/>
      <c r="M286" s="115"/>
      <c r="N286" s="115"/>
      <c r="O286" s="1527"/>
      <c r="P286" s="1527"/>
      <c r="Q286" s="1527"/>
      <c r="R286" s="1527"/>
      <c r="S286" s="47"/>
      <c r="T286" s="1527"/>
      <c r="U286" s="1527"/>
      <c r="V286" s="1539"/>
      <c r="W286" s="1539"/>
      <c r="X286" s="1527"/>
      <c r="Y286" s="1527"/>
      <c r="Z286" s="1527"/>
      <c r="AA286" s="47"/>
      <c r="AB286" s="47"/>
      <c r="AC286" s="47"/>
      <c r="AD286" s="47"/>
      <c r="AE286" s="47"/>
      <c r="AF286" s="47"/>
      <c r="AG286" s="47"/>
      <c r="AH286" s="47"/>
      <c r="AI286" s="47"/>
      <c r="AJ286" s="47"/>
      <c r="AK286" s="47"/>
      <c r="AL286" s="47"/>
      <c r="AM286" s="1527"/>
      <c r="AN286" s="1527"/>
      <c r="AO286" s="1527"/>
      <c r="AP286" s="1527"/>
      <c r="AQ286" s="1527"/>
      <c r="AR286" s="1527"/>
      <c r="AS286" s="1527"/>
      <c r="AT286" s="1527"/>
      <c r="AU286" s="1527"/>
      <c r="AV286" s="1527"/>
      <c r="AW286" s="1527"/>
      <c r="AX286" s="1527"/>
      <c r="AY286" s="1527"/>
      <c r="AZ286" s="1527"/>
      <c r="BA286" s="1527"/>
      <c r="BB286" s="1527"/>
      <c r="BC286" s="1527"/>
      <c r="BD286" s="1527"/>
      <c r="BE286" s="1527"/>
    </row>
    <row r="287" spans="2:57" ht="20.25">
      <c r="B287" s="53"/>
      <c r="C287" s="1582"/>
      <c r="D287" s="1708"/>
      <c r="E287" s="1576"/>
      <c r="F287" s="1576"/>
      <c r="G287" s="1576"/>
      <c r="H287" s="1576"/>
      <c r="I287" s="1577"/>
      <c r="J287" s="1539"/>
      <c r="K287" s="1707"/>
      <c r="L287" s="115"/>
      <c r="M287" s="115"/>
      <c r="N287" s="115"/>
      <c r="O287" s="1527"/>
      <c r="P287" s="1527"/>
      <c r="Q287" s="1527"/>
      <c r="R287" s="1527"/>
      <c r="S287" s="47"/>
      <c r="T287" s="1527"/>
      <c r="U287" s="1527"/>
      <c r="V287" s="1539"/>
      <c r="W287" s="1539"/>
      <c r="X287" s="1527"/>
      <c r="Y287" s="1527"/>
      <c r="Z287" s="1527"/>
      <c r="AA287" s="47"/>
      <c r="AB287" s="47"/>
      <c r="AC287" s="47"/>
      <c r="AD287" s="47"/>
      <c r="AE287" s="47"/>
      <c r="AF287" s="47"/>
      <c r="AG287" s="47"/>
      <c r="AH287" s="47"/>
      <c r="AI287" s="47"/>
      <c r="AJ287" s="47"/>
      <c r="AK287" s="47"/>
      <c r="AL287" s="47"/>
      <c r="AM287" s="1527"/>
      <c r="AN287" s="1527"/>
      <c r="AO287" s="1527"/>
      <c r="AP287" s="1527"/>
      <c r="AQ287" s="1527"/>
      <c r="AR287" s="1527"/>
      <c r="AS287" s="1527"/>
      <c r="AT287" s="1527"/>
      <c r="AU287" s="1527"/>
      <c r="AV287" s="1527"/>
      <c r="AW287" s="1527"/>
      <c r="AX287" s="1527"/>
      <c r="AY287" s="1527"/>
      <c r="AZ287" s="1527"/>
      <c r="BA287" s="1527"/>
      <c r="BB287" s="1527"/>
      <c r="BC287" s="1527"/>
      <c r="BD287" s="1527"/>
      <c r="BE287" s="1527"/>
    </row>
    <row r="288" spans="2:57" s="24" customFormat="1" ht="23.25">
      <c r="B288" s="787" t="str">
        <f>'Curriculum Data'!AD77</f>
        <v>08</v>
      </c>
      <c r="C288" s="798" t="str">
        <f>'Curriculum Data'!AE77</f>
        <v>Leisure, Travel and Tourism</v>
      </c>
      <c r="D288" s="384"/>
      <c r="E288" s="25"/>
      <c r="F288" s="25"/>
      <c r="G288" s="318"/>
      <c r="H288" s="40"/>
      <c r="I288" s="25"/>
      <c r="J288" s="28"/>
      <c r="K288" s="758"/>
      <c r="L288" s="115"/>
      <c r="M288" s="115"/>
      <c r="N288" s="115"/>
      <c r="V288" s="28"/>
      <c r="W288" s="28"/>
    </row>
    <row r="289" spans="2:57" s="929" customFormat="1" ht="23.1" customHeight="1">
      <c r="B289" s="928"/>
      <c r="C289" s="1446" t="s">
        <v>510</v>
      </c>
      <c r="D289" s="923"/>
      <c r="E289" s="924"/>
      <c r="F289" s="924"/>
      <c r="G289" s="925"/>
      <c r="H289" s="926"/>
      <c r="I289" s="924"/>
      <c r="J289" s="805"/>
      <c r="K289" s="927"/>
      <c r="S289" s="930"/>
      <c r="U289" s="930"/>
      <c r="V289" s="931"/>
      <c r="W289" s="931"/>
      <c r="X289" s="931"/>
      <c r="Y289" s="931"/>
      <c r="Z289" s="930"/>
      <c r="AA289" s="930"/>
      <c r="AB289" s="930"/>
      <c r="AC289" s="930"/>
      <c r="AD289" s="930"/>
      <c r="AE289" s="930"/>
      <c r="AF289" s="930"/>
      <c r="AG289" s="930"/>
      <c r="AH289" s="930"/>
      <c r="AI289" s="930"/>
      <c r="AJ289" s="930"/>
      <c r="AK289" s="930"/>
      <c r="AL289" s="930"/>
      <c r="AM289" s="930"/>
      <c r="AN289" s="930"/>
      <c r="AO289" s="930"/>
      <c r="AP289" s="930"/>
      <c r="AQ289" s="930"/>
      <c r="AR289" s="930"/>
      <c r="AS289" s="930"/>
      <c r="AT289" s="930"/>
      <c r="AU289" s="930"/>
      <c r="AV289" s="930"/>
      <c r="AW289" s="930"/>
      <c r="AX289" s="930"/>
      <c r="AY289" s="930"/>
      <c r="AZ289" s="930"/>
      <c r="BA289" s="930"/>
      <c r="BB289" s="930"/>
      <c r="BC289" s="930"/>
      <c r="BD289" s="930"/>
      <c r="BE289" s="930"/>
    </row>
    <row r="290" spans="2:57" ht="16.350000000000001" customHeight="1">
      <c r="B290" s="53"/>
      <c r="C290" s="51" t="s">
        <v>476</v>
      </c>
      <c r="D290" s="830">
        <f>'Library Volume 1'!$G$6</f>
        <v>3.2</v>
      </c>
      <c r="E290" s="831">
        <f>'Library Volume 1'!$G$7</f>
        <v>69</v>
      </c>
      <c r="F290" s="1639">
        <f>ROUND(E290/D290,0)</f>
        <v>22</v>
      </c>
      <c r="G290" s="104">
        <f>'Curriculum Data'!AI78</f>
        <v>0</v>
      </c>
      <c r="H290" s="105">
        <f>G290*F290</f>
        <v>0</v>
      </c>
      <c r="I290" s="104">
        <f>E290*G290</f>
        <v>0</v>
      </c>
      <c r="J290" s="1539"/>
      <c r="K290" s="1701"/>
      <c r="L290" s="115"/>
      <c r="M290" s="115"/>
      <c r="N290" s="115"/>
      <c r="O290" s="1527"/>
      <c r="P290" s="1527"/>
      <c r="Q290" s="1527"/>
      <c r="R290" s="1527"/>
      <c r="S290" s="1527"/>
      <c r="T290" s="1527"/>
      <c r="U290" s="1527"/>
      <c r="V290" s="1539"/>
      <c r="W290" s="1539"/>
      <c r="X290" s="1527"/>
      <c r="Y290" s="1527"/>
      <c r="Z290" s="1527"/>
      <c r="AA290" s="1527"/>
      <c r="AB290" s="1527"/>
      <c r="AC290" s="1527"/>
      <c r="AD290" s="1527"/>
      <c r="AE290" s="1527"/>
      <c r="AF290" s="1527"/>
      <c r="AG290" s="1527"/>
      <c r="AH290" s="1527"/>
      <c r="AI290" s="1527"/>
      <c r="AJ290" s="1527"/>
      <c r="AK290" s="1527"/>
      <c r="AL290" s="1527"/>
      <c r="AM290" s="1527"/>
      <c r="AN290" s="1527"/>
      <c r="AO290" s="1527"/>
      <c r="AP290" s="1527"/>
      <c r="AQ290" s="1527"/>
      <c r="AR290" s="1527"/>
      <c r="AS290" s="1527"/>
      <c r="AT290" s="1527"/>
      <c r="AU290" s="1527"/>
      <c r="AV290" s="1527"/>
      <c r="AW290" s="1527"/>
      <c r="AX290" s="1527"/>
      <c r="AY290" s="1527"/>
      <c r="AZ290" s="1527"/>
      <c r="BA290" s="1527"/>
      <c r="BB290" s="1527"/>
      <c r="BC290" s="1527"/>
      <c r="BD290" s="1527"/>
      <c r="BE290" s="1527"/>
    </row>
    <row r="291" spans="2:57" ht="16.350000000000001" customHeight="1">
      <c r="B291" s="53"/>
      <c r="C291" s="51" t="s">
        <v>478</v>
      </c>
      <c r="D291" s="830">
        <f>'Library Volume 1'!$H$6</f>
        <v>4.9000000000000004</v>
      </c>
      <c r="E291" s="831">
        <f>'Library Volume 1'!$H$7</f>
        <v>97</v>
      </c>
      <c r="F291" s="1639">
        <f>ROUND(E291/D291,0)</f>
        <v>20</v>
      </c>
      <c r="G291" s="104">
        <f>'Curriculum Data'!AJ78</f>
        <v>0</v>
      </c>
      <c r="H291" s="105">
        <f>G291*F291</f>
        <v>0</v>
      </c>
      <c r="I291" s="104">
        <f>E291*G291</f>
        <v>0</v>
      </c>
      <c r="J291" s="1539"/>
      <c r="K291" s="1701"/>
      <c r="L291" s="115"/>
      <c r="M291" s="115"/>
      <c r="N291" s="115"/>
      <c r="O291" s="1527"/>
      <c r="P291" s="1527"/>
      <c r="Q291" s="1527"/>
      <c r="R291" s="1527"/>
      <c r="S291" s="1527"/>
      <c r="T291" s="1527"/>
      <c r="U291" s="1527"/>
      <c r="V291" s="1539"/>
      <c r="W291" s="1539"/>
      <c r="X291" s="1527"/>
      <c r="Y291" s="1527"/>
      <c r="Z291" s="1527"/>
      <c r="AA291" s="1527"/>
      <c r="AB291" s="1527"/>
      <c r="AC291" s="1527"/>
      <c r="AD291" s="1527"/>
      <c r="AE291" s="1527"/>
      <c r="AF291" s="1527"/>
      <c r="AG291" s="1527"/>
      <c r="AH291" s="1527"/>
      <c r="AI291" s="1527"/>
      <c r="AJ291" s="1527"/>
      <c r="AK291" s="1527"/>
      <c r="AL291" s="1527"/>
      <c r="AM291" s="1527"/>
      <c r="AN291" s="1527"/>
      <c r="AO291" s="1527"/>
      <c r="AP291" s="1527"/>
      <c r="AQ291" s="1527"/>
      <c r="AR291" s="1527"/>
      <c r="AS291" s="1527"/>
      <c r="AT291" s="1527"/>
      <c r="AU291" s="1527"/>
      <c r="AV291" s="1527"/>
      <c r="AW291" s="1527"/>
      <c r="AX291" s="1527"/>
      <c r="AY291" s="1527"/>
      <c r="AZ291" s="1527"/>
      <c r="BA291" s="1527"/>
      <c r="BB291" s="1527"/>
      <c r="BC291" s="1527"/>
      <c r="BD291" s="1527"/>
      <c r="BE291" s="1527"/>
    </row>
    <row r="292" spans="2:57" ht="16.350000000000001" customHeight="1">
      <c r="B292" s="53"/>
      <c r="C292" s="51" t="s">
        <v>480</v>
      </c>
      <c r="D292" s="830">
        <f>'Library Volume 1'!$I$6</f>
        <v>6.5</v>
      </c>
      <c r="E292" s="831">
        <f>'Library Volume 1'!$I$7</f>
        <v>139</v>
      </c>
      <c r="F292" s="1639">
        <f>ROUND(E292/D292,0)</f>
        <v>21</v>
      </c>
      <c r="G292" s="104">
        <f>'Curriculum Data'!AK78</f>
        <v>0</v>
      </c>
      <c r="H292" s="105">
        <f>G292*F292</f>
        <v>0</v>
      </c>
      <c r="I292" s="104">
        <f>E292*G292</f>
        <v>0</v>
      </c>
      <c r="J292" s="1539"/>
      <c r="K292" s="1701"/>
      <c r="L292" s="115"/>
      <c r="M292" s="115"/>
      <c r="N292" s="115"/>
      <c r="O292" s="1527"/>
      <c r="P292" s="1527"/>
      <c r="Q292" s="1527"/>
      <c r="R292" s="1527"/>
      <c r="S292" s="1527"/>
      <c r="T292" s="1527"/>
      <c r="U292" s="1527"/>
      <c r="V292" s="1539"/>
      <c r="W292" s="1539"/>
      <c r="X292" s="1527"/>
      <c r="Y292" s="1527"/>
      <c r="Z292" s="1527"/>
      <c r="AA292" s="1527"/>
      <c r="AB292" s="1527"/>
      <c r="AC292" s="1527"/>
      <c r="AD292" s="1527"/>
      <c r="AE292" s="1527"/>
      <c r="AF292" s="1527"/>
      <c r="AG292" s="1527"/>
      <c r="AH292" s="1527"/>
      <c r="AI292" s="1527"/>
      <c r="AJ292" s="1527"/>
      <c r="AK292" s="1527"/>
      <c r="AL292" s="1527"/>
      <c r="AM292" s="1527"/>
      <c r="AN292" s="1527"/>
      <c r="AO292" s="1527"/>
      <c r="AP292" s="1527"/>
      <c r="AQ292" s="1527"/>
      <c r="AR292" s="1527"/>
      <c r="AS292" s="1527"/>
      <c r="AT292" s="1527"/>
      <c r="AU292" s="1527"/>
      <c r="AV292" s="1527"/>
      <c r="AW292" s="1527"/>
      <c r="AX292" s="1527"/>
      <c r="AY292" s="1527"/>
      <c r="AZ292" s="1527"/>
      <c r="BA292" s="1527"/>
      <c r="BB292" s="1527"/>
      <c r="BC292" s="1527"/>
      <c r="BD292" s="1527"/>
      <c r="BE292" s="1527"/>
    </row>
    <row r="293" spans="2:57" ht="16.350000000000001" customHeight="1">
      <c r="B293" s="53"/>
      <c r="C293" s="398" t="s">
        <v>482</v>
      </c>
      <c r="D293" s="830">
        <f>'Library Volume 1'!$J$6</f>
        <v>7.5</v>
      </c>
      <c r="E293" s="831">
        <f>'Library Volume 1'!$J$7</f>
        <v>167</v>
      </c>
      <c r="F293" s="1639">
        <f>ROUND(E293/D293,0)</f>
        <v>22</v>
      </c>
      <c r="G293" s="104">
        <f>'Curriculum Data'!AL78</f>
        <v>0</v>
      </c>
      <c r="H293" s="105">
        <f>G293*F293</f>
        <v>0</v>
      </c>
      <c r="I293" s="104">
        <f>E293*G293</f>
        <v>0</v>
      </c>
      <c r="J293" s="1539"/>
      <c r="K293" s="1701"/>
      <c r="L293" s="115"/>
      <c r="M293" s="115"/>
      <c r="N293" s="115"/>
      <c r="O293" s="1527"/>
      <c r="P293" s="1527"/>
      <c r="Q293" s="1527"/>
      <c r="R293" s="1527"/>
      <c r="S293" s="1527"/>
      <c r="T293" s="1527"/>
      <c r="U293" s="1527"/>
      <c r="V293" s="1539"/>
      <c r="W293" s="1539"/>
      <c r="X293" s="1527"/>
      <c r="Y293" s="1527"/>
      <c r="Z293" s="1527"/>
      <c r="AA293" s="1527"/>
      <c r="AB293" s="1527"/>
      <c r="AC293" s="1527"/>
      <c r="AD293" s="1527"/>
      <c r="AE293" s="1527"/>
      <c r="AF293" s="1527"/>
      <c r="AG293" s="1527"/>
      <c r="AH293" s="1527"/>
      <c r="AI293" s="1527"/>
      <c r="AJ293" s="1527"/>
      <c r="AK293" s="1527"/>
      <c r="AL293" s="1527"/>
      <c r="AM293" s="1527"/>
      <c r="AN293" s="1527"/>
      <c r="AO293" s="1527"/>
      <c r="AP293" s="1527"/>
      <c r="AQ293" s="1527"/>
      <c r="AR293" s="1527"/>
      <c r="AS293" s="1527"/>
      <c r="AT293" s="1527"/>
      <c r="AU293" s="1527"/>
      <c r="AV293" s="1527"/>
      <c r="AW293" s="1527"/>
      <c r="AX293" s="1527"/>
      <c r="AY293" s="1527"/>
      <c r="AZ293" s="1527"/>
      <c r="BA293" s="1527"/>
      <c r="BB293" s="1527"/>
      <c r="BC293" s="1527"/>
      <c r="BD293" s="1527"/>
      <c r="BE293" s="1527"/>
    </row>
    <row r="294" spans="2:57" s="51" customFormat="1" ht="20.25">
      <c r="B294" s="53"/>
      <c r="C294" s="1446" t="s">
        <v>513</v>
      </c>
      <c r="D294" s="671"/>
      <c r="E294" s="672"/>
      <c r="F294" s="672"/>
      <c r="G294" s="1438">
        <f>SUM(G290:G293)</f>
        <v>0</v>
      </c>
      <c r="H294" s="1438">
        <f t="shared" ref="H294:I294" si="45">SUM(H290:H293)</f>
        <v>0</v>
      </c>
      <c r="I294" s="1438">
        <f t="shared" si="45"/>
        <v>0</v>
      </c>
      <c r="J294" s="20"/>
      <c r="K294" s="754"/>
      <c r="L294" s="115"/>
      <c r="M294" s="115"/>
      <c r="N294" s="115"/>
      <c r="S294" s="47"/>
    </row>
    <row r="295" spans="2:57" ht="20.25">
      <c r="B295" s="111"/>
      <c r="C295" s="360" t="s">
        <v>514</v>
      </c>
      <c r="D295" s="385"/>
      <c r="E295" s="311"/>
      <c r="F295" s="311"/>
      <c r="G295" s="312"/>
      <c r="H295" s="311"/>
      <c r="I295" s="311"/>
      <c r="J295" s="46"/>
      <c r="K295" s="755" t="s">
        <v>287</v>
      </c>
      <c r="L295" s="115"/>
      <c r="M295" s="115"/>
      <c r="N295" s="115"/>
      <c r="O295" s="1527"/>
      <c r="P295" s="1527"/>
      <c r="Q295" s="1527"/>
      <c r="R295" s="1527"/>
      <c r="S295" s="47"/>
      <c r="T295" s="1527"/>
      <c r="U295" s="47"/>
      <c r="V295" s="48"/>
      <c r="W295" s="48"/>
      <c r="X295" s="48"/>
      <c r="Y295" s="48"/>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row>
    <row r="296" spans="2:57" ht="20.25">
      <c r="B296" s="55">
        <v>1</v>
      </c>
      <c r="C296" s="669"/>
      <c r="D296" s="451" t="e">
        <f>VLOOKUP(C296,'Library Volume 2'!H$7:J$86,3,FALSE)</f>
        <v>#N/A</v>
      </c>
      <c r="E296" s="670"/>
      <c r="F296" s="43">
        <f t="shared" ref="F296:F315" si="46">IF(C296=0,0,ROUND(E296/D296,0))</f>
        <v>0</v>
      </c>
      <c r="G296" s="670"/>
      <c r="H296" s="43">
        <f>G296*F296</f>
        <v>0</v>
      </c>
      <c r="I296" s="43">
        <f>E296*G296</f>
        <v>0</v>
      </c>
      <c r="J296" s="1539"/>
      <c r="K296" s="1703"/>
      <c r="L296" s="115"/>
      <c r="M296" s="115"/>
      <c r="N296" s="115"/>
      <c r="O296" s="1527"/>
      <c r="P296" s="1527"/>
      <c r="Q296" s="1527"/>
      <c r="R296" s="1527"/>
      <c r="S296" s="47"/>
      <c r="T296" s="1527"/>
      <c r="U296" s="47"/>
      <c r="V296" s="48"/>
      <c r="W296" s="48"/>
      <c r="X296" s="48"/>
      <c r="Y296" s="48"/>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row>
    <row r="297" spans="2:57" ht="20.25">
      <c r="B297" s="55">
        <v>2</v>
      </c>
      <c r="C297" s="669"/>
      <c r="D297" s="451" t="e">
        <f>VLOOKUP(C297,'Library Volume 2'!H$7:J$86,3,FALSE)</f>
        <v>#N/A</v>
      </c>
      <c r="E297" s="670"/>
      <c r="F297" s="43">
        <f t="shared" si="46"/>
        <v>0</v>
      </c>
      <c r="G297" s="670"/>
      <c r="H297" s="44">
        <f>G297*F297</f>
        <v>0</v>
      </c>
      <c r="I297" s="43">
        <f>E297*G297</f>
        <v>0</v>
      </c>
      <c r="J297" s="1539"/>
      <c r="K297" s="1703"/>
      <c r="L297" s="115"/>
      <c r="M297" s="115"/>
      <c r="N297" s="115"/>
      <c r="O297" s="1527"/>
      <c r="P297" s="1527"/>
      <c r="Q297" s="1527"/>
      <c r="R297" s="1527"/>
      <c r="S297" s="47"/>
      <c r="T297" s="1527"/>
      <c r="U297" s="47"/>
      <c r="V297" s="48"/>
      <c r="W297" s="48"/>
      <c r="X297" s="48"/>
      <c r="Y297" s="48"/>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row>
    <row r="298" spans="2:57" ht="20.25">
      <c r="B298" s="55">
        <v>3</v>
      </c>
      <c r="C298" s="669"/>
      <c r="D298" s="451" t="e">
        <f>VLOOKUP(C298,'Library Volume 2'!H$7:J$86,3,FALSE)</f>
        <v>#N/A</v>
      </c>
      <c r="E298" s="670"/>
      <c r="F298" s="43">
        <f t="shared" si="46"/>
        <v>0</v>
      </c>
      <c r="G298" s="670"/>
      <c r="H298" s="44">
        <f>G298*F298</f>
        <v>0</v>
      </c>
      <c r="I298" s="43">
        <f>E298*G298</f>
        <v>0</v>
      </c>
      <c r="J298" s="1539"/>
      <c r="K298" s="1703"/>
      <c r="L298" s="115"/>
      <c r="M298" s="115"/>
      <c r="N298" s="115"/>
      <c r="O298" s="1527"/>
      <c r="P298" s="1527"/>
      <c r="Q298" s="1527"/>
      <c r="R298" s="1527"/>
      <c r="S298" s="47"/>
      <c r="T298" s="1527"/>
      <c r="U298" s="47"/>
      <c r="V298" s="48"/>
      <c r="W298" s="48"/>
      <c r="X298" s="48"/>
      <c r="Y298" s="48"/>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row>
    <row r="299" spans="2:57" ht="20.25">
      <c r="B299" s="55">
        <v>4</v>
      </c>
      <c r="C299" s="669"/>
      <c r="D299" s="451" t="e">
        <f>VLOOKUP(C299,'Library Volume 2'!H$7:J$86,3,FALSE)</f>
        <v>#N/A</v>
      </c>
      <c r="E299" s="670"/>
      <c r="F299" s="43">
        <f t="shared" si="46"/>
        <v>0</v>
      </c>
      <c r="G299" s="670"/>
      <c r="H299" s="44">
        <f>G299*F299</f>
        <v>0</v>
      </c>
      <c r="I299" s="43">
        <f>E299*G299</f>
        <v>0</v>
      </c>
      <c r="J299" s="1539"/>
      <c r="K299" s="1703"/>
      <c r="L299" s="115"/>
      <c r="M299" s="115"/>
      <c r="N299" s="115"/>
      <c r="O299" s="1527"/>
      <c r="P299" s="1527"/>
      <c r="Q299" s="1527"/>
      <c r="R299" s="1527"/>
      <c r="S299" s="47"/>
      <c r="T299" s="1527"/>
      <c r="U299" s="47"/>
      <c r="V299" s="48"/>
      <c r="W299" s="48"/>
      <c r="X299" s="48"/>
      <c r="Y299" s="48"/>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row>
    <row r="300" spans="2:57" ht="20.25">
      <c r="B300" s="55">
        <v>5</v>
      </c>
      <c r="C300" s="669"/>
      <c r="D300" s="451" t="e">
        <f>VLOOKUP(C300,'Library Volume 2'!H$7:J$86,3,FALSE)</f>
        <v>#N/A</v>
      </c>
      <c r="E300" s="670"/>
      <c r="F300" s="43">
        <f t="shared" si="46"/>
        <v>0</v>
      </c>
      <c r="G300" s="670"/>
      <c r="H300" s="44">
        <f>G300*F300</f>
        <v>0</v>
      </c>
      <c r="I300" s="43">
        <f>E300*G300</f>
        <v>0</v>
      </c>
      <c r="J300" s="1539"/>
      <c r="K300" s="1703"/>
      <c r="L300" s="115"/>
      <c r="M300" s="115"/>
      <c r="N300" s="115"/>
      <c r="O300" s="1527"/>
      <c r="P300" s="1527"/>
      <c r="Q300" s="1527"/>
      <c r="R300" s="1527"/>
      <c r="S300" s="47"/>
      <c r="T300" s="1527"/>
      <c r="U300" s="47"/>
      <c r="V300" s="48"/>
      <c r="W300" s="48"/>
      <c r="X300" s="48"/>
      <c r="Y300" s="48"/>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row>
    <row r="301" spans="2:57" ht="20.25">
      <c r="B301" s="55">
        <v>6</v>
      </c>
      <c r="C301" s="669"/>
      <c r="D301" s="451" t="e">
        <f>VLOOKUP(C301,'Library Volume 2'!H$7:J$86,3,FALSE)</f>
        <v>#N/A</v>
      </c>
      <c r="E301" s="670"/>
      <c r="F301" s="43">
        <f t="shared" si="46"/>
        <v>0</v>
      </c>
      <c r="G301" s="670"/>
      <c r="H301" s="44">
        <f t="shared" ref="H301:H315" si="47">G301*F301</f>
        <v>0</v>
      </c>
      <c r="I301" s="43">
        <f t="shared" ref="I301:I315" si="48">E301*G301</f>
        <v>0</v>
      </c>
      <c r="J301" s="1539"/>
      <c r="K301" s="1703"/>
      <c r="L301" s="115"/>
      <c r="M301" s="115"/>
      <c r="N301" s="115"/>
      <c r="O301" s="1527"/>
      <c r="P301" s="1527"/>
      <c r="Q301" s="1527"/>
      <c r="R301" s="1527"/>
      <c r="S301" s="47"/>
      <c r="T301" s="1527"/>
      <c r="U301" s="47"/>
      <c r="V301" s="48"/>
      <c r="W301" s="48"/>
      <c r="X301" s="48"/>
      <c r="Y301" s="48"/>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row>
    <row r="302" spans="2:57" ht="20.25">
      <c r="B302" s="55">
        <v>7</v>
      </c>
      <c r="C302" s="669"/>
      <c r="D302" s="451" t="e">
        <f>VLOOKUP(C302,'Library Volume 2'!H$7:J$86,3,FALSE)</f>
        <v>#N/A</v>
      </c>
      <c r="E302" s="670"/>
      <c r="F302" s="43">
        <f t="shared" si="46"/>
        <v>0</v>
      </c>
      <c r="G302" s="670"/>
      <c r="H302" s="44">
        <f t="shared" si="47"/>
        <v>0</v>
      </c>
      <c r="I302" s="43">
        <f t="shared" si="48"/>
        <v>0</v>
      </c>
      <c r="J302" s="1539"/>
      <c r="K302" s="1703"/>
      <c r="L302" s="115"/>
      <c r="M302" s="115"/>
      <c r="N302" s="115"/>
      <c r="O302" s="1527"/>
      <c r="P302" s="1527"/>
      <c r="Q302" s="1527"/>
      <c r="R302" s="1527"/>
      <c r="S302" s="47"/>
      <c r="T302" s="1527"/>
      <c r="U302" s="47"/>
      <c r="V302" s="48"/>
      <c r="W302" s="48"/>
      <c r="X302" s="48"/>
      <c r="Y302" s="48"/>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row>
    <row r="303" spans="2:57" ht="20.25">
      <c r="B303" s="55">
        <v>8</v>
      </c>
      <c r="C303" s="669"/>
      <c r="D303" s="451" t="e">
        <f>VLOOKUP(C303,'Library Volume 2'!H$7:J$86,3,FALSE)</f>
        <v>#N/A</v>
      </c>
      <c r="E303" s="670"/>
      <c r="F303" s="43">
        <f t="shared" si="46"/>
        <v>0</v>
      </c>
      <c r="G303" s="670"/>
      <c r="H303" s="44">
        <f t="shared" si="47"/>
        <v>0</v>
      </c>
      <c r="I303" s="43">
        <f t="shared" si="48"/>
        <v>0</v>
      </c>
      <c r="J303" s="1539"/>
      <c r="K303" s="1703"/>
      <c r="L303" s="115"/>
      <c r="M303" s="115"/>
      <c r="N303" s="115"/>
      <c r="O303" s="1527"/>
      <c r="P303" s="1527"/>
      <c r="Q303" s="1527"/>
      <c r="R303" s="1527"/>
      <c r="S303" s="47"/>
      <c r="T303" s="1527"/>
      <c r="U303" s="47"/>
      <c r="V303" s="48"/>
      <c r="W303" s="48"/>
      <c r="X303" s="48"/>
      <c r="Y303" s="48"/>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row>
    <row r="304" spans="2:57" ht="20.25">
      <c r="B304" s="55">
        <v>9</v>
      </c>
      <c r="C304" s="669"/>
      <c r="D304" s="451" t="e">
        <f>VLOOKUP(C304,'Library Volume 2'!H$7:J$86,3,FALSE)</f>
        <v>#N/A</v>
      </c>
      <c r="E304" s="670"/>
      <c r="F304" s="43">
        <f t="shared" si="46"/>
        <v>0</v>
      </c>
      <c r="G304" s="670"/>
      <c r="H304" s="44">
        <f t="shared" si="47"/>
        <v>0</v>
      </c>
      <c r="I304" s="43">
        <f t="shared" si="48"/>
        <v>0</v>
      </c>
      <c r="J304" s="1539"/>
      <c r="K304" s="1703"/>
      <c r="L304" s="115"/>
      <c r="M304" s="115"/>
      <c r="N304" s="115"/>
      <c r="O304" s="1527"/>
      <c r="P304" s="1527"/>
      <c r="Q304" s="1527"/>
      <c r="R304" s="1527"/>
      <c r="S304" s="47"/>
      <c r="T304" s="1527"/>
      <c r="U304" s="47"/>
      <c r="V304" s="48"/>
      <c r="W304" s="48"/>
      <c r="X304" s="48"/>
      <c r="Y304" s="48"/>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row>
    <row r="305" spans="2:57" ht="20.25">
      <c r="B305" s="55">
        <v>10</v>
      </c>
      <c r="C305" s="669"/>
      <c r="D305" s="451" t="e">
        <f>VLOOKUP(C305,'Library Volume 2'!H$7:J$86,3,FALSE)</f>
        <v>#N/A</v>
      </c>
      <c r="E305" s="670"/>
      <c r="F305" s="43">
        <f t="shared" si="46"/>
        <v>0</v>
      </c>
      <c r="G305" s="670"/>
      <c r="H305" s="44">
        <f t="shared" si="47"/>
        <v>0</v>
      </c>
      <c r="I305" s="43">
        <f t="shared" si="48"/>
        <v>0</v>
      </c>
      <c r="J305" s="1539"/>
      <c r="K305" s="1703"/>
      <c r="L305" s="115"/>
      <c r="M305" s="115"/>
      <c r="N305" s="115"/>
      <c r="O305" s="1527"/>
      <c r="P305" s="1527"/>
      <c r="Q305" s="1527"/>
      <c r="R305" s="1527"/>
      <c r="S305" s="47"/>
      <c r="T305" s="1527"/>
      <c r="U305" s="47"/>
      <c r="V305" s="48"/>
      <c r="W305" s="48"/>
      <c r="X305" s="48"/>
      <c r="Y305" s="48"/>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row>
    <row r="306" spans="2:57" ht="20.25">
      <c r="B306" s="55">
        <v>11</v>
      </c>
      <c r="C306" s="669"/>
      <c r="D306" s="451" t="e">
        <f>VLOOKUP(C306,'Library Volume 2'!H$7:J$86,3,FALSE)</f>
        <v>#N/A</v>
      </c>
      <c r="E306" s="670"/>
      <c r="F306" s="43">
        <f t="shared" si="46"/>
        <v>0</v>
      </c>
      <c r="G306" s="670"/>
      <c r="H306" s="44">
        <f t="shared" si="47"/>
        <v>0</v>
      </c>
      <c r="I306" s="43">
        <f t="shared" si="48"/>
        <v>0</v>
      </c>
      <c r="J306" s="1539"/>
      <c r="K306" s="1703"/>
      <c r="L306" s="115"/>
      <c r="M306" s="115"/>
      <c r="N306" s="115"/>
      <c r="O306" s="1527"/>
      <c r="P306" s="1527"/>
      <c r="Q306" s="1527"/>
      <c r="R306" s="1527"/>
      <c r="S306" s="47"/>
      <c r="T306" s="1527"/>
      <c r="U306" s="47"/>
      <c r="V306" s="48"/>
      <c r="W306" s="48"/>
      <c r="X306" s="48"/>
      <c r="Y306" s="48"/>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row>
    <row r="307" spans="2:57" ht="20.25">
      <c r="B307" s="55">
        <v>12</v>
      </c>
      <c r="C307" s="669"/>
      <c r="D307" s="451" t="e">
        <f>VLOOKUP(C307,'Library Volume 2'!H$7:J$86,3,FALSE)</f>
        <v>#N/A</v>
      </c>
      <c r="E307" s="670"/>
      <c r="F307" s="43">
        <f t="shared" si="46"/>
        <v>0</v>
      </c>
      <c r="G307" s="670"/>
      <c r="H307" s="44">
        <f t="shared" si="47"/>
        <v>0</v>
      </c>
      <c r="I307" s="43">
        <f t="shared" si="48"/>
        <v>0</v>
      </c>
      <c r="J307" s="1539"/>
      <c r="K307" s="1698"/>
      <c r="L307" s="115"/>
      <c r="M307" s="115"/>
      <c r="N307" s="115"/>
      <c r="O307" s="1527"/>
      <c r="P307" s="1527"/>
      <c r="Q307" s="1527"/>
      <c r="R307" s="1527"/>
      <c r="S307" s="47"/>
      <c r="T307" s="1527"/>
      <c r="U307" s="47"/>
      <c r="V307" s="48"/>
      <c r="W307" s="48"/>
      <c r="X307" s="48"/>
      <c r="Y307" s="48"/>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row>
    <row r="308" spans="2:57" ht="20.25">
      <c r="B308" s="55">
        <v>13</v>
      </c>
      <c r="C308" s="669"/>
      <c r="D308" s="451" t="e">
        <f>VLOOKUP(C308,'Library Volume 2'!H$7:J$86,3,FALSE)</f>
        <v>#N/A</v>
      </c>
      <c r="E308" s="670"/>
      <c r="F308" s="43">
        <f t="shared" si="46"/>
        <v>0</v>
      </c>
      <c r="G308" s="670"/>
      <c r="H308" s="44">
        <f t="shared" si="47"/>
        <v>0</v>
      </c>
      <c r="I308" s="43">
        <f t="shared" si="48"/>
        <v>0</v>
      </c>
      <c r="J308" s="1539"/>
      <c r="K308" s="1698"/>
      <c r="L308" s="115"/>
      <c r="M308" s="115"/>
      <c r="N308" s="115"/>
      <c r="O308" s="1527"/>
      <c r="P308" s="1527"/>
      <c r="Q308" s="1527"/>
      <c r="R308" s="1527"/>
      <c r="S308" s="47"/>
      <c r="T308" s="1527"/>
      <c r="U308" s="47"/>
      <c r="V308" s="48"/>
      <c r="W308" s="48"/>
      <c r="X308" s="48"/>
      <c r="Y308" s="48"/>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row>
    <row r="309" spans="2:57" ht="20.25">
      <c r="B309" s="55">
        <v>14</v>
      </c>
      <c r="C309" s="669"/>
      <c r="D309" s="451" t="e">
        <f>VLOOKUP(C309,'Library Volume 2'!H$7:J$86,3,FALSE)</f>
        <v>#N/A</v>
      </c>
      <c r="E309" s="670"/>
      <c r="F309" s="43">
        <f t="shared" si="46"/>
        <v>0</v>
      </c>
      <c r="G309" s="670"/>
      <c r="H309" s="44">
        <f t="shared" si="47"/>
        <v>0</v>
      </c>
      <c r="I309" s="43">
        <f t="shared" si="48"/>
        <v>0</v>
      </c>
      <c r="J309" s="1539"/>
      <c r="K309" s="1698"/>
      <c r="L309" s="115"/>
      <c r="M309" s="115"/>
      <c r="N309" s="115"/>
      <c r="O309" s="1527"/>
      <c r="P309" s="1527"/>
      <c r="Q309" s="1527"/>
      <c r="R309" s="1527"/>
      <c r="S309" s="47"/>
      <c r="T309" s="1527"/>
      <c r="U309" s="47"/>
      <c r="V309" s="48"/>
      <c r="W309" s="48"/>
      <c r="X309" s="48"/>
      <c r="Y309" s="48"/>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row>
    <row r="310" spans="2:57" ht="20.25">
      <c r="B310" s="55">
        <v>15</v>
      </c>
      <c r="C310" s="669"/>
      <c r="D310" s="451" t="e">
        <f>VLOOKUP(C310,'Library Volume 2'!H$7:J$86,3,FALSE)</f>
        <v>#N/A</v>
      </c>
      <c r="E310" s="670"/>
      <c r="F310" s="43">
        <f t="shared" si="46"/>
        <v>0</v>
      </c>
      <c r="G310" s="670"/>
      <c r="H310" s="44">
        <f t="shared" si="47"/>
        <v>0</v>
      </c>
      <c r="I310" s="43">
        <f t="shared" si="48"/>
        <v>0</v>
      </c>
      <c r="J310" s="1539"/>
      <c r="K310" s="1698"/>
      <c r="L310" s="115"/>
      <c r="M310" s="115"/>
      <c r="N310" s="115"/>
      <c r="O310" s="1527"/>
      <c r="P310" s="1527"/>
      <c r="Q310" s="1527"/>
      <c r="R310" s="1527"/>
      <c r="S310" s="47"/>
      <c r="T310" s="1527"/>
      <c r="U310" s="47"/>
      <c r="V310" s="48"/>
      <c r="W310" s="48"/>
      <c r="X310" s="48"/>
      <c r="Y310" s="48"/>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row>
    <row r="311" spans="2:57" ht="20.25">
      <c r="B311" s="55">
        <v>16</v>
      </c>
      <c r="C311" s="669"/>
      <c r="D311" s="451" t="e">
        <f>VLOOKUP(C311,'Library Volume 2'!H$7:J$86,3,FALSE)</f>
        <v>#N/A</v>
      </c>
      <c r="E311" s="670"/>
      <c r="F311" s="43">
        <f t="shared" si="46"/>
        <v>0</v>
      </c>
      <c r="G311" s="670"/>
      <c r="H311" s="44">
        <f t="shared" si="47"/>
        <v>0</v>
      </c>
      <c r="I311" s="43">
        <f t="shared" si="48"/>
        <v>0</v>
      </c>
      <c r="J311" s="1539"/>
      <c r="K311" s="1698"/>
      <c r="L311" s="115"/>
      <c r="M311" s="115"/>
      <c r="N311" s="115"/>
      <c r="O311" s="1527"/>
      <c r="P311" s="1527"/>
      <c r="Q311" s="1527"/>
      <c r="R311" s="1527"/>
      <c r="S311" s="47"/>
      <c r="T311" s="1527"/>
      <c r="U311" s="1527"/>
      <c r="V311" s="1539"/>
      <c r="W311" s="1539"/>
      <c r="X311" s="1527"/>
      <c r="Y311" s="1527"/>
      <c r="Z311" s="152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row>
    <row r="312" spans="2:57" ht="20.25">
      <c r="B312" s="55">
        <v>17</v>
      </c>
      <c r="C312" s="669"/>
      <c r="D312" s="451" t="e">
        <f>VLOOKUP(C312,'Library Volume 2'!H$7:J$86,3,FALSE)</f>
        <v>#N/A</v>
      </c>
      <c r="E312" s="670"/>
      <c r="F312" s="43">
        <f t="shared" si="46"/>
        <v>0</v>
      </c>
      <c r="G312" s="670"/>
      <c r="H312" s="44">
        <f t="shared" si="47"/>
        <v>0</v>
      </c>
      <c r="I312" s="43">
        <f t="shared" si="48"/>
        <v>0</v>
      </c>
      <c r="J312" s="1539"/>
      <c r="K312" s="1698"/>
      <c r="L312" s="115"/>
      <c r="M312" s="115"/>
      <c r="N312" s="115"/>
      <c r="O312" s="1527"/>
      <c r="P312" s="1527"/>
      <c r="Q312" s="1527"/>
      <c r="R312" s="1527"/>
      <c r="S312" s="47"/>
      <c r="T312" s="1527"/>
      <c r="U312" s="1527"/>
      <c r="V312" s="1539"/>
      <c r="W312" s="1539"/>
      <c r="X312" s="1527"/>
      <c r="Y312" s="1527"/>
      <c r="Z312" s="152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row>
    <row r="313" spans="2:57" ht="20.25">
      <c r="B313" s="55">
        <v>18</v>
      </c>
      <c r="C313" s="669"/>
      <c r="D313" s="451" t="e">
        <f>VLOOKUP(C313,'Library Volume 2'!H$7:J$86,3,FALSE)</f>
        <v>#N/A</v>
      </c>
      <c r="E313" s="670"/>
      <c r="F313" s="43">
        <f t="shared" si="46"/>
        <v>0</v>
      </c>
      <c r="G313" s="670"/>
      <c r="H313" s="44">
        <f t="shared" si="47"/>
        <v>0</v>
      </c>
      <c r="I313" s="43">
        <f t="shared" si="48"/>
        <v>0</v>
      </c>
      <c r="J313" s="1539"/>
      <c r="K313" s="1698"/>
      <c r="L313" s="115"/>
      <c r="M313" s="115"/>
      <c r="N313" s="115"/>
      <c r="O313" s="1527"/>
      <c r="P313" s="1527"/>
      <c r="Q313" s="1527"/>
      <c r="R313" s="1527"/>
      <c r="S313" s="47"/>
      <c r="T313" s="1527"/>
      <c r="U313" s="1527"/>
      <c r="V313" s="1539"/>
      <c r="W313" s="1539"/>
      <c r="X313" s="1527"/>
      <c r="Y313" s="1527"/>
      <c r="Z313" s="152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row>
    <row r="314" spans="2:57" ht="20.25">
      <c r="B314" s="55">
        <v>19</v>
      </c>
      <c r="C314" s="669"/>
      <c r="D314" s="451" t="e">
        <f>VLOOKUP(C314,'Library Volume 2'!H$7:J$86,3,FALSE)</f>
        <v>#N/A</v>
      </c>
      <c r="E314" s="670"/>
      <c r="F314" s="43">
        <f t="shared" si="46"/>
        <v>0</v>
      </c>
      <c r="G314" s="670"/>
      <c r="H314" s="44">
        <f t="shared" si="47"/>
        <v>0</v>
      </c>
      <c r="I314" s="43">
        <f t="shared" si="48"/>
        <v>0</v>
      </c>
      <c r="J314" s="1539"/>
      <c r="K314" s="1698"/>
      <c r="L314" s="115"/>
      <c r="M314" s="115"/>
      <c r="N314" s="115"/>
      <c r="O314" s="1527"/>
      <c r="P314" s="1527"/>
      <c r="Q314" s="1527"/>
      <c r="R314" s="1527"/>
      <c r="S314" s="47"/>
      <c r="T314" s="1527"/>
      <c r="U314" s="1527"/>
      <c r="V314" s="1539"/>
      <c r="W314" s="1539"/>
      <c r="X314" s="1527"/>
      <c r="Y314" s="1527"/>
      <c r="Z314" s="152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row>
    <row r="315" spans="2:57" ht="20.25">
      <c r="B315" s="55">
        <v>20</v>
      </c>
      <c r="C315" s="669"/>
      <c r="D315" s="451" t="e">
        <f>VLOOKUP(C315,'Library Volume 2'!H$7:J$86,3,FALSE)</f>
        <v>#N/A</v>
      </c>
      <c r="E315" s="670"/>
      <c r="F315" s="43">
        <f t="shared" si="46"/>
        <v>0</v>
      </c>
      <c r="G315" s="670"/>
      <c r="H315" s="44">
        <f t="shared" si="47"/>
        <v>0</v>
      </c>
      <c r="I315" s="43">
        <f t="shared" si="48"/>
        <v>0</v>
      </c>
      <c r="J315" s="1539"/>
      <c r="K315" s="1698"/>
      <c r="L315" s="115"/>
      <c r="M315" s="115"/>
      <c r="N315" s="115"/>
      <c r="O315" s="1527"/>
      <c r="P315" s="1527"/>
      <c r="Q315" s="1527"/>
      <c r="R315" s="1527"/>
      <c r="S315" s="47"/>
      <c r="T315" s="1527"/>
      <c r="U315" s="1527"/>
      <c r="V315" s="1539"/>
      <c r="W315" s="1539"/>
      <c r="X315" s="1527"/>
      <c r="Y315" s="1527"/>
      <c r="Z315" s="152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row>
    <row r="316" spans="2:57" ht="20.25">
      <c r="B316" s="53"/>
      <c r="C316" s="362"/>
      <c r="D316" s="386"/>
      <c r="E316" s="363"/>
      <c r="F316" s="1192" t="s">
        <v>517</v>
      </c>
      <c r="G316" s="364">
        <f t="shared" ref="G316:H316" si="49">SUM(G296:G315)</f>
        <v>0</v>
      </c>
      <c r="H316" s="364">
        <f t="shared" si="49"/>
        <v>0</v>
      </c>
      <c r="I316" s="434">
        <f>SUM(I296:I315)</f>
        <v>0</v>
      </c>
      <c r="J316" s="436"/>
      <c r="K316" s="760"/>
      <c r="L316" s="115"/>
      <c r="M316" s="115"/>
      <c r="N316" s="115"/>
      <c r="O316" s="1527"/>
      <c r="P316" s="1527"/>
      <c r="Q316" s="1527"/>
      <c r="R316" s="1527"/>
      <c r="S316" s="47"/>
      <c r="T316" s="1527"/>
      <c r="U316" s="1527"/>
      <c r="V316" s="1539"/>
      <c r="W316" s="1539"/>
      <c r="X316" s="1527"/>
      <c r="Y316" s="1527"/>
      <c r="Z316" s="1527"/>
      <c r="AA316" s="47"/>
      <c r="AB316" s="47"/>
      <c r="AC316" s="47"/>
      <c r="AD316" s="47"/>
      <c r="AE316" s="47"/>
      <c r="AF316" s="47"/>
      <c r="AG316" s="47"/>
      <c r="AH316" s="47"/>
      <c r="AI316" s="47"/>
      <c r="AJ316" s="47"/>
      <c r="AK316" s="47"/>
      <c r="AL316" s="47"/>
      <c r="AM316" s="1527"/>
      <c r="AN316" s="1527"/>
      <c r="AO316" s="1527"/>
      <c r="AP316" s="1527"/>
      <c r="AQ316" s="1527"/>
      <c r="AR316" s="1527"/>
      <c r="AS316" s="1527"/>
      <c r="AT316" s="1527"/>
      <c r="AU316" s="1527"/>
      <c r="AV316" s="1527"/>
      <c r="AW316" s="1527"/>
      <c r="AX316" s="1527"/>
      <c r="AY316" s="1527"/>
      <c r="AZ316" s="1527"/>
      <c r="BA316" s="1527"/>
      <c r="BB316" s="1527"/>
      <c r="BC316" s="1527"/>
      <c r="BD316" s="1527"/>
      <c r="BE316" s="1527"/>
    </row>
    <row r="317" spans="2:57" ht="20.100000000000001" customHeight="1">
      <c r="B317" s="53"/>
      <c r="C317" s="1705"/>
      <c r="D317" s="1706"/>
      <c r="E317" s="1654"/>
      <c r="F317" s="314" t="s">
        <v>518</v>
      </c>
      <c r="G317" s="109">
        <f>G294-G316</f>
        <v>0</v>
      </c>
      <c r="H317" s="109">
        <f>H294-H316</f>
        <v>0</v>
      </c>
      <c r="I317" s="415">
        <f>ROUND(I294-I316,0)</f>
        <v>0</v>
      </c>
      <c r="J317" s="1539"/>
      <c r="K317" s="1707"/>
      <c r="L317" s="115"/>
      <c r="M317" s="115"/>
      <c r="N317" s="115"/>
      <c r="O317" s="1527"/>
      <c r="P317" s="1527"/>
      <c r="Q317" s="1527"/>
      <c r="R317" s="1527"/>
      <c r="S317" s="47"/>
      <c r="T317" s="1527"/>
      <c r="U317" s="1527"/>
      <c r="V317" s="1539"/>
      <c r="W317" s="1539"/>
      <c r="X317" s="1527"/>
      <c r="Y317" s="1527"/>
      <c r="Z317" s="1527"/>
      <c r="AA317" s="47"/>
      <c r="AB317" s="47"/>
      <c r="AC317" s="47"/>
      <c r="AD317" s="47"/>
      <c r="AE317" s="47"/>
      <c r="AF317" s="47"/>
      <c r="AG317" s="47"/>
      <c r="AH317" s="47"/>
      <c r="AI317" s="47"/>
      <c r="AJ317" s="47"/>
      <c r="AK317" s="47"/>
      <c r="AL317" s="47"/>
      <c r="AM317" s="1527"/>
      <c r="AN317" s="1527"/>
      <c r="AO317" s="1527"/>
      <c r="AP317" s="1527"/>
      <c r="AQ317" s="1527"/>
      <c r="AR317" s="1527"/>
      <c r="AS317" s="1527"/>
      <c r="AT317" s="1527"/>
      <c r="AU317" s="1527"/>
      <c r="AV317" s="1527"/>
      <c r="AW317" s="1527"/>
      <c r="AX317" s="1527"/>
      <c r="AY317" s="1527"/>
      <c r="AZ317" s="1527"/>
      <c r="BA317" s="1527"/>
      <c r="BB317" s="1527"/>
      <c r="BC317" s="1527"/>
      <c r="BD317" s="1527"/>
      <c r="BE317" s="1527"/>
    </row>
    <row r="318" spans="2:57" ht="20.25">
      <c r="B318" s="53"/>
      <c r="C318" s="1582"/>
      <c r="D318" s="1708"/>
      <c r="E318" s="1576"/>
      <c r="F318" s="1576"/>
      <c r="G318" s="1576"/>
      <c r="H318" s="1576"/>
      <c r="I318" s="1577"/>
      <c r="J318" s="1539"/>
      <c r="K318" s="1707"/>
      <c r="L318" s="115"/>
      <c r="M318" s="115"/>
      <c r="N318" s="115"/>
      <c r="O318" s="1527"/>
      <c r="P318" s="1527"/>
      <c r="Q318" s="1527"/>
      <c r="R318" s="1527"/>
      <c r="S318" s="47"/>
      <c r="T318" s="1527"/>
      <c r="U318" s="1527"/>
      <c r="V318" s="1539"/>
      <c r="W318" s="1539"/>
      <c r="X318" s="1527"/>
      <c r="Y318" s="1527"/>
      <c r="Z318" s="1527"/>
      <c r="AA318" s="47"/>
      <c r="AB318" s="47"/>
      <c r="AC318" s="47"/>
      <c r="AD318" s="47"/>
      <c r="AE318" s="47"/>
      <c r="AF318" s="47"/>
      <c r="AG318" s="47"/>
      <c r="AH318" s="47"/>
      <c r="AI318" s="47"/>
      <c r="AJ318" s="47"/>
      <c r="AK318" s="47"/>
      <c r="AL318" s="47"/>
      <c r="AM318" s="1527"/>
      <c r="AN318" s="1527"/>
      <c r="AO318" s="1527"/>
      <c r="AP318" s="1527"/>
      <c r="AQ318" s="1527"/>
      <c r="AR318" s="1527"/>
      <c r="AS318" s="1527"/>
      <c r="AT318" s="1527"/>
      <c r="AU318" s="1527"/>
      <c r="AV318" s="1527"/>
      <c r="AW318" s="1527"/>
      <c r="AX318" s="1527"/>
      <c r="AY318" s="1527"/>
      <c r="AZ318" s="1527"/>
      <c r="BA318" s="1527"/>
      <c r="BB318" s="1527"/>
      <c r="BC318" s="1527"/>
      <c r="BD318" s="1527"/>
      <c r="BE318" s="1527"/>
    </row>
    <row r="319" spans="2:57" s="24" customFormat="1" ht="23.25">
      <c r="B319" s="787" t="str">
        <f>'Curriculum Data'!AD87</f>
        <v>09</v>
      </c>
      <c r="C319" s="798" t="str">
        <f>'Curriculum Data'!AE87</f>
        <v>Arts, Media and Publishing</v>
      </c>
      <c r="D319" s="384"/>
      <c r="E319" s="25"/>
      <c r="F319" s="25"/>
      <c r="G319" s="318"/>
      <c r="H319" s="40"/>
      <c r="I319" s="25"/>
      <c r="J319" s="28"/>
      <c r="K319" s="758"/>
      <c r="L319" s="115"/>
      <c r="M319" s="115"/>
      <c r="N319" s="115"/>
      <c r="V319" s="28"/>
      <c r="W319" s="28"/>
    </row>
    <row r="320" spans="2:57" s="929" customFormat="1" ht="23.1" customHeight="1">
      <c r="B320" s="928"/>
      <c r="C320" s="1446" t="s">
        <v>510</v>
      </c>
      <c r="D320" s="923"/>
      <c r="E320" s="924"/>
      <c r="F320" s="924"/>
      <c r="G320" s="925"/>
      <c r="H320" s="926"/>
      <c r="I320" s="924"/>
      <c r="J320" s="805"/>
      <c r="K320" s="927"/>
      <c r="S320" s="930"/>
      <c r="U320" s="930"/>
      <c r="V320" s="931"/>
      <c r="W320" s="931"/>
      <c r="X320" s="931"/>
      <c r="Y320" s="931"/>
      <c r="Z320" s="930"/>
      <c r="AA320" s="930"/>
      <c r="AB320" s="930"/>
      <c r="AC320" s="930"/>
      <c r="AD320" s="930"/>
      <c r="AE320" s="930"/>
      <c r="AF320" s="930"/>
      <c r="AG320" s="930"/>
      <c r="AH320" s="930"/>
      <c r="AI320" s="930"/>
      <c r="AJ320" s="930"/>
      <c r="AK320" s="930"/>
      <c r="AL320" s="930"/>
      <c r="AM320" s="930"/>
      <c r="AN320" s="930"/>
      <c r="AO320" s="930"/>
      <c r="AP320" s="930"/>
      <c r="AQ320" s="930"/>
      <c r="AR320" s="930"/>
      <c r="AS320" s="930"/>
      <c r="AT320" s="930"/>
      <c r="AU320" s="930"/>
      <c r="AV320" s="930"/>
      <c r="AW320" s="930"/>
      <c r="AX320" s="930"/>
      <c r="AY320" s="930"/>
      <c r="AZ320" s="930"/>
      <c r="BA320" s="930"/>
      <c r="BB320" s="930"/>
      <c r="BC320" s="930"/>
      <c r="BD320" s="930"/>
      <c r="BE320" s="930"/>
    </row>
    <row r="321" spans="2:57" ht="16.350000000000001" customHeight="1">
      <c r="B321" s="53"/>
      <c r="C321" s="51" t="s">
        <v>476</v>
      </c>
      <c r="D321" s="830">
        <f>'Library Volume 1'!$G$6</f>
        <v>3.2</v>
      </c>
      <c r="E321" s="831">
        <f>'Library Volume 1'!$G$7</f>
        <v>69</v>
      </c>
      <c r="F321" s="1639">
        <f>ROUND(E321/D321,0)</f>
        <v>22</v>
      </c>
      <c r="G321" s="104">
        <f>'Curriculum Data'!AI88</f>
        <v>0</v>
      </c>
      <c r="H321" s="105">
        <f>G321*F321</f>
        <v>0</v>
      </c>
      <c r="I321" s="104">
        <f>E321*G321</f>
        <v>0</v>
      </c>
      <c r="J321" s="1539"/>
      <c r="K321" s="1701"/>
      <c r="L321" s="115"/>
      <c r="M321" s="115"/>
      <c r="N321" s="115"/>
      <c r="O321" s="1539"/>
      <c r="P321" s="1539"/>
      <c r="Q321" s="1539"/>
      <c r="R321" s="1539"/>
      <c r="S321" s="1527"/>
      <c r="T321" s="1527"/>
      <c r="U321" s="1527"/>
      <c r="V321" s="1539"/>
      <c r="W321" s="1539"/>
      <c r="X321" s="1527"/>
      <c r="Y321" s="1527"/>
      <c r="Z321" s="1527"/>
      <c r="AA321" s="1527"/>
      <c r="AB321" s="1527"/>
      <c r="AC321" s="1527"/>
      <c r="AD321" s="1527"/>
      <c r="AE321" s="1527"/>
      <c r="AF321" s="1527"/>
      <c r="AG321" s="1527"/>
      <c r="AH321" s="1527"/>
      <c r="AI321" s="1527"/>
      <c r="AJ321" s="1527"/>
      <c r="AK321" s="1527"/>
      <c r="AL321" s="1527"/>
      <c r="AM321" s="1527"/>
      <c r="AN321" s="1527"/>
      <c r="AO321" s="1527"/>
      <c r="AP321" s="1527"/>
      <c r="AQ321" s="1527"/>
      <c r="AR321" s="1527"/>
      <c r="AS321" s="1527"/>
      <c r="AT321" s="1527"/>
      <c r="AU321" s="1527"/>
      <c r="AV321" s="1527"/>
      <c r="AW321" s="1527"/>
      <c r="AX321" s="1527"/>
      <c r="AY321" s="1527"/>
      <c r="AZ321" s="1527"/>
      <c r="BA321" s="1527"/>
      <c r="BB321" s="1527"/>
      <c r="BC321" s="1527"/>
      <c r="BD321" s="1527"/>
      <c r="BE321" s="1527"/>
    </row>
    <row r="322" spans="2:57" ht="16.350000000000001" customHeight="1">
      <c r="B322" s="53"/>
      <c r="C322" s="51" t="s">
        <v>478</v>
      </c>
      <c r="D322" s="830">
        <f>'Library Volume 1'!$H$6</f>
        <v>4.9000000000000004</v>
      </c>
      <c r="E322" s="831">
        <f>'Library Volume 1'!$H$7</f>
        <v>97</v>
      </c>
      <c r="F322" s="1639">
        <f>ROUND(E322/D322,0)</f>
        <v>20</v>
      </c>
      <c r="G322" s="104">
        <f>'Curriculum Data'!AJ88</f>
        <v>0</v>
      </c>
      <c r="H322" s="105">
        <f>G322*F322</f>
        <v>0</v>
      </c>
      <c r="I322" s="104">
        <f>E322*G322</f>
        <v>0</v>
      </c>
      <c r="J322" s="1539"/>
      <c r="K322" s="1701"/>
      <c r="L322" s="115"/>
      <c r="M322" s="115"/>
      <c r="N322" s="115"/>
      <c r="O322" s="1527"/>
      <c r="P322" s="1527"/>
      <c r="Q322" s="1527"/>
      <c r="R322" s="1527"/>
      <c r="S322" s="1527"/>
      <c r="T322" s="1527"/>
      <c r="U322" s="1527"/>
      <c r="V322" s="1539"/>
      <c r="W322" s="1539"/>
      <c r="X322" s="1527"/>
      <c r="Y322" s="1527"/>
      <c r="Z322" s="1527"/>
      <c r="AA322" s="1527"/>
      <c r="AB322" s="1527"/>
      <c r="AC322" s="1527"/>
      <c r="AD322" s="1527"/>
      <c r="AE322" s="1527"/>
      <c r="AF322" s="1527"/>
      <c r="AG322" s="1527"/>
      <c r="AH322" s="1527"/>
      <c r="AI322" s="1527"/>
      <c r="AJ322" s="1527"/>
      <c r="AK322" s="1527"/>
      <c r="AL322" s="1527"/>
      <c r="AM322" s="1527"/>
      <c r="AN322" s="1527"/>
      <c r="AO322" s="1527"/>
      <c r="AP322" s="1527"/>
      <c r="AQ322" s="1527"/>
      <c r="AR322" s="1527"/>
      <c r="AS322" s="1527"/>
      <c r="AT322" s="1527"/>
      <c r="AU322" s="1527"/>
      <c r="AV322" s="1527"/>
      <c r="AW322" s="1527"/>
      <c r="AX322" s="1527"/>
      <c r="AY322" s="1527"/>
      <c r="AZ322" s="1527"/>
      <c r="BA322" s="1527"/>
      <c r="BB322" s="1527"/>
      <c r="BC322" s="1527"/>
      <c r="BD322" s="1527"/>
      <c r="BE322" s="1527"/>
    </row>
    <row r="323" spans="2:57" ht="16.350000000000001" customHeight="1">
      <c r="B323" s="53"/>
      <c r="C323" s="51" t="s">
        <v>480</v>
      </c>
      <c r="D323" s="830">
        <f>'Library Volume 1'!$I$6</f>
        <v>6.5</v>
      </c>
      <c r="E323" s="831">
        <f>'Library Volume 1'!$I$7</f>
        <v>139</v>
      </c>
      <c r="F323" s="1639">
        <f>ROUND(E323/D323,0)</f>
        <v>21</v>
      </c>
      <c r="G323" s="104">
        <f>'Curriculum Data'!AK88</f>
        <v>0</v>
      </c>
      <c r="H323" s="105">
        <f>G323*F323</f>
        <v>0</v>
      </c>
      <c r="I323" s="104">
        <f>E323*G323</f>
        <v>0</v>
      </c>
      <c r="J323" s="1539"/>
      <c r="K323" s="1701"/>
      <c r="L323" s="115"/>
      <c r="M323" s="115"/>
      <c r="N323" s="115"/>
      <c r="O323" s="1527"/>
      <c r="P323" s="1527"/>
      <c r="Q323" s="1527"/>
      <c r="R323" s="1527"/>
      <c r="S323" s="1527"/>
      <c r="T323" s="1527"/>
      <c r="U323" s="1527"/>
      <c r="V323" s="1539"/>
      <c r="W323" s="1539"/>
      <c r="X323" s="1527"/>
      <c r="Y323" s="1527"/>
      <c r="Z323" s="1527"/>
      <c r="AA323" s="1527"/>
      <c r="AB323" s="1527"/>
      <c r="AC323" s="1527"/>
      <c r="AD323" s="1527"/>
      <c r="AE323" s="1527"/>
      <c r="AF323" s="1527"/>
      <c r="AG323" s="1527"/>
      <c r="AH323" s="1527"/>
      <c r="AI323" s="1527"/>
      <c r="AJ323" s="1527"/>
      <c r="AK323" s="1527"/>
      <c r="AL323" s="1527"/>
      <c r="AM323" s="1527"/>
      <c r="AN323" s="1527"/>
      <c r="AO323" s="1527"/>
      <c r="AP323" s="1527"/>
      <c r="AQ323" s="1527"/>
      <c r="AR323" s="1527"/>
      <c r="AS323" s="1527"/>
      <c r="AT323" s="1527"/>
      <c r="AU323" s="1527"/>
      <c r="AV323" s="1527"/>
      <c r="AW323" s="1527"/>
      <c r="AX323" s="1527"/>
      <c r="AY323" s="1527"/>
      <c r="AZ323" s="1527"/>
      <c r="BA323" s="1527"/>
      <c r="BB323" s="1527"/>
      <c r="BC323" s="1527"/>
      <c r="BD323" s="1527"/>
      <c r="BE323" s="1527"/>
    </row>
    <row r="324" spans="2:57" ht="16.350000000000001" customHeight="1">
      <c r="B324" s="53"/>
      <c r="C324" s="398" t="s">
        <v>482</v>
      </c>
      <c r="D324" s="830">
        <f>'Library Volume 1'!$J$6</f>
        <v>7.5</v>
      </c>
      <c r="E324" s="831">
        <f>'Library Volume 1'!$J$7</f>
        <v>167</v>
      </c>
      <c r="F324" s="1639">
        <f>ROUND(E324/D324,0)</f>
        <v>22</v>
      </c>
      <c r="G324" s="104">
        <f>'Curriculum Data'!AL88</f>
        <v>0</v>
      </c>
      <c r="H324" s="105">
        <f>G324*F324</f>
        <v>0</v>
      </c>
      <c r="I324" s="104">
        <f>E324*G324</f>
        <v>0</v>
      </c>
      <c r="J324" s="1539"/>
      <c r="K324" s="1701"/>
      <c r="L324" s="115"/>
      <c r="M324" s="115"/>
      <c r="N324" s="115"/>
      <c r="O324" s="1527"/>
      <c r="P324" s="1527"/>
      <c r="Q324" s="1527"/>
      <c r="R324" s="1527"/>
      <c r="S324" s="1527"/>
      <c r="T324" s="1527"/>
      <c r="U324" s="1527"/>
      <c r="V324" s="1539"/>
      <c r="W324" s="1539"/>
      <c r="X324" s="1527"/>
      <c r="Y324" s="1527"/>
      <c r="Z324" s="1527"/>
      <c r="AA324" s="1527"/>
      <c r="AB324" s="1527"/>
      <c r="AC324" s="1527"/>
      <c r="AD324" s="1527"/>
      <c r="AE324" s="1527"/>
      <c r="AF324" s="1527"/>
      <c r="AG324" s="1527"/>
      <c r="AH324" s="1527"/>
      <c r="AI324" s="1527"/>
      <c r="AJ324" s="1527"/>
      <c r="AK324" s="1527"/>
      <c r="AL324" s="1527"/>
      <c r="AM324" s="1527"/>
      <c r="AN324" s="1527"/>
      <c r="AO324" s="1527"/>
      <c r="AP324" s="1527"/>
      <c r="AQ324" s="1527"/>
      <c r="AR324" s="1527"/>
      <c r="AS324" s="1527"/>
      <c r="AT324" s="1527"/>
      <c r="AU324" s="1527"/>
      <c r="AV324" s="1527"/>
      <c r="AW324" s="1527"/>
      <c r="AX324" s="1527"/>
      <c r="AY324" s="1527"/>
      <c r="AZ324" s="1527"/>
      <c r="BA324" s="1527"/>
      <c r="BB324" s="1527"/>
      <c r="BC324" s="1527"/>
      <c r="BD324" s="1527"/>
      <c r="BE324" s="1527"/>
    </row>
    <row r="325" spans="2:57" s="51" customFormat="1" ht="20.25">
      <c r="B325" s="53"/>
      <c r="C325" s="1446" t="s">
        <v>513</v>
      </c>
      <c r="D325" s="671"/>
      <c r="E325" s="672"/>
      <c r="F325" s="672"/>
      <c r="G325" s="1438">
        <f>SUM(G321:G324)</f>
        <v>0</v>
      </c>
      <c r="H325" s="1438">
        <f t="shared" ref="H325:I325" si="50">SUM(H321:H324)</f>
        <v>0</v>
      </c>
      <c r="I325" s="1438">
        <f t="shared" si="50"/>
        <v>0</v>
      </c>
      <c r="J325" s="20"/>
      <c r="K325" s="754"/>
      <c r="L325" s="115"/>
      <c r="M325" s="115"/>
      <c r="N325" s="115"/>
      <c r="S325" s="47"/>
    </row>
    <row r="326" spans="2:57" ht="20.25">
      <c r="B326" s="111"/>
      <c r="C326" s="360" t="s">
        <v>514</v>
      </c>
      <c r="D326" s="385"/>
      <c r="E326" s="311"/>
      <c r="F326" s="311"/>
      <c r="G326" s="312"/>
      <c r="H326" s="311"/>
      <c r="I326" s="311"/>
      <c r="J326" s="46"/>
      <c r="K326" s="755" t="s">
        <v>287</v>
      </c>
      <c r="L326" s="115"/>
      <c r="M326" s="115"/>
      <c r="N326" s="115"/>
      <c r="O326" s="1527"/>
      <c r="P326" s="1527"/>
      <c r="Q326" s="1527"/>
      <c r="R326" s="1527"/>
      <c r="S326" s="47"/>
      <c r="T326" s="1527"/>
      <c r="U326" s="47"/>
      <c r="V326" s="48"/>
      <c r="W326" s="48"/>
      <c r="X326" s="48"/>
      <c r="Y326" s="48"/>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row>
    <row r="327" spans="2:57" ht="20.25">
      <c r="B327" s="55">
        <v>1</v>
      </c>
      <c r="C327" s="669"/>
      <c r="D327" s="451" t="e">
        <f>VLOOKUP(C327,'Library Volume 2'!H$7:J$86,3,FALSE)</f>
        <v>#N/A</v>
      </c>
      <c r="E327" s="670"/>
      <c r="F327" s="43">
        <f t="shared" ref="F327:F335" si="51">IF(C327=0,0,ROUND(E327/D327,0))</f>
        <v>0</v>
      </c>
      <c r="G327" s="670"/>
      <c r="H327" s="43">
        <f>G327*F327</f>
        <v>0</v>
      </c>
      <c r="I327" s="43">
        <f>E327*G327</f>
        <v>0</v>
      </c>
      <c r="J327" s="1539"/>
      <c r="K327" s="1703"/>
      <c r="L327" s="115"/>
      <c r="M327" s="115"/>
      <c r="N327" s="115"/>
      <c r="O327" s="1527"/>
      <c r="P327" s="1527"/>
      <c r="Q327" s="1527"/>
      <c r="R327" s="1527"/>
      <c r="S327" s="47"/>
      <c r="T327" s="1527"/>
      <c r="U327" s="47"/>
      <c r="V327" s="48"/>
      <c r="W327" s="48"/>
      <c r="X327" s="48"/>
      <c r="Y327" s="48"/>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row>
    <row r="328" spans="2:57" ht="20.25">
      <c r="B328" s="55">
        <v>2</v>
      </c>
      <c r="C328" s="669"/>
      <c r="D328" s="451" t="e">
        <f>VLOOKUP(C328,'Library Volume 2'!H$7:J$86,3,FALSE)</f>
        <v>#N/A</v>
      </c>
      <c r="E328" s="670"/>
      <c r="F328" s="43">
        <f t="shared" si="51"/>
        <v>0</v>
      </c>
      <c r="G328" s="670"/>
      <c r="H328" s="44">
        <f>G328*F328</f>
        <v>0</v>
      </c>
      <c r="I328" s="43">
        <f>E328*G328</f>
        <v>0</v>
      </c>
      <c r="J328" s="1539"/>
      <c r="K328" s="1703"/>
      <c r="L328" s="115"/>
      <c r="M328" s="115"/>
      <c r="N328" s="115"/>
      <c r="O328" s="1527"/>
      <c r="P328" s="1527"/>
      <c r="Q328" s="1527"/>
      <c r="R328" s="1527"/>
      <c r="S328" s="47"/>
      <c r="T328" s="1527"/>
      <c r="U328" s="47"/>
      <c r="V328" s="48"/>
      <c r="W328" s="48"/>
      <c r="X328" s="48"/>
      <c r="Y328" s="48"/>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row>
    <row r="329" spans="2:57" ht="20.25">
      <c r="B329" s="55">
        <v>3</v>
      </c>
      <c r="C329" s="669"/>
      <c r="D329" s="451" t="e">
        <f>VLOOKUP(C329,'Library Volume 2'!H$7:J$86,3,FALSE)</f>
        <v>#N/A</v>
      </c>
      <c r="E329" s="670"/>
      <c r="F329" s="43">
        <f t="shared" si="51"/>
        <v>0</v>
      </c>
      <c r="G329" s="670"/>
      <c r="H329" s="44">
        <f>G329*F329</f>
        <v>0</v>
      </c>
      <c r="I329" s="43">
        <f>E329*G329</f>
        <v>0</v>
      </c>
      <c r="J329" s="1539"/>
      <c r="K329" s="1703"/>
      <c r="L329" s="115"/>
      <c r="M329" s="115"/>
      <c r="N329" s="115"/>
      <c r="O329" s="1527"/>
      <c r="P329" s="1527"/>
      <c r="Q329" s="1527"/>
      <c r="R329" s="1527"/>
      <c r="S329" s="47"/>
      <c r="T329" s="1527"/>
      <c r="U329" s="47"/>
      <c r="V329" s="48"/>
      <c r="W329" s="48"/>
      <c r="X329" s="48"/>
      <c r="Y329" s="48"/>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row>
    <row r="330" spans="2:57" ht="20.25">
      <c r="B330" s="55">
        <v>4</v>
      </c>
      <c r="C330" s="669"/>
      <c r="D330" s="451" t="e">
        <f>VLOOKUP(C330,'Library Volume 2'!H$7:J$86,3,FALSE)</f>
        <v>#N/A</v>
      </c>
      <c r="E330" s="670"/>
      <c r="F330" s="43">
        <f t="shared" si="51"/>
        <v>0</v>
      </c>
      <c r="G330" s="670"/>
      <c r="H330" s="44">
        <f>G330*F330</f>
        <v>0</v>
      </c>
      <c r="I330" s="43">
        <f>E330*G330</f>
        <v>0</v>
      </c>
      <c r="J330" s="1539"/>
      <c r="K330" s="1703"/>
      <c r="L330" s="115"/>
      <c r="M330" s="115"/>
      <c r="N330" s="115"/>
      <c r="O330" s="1527"/>
      <c r="P330" s="1527"/>
      <c r="Q330" s="1527"/>
      <c r="R330" s="1527"/>
      <c r="S330" s="47"/>
      <c r="T330" s="1527"/>
      <c r="U330" s="47"/>
      <c r="V330" s="48"/>
      <c r="W330" s="48"/>
      <c r="X330" s="48"/>
      <c r="Y330" s="48"/>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row>
    <row r="331" spans="2:57" ht="20.25">
      <c r="B331" s="55">
        <v>5</v>
      </c>
      <c r="C331" s="669"/>
      <c r="D331" s="451" t="e">
        <f>VLOOKUP(C331,'Library Volume 2'!H$7:J$86,3,FALSE)</f>
        <v>#N/A</v>
      </c>
      <c r="E331" s="670"/>
      <c r="F331" s="43">
        <f t="shared" si="51"/>
        <v>0</v>
      </c>
      <c r="G331" s="670"/>
      <c r="H331" s="44">
        <f>G331*F331</f>
        <v>0</v>
      </c>
      <c r="I331" s="43">
        <f>E331*G331</f>
        <v>0</v>
      </c>
      <c r="J331" s="1539"/>
      <c r="K331" s="1703"/>
      <c r="L331" s="115"/>
      <c r="M331" s="115"/>
      <c r="N331" s="115"/>
      <c r="O331" s="1527"/>
      <c r="P331" s="1527"/>
      <c r="Q331" s="1527"/>
      <c r="R331" s="1527"/>
      <c r="S331" s="47"/>
      <c r="T331" s="1527"/>
      <c r="U331" s="47"/>
      <c r="V331" s="48"/>
      <c r="W331" s="48"/>
      <c r="X331" s="48"/>
      <c r="Y331" s="48"/>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row>
    <row r="332" spans="2:57" ht="20.25">
      <c r="B332" s="55">
        <v>6</v>
      </c>
      <c r="C332" s="669"/>
      <c r="D332" s="451" t="e">
        <f>VLOOKUP(C332,'Library Volume 2'!H$7:J$86,3,FALSE)</f>
        <v>#N/A</v>
      </c>
      <c r="E332" s="670"/>
      <c r="F332" s="43">
        <f t="shared" si="51"/>
        <v>0</v>
      </c>
      <c r="G332" s="670"/>
      <c r="H332" s="44">
        <f t="shared" ref="H332:H356" si="52">G332*F332</f>
        <v>0</v>
      </c>
      <c r="I332" s="43">
        <f t="shared" ref="I332:I356" si="53">E332*G332</f>
        <v>0</v>
      </c>
      <c r="J332" s="1539"/>
      <c r="K332" s="1703"/>
      <c r="L332" s="115"/>
      <c r="M332" s="115"/>
      <c r="N332" s="115"/>
      <c r="O332" s="1527"/>
      <c r="P332" s="1527"/>
      <c r="Q332" s="1527"/>
      <c r="R332" s="1527"/>
      <c r="S332" s="47"/>
      <c r="T332" s="1527"/>
      <c r="U332" s="47"/>
      <c r="V332" s="48"/>
      <c r="W332" s="48"/>
      <c r="X332" s="48"/>
      <c r="Y332" s="48"/>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row>
    <row r="333" spans="2:57" ht="20.25">
      <c r="B333" s="55">
        <v>7</v>
      </c>
      <c r="C333" s="669"/>
      <c r="D333" s="451" t="e">
        <f>VLOOKUP(C333,'Library Volume 2'!H$7:J$86,3,FALSE)</f>
        <v>#N/A</v>
      </c>
      <c r="E333" s="670"/>
      <c r="F333" s="43">
        <f t="shared" si="51"/>
        <v>0</v>
      </c>
      <c r="G333" s="670"/>
      <c r="H333" s="44">
        <f t="shared" si="52"/>
        <v>0</v>
      </c>
      <c r="I333" s="43">
        <f t="shared" si="53"/>
        <v>0</v>
      </c>
      <c r="J333" s="1539"/>
      <c r="K333" s="1703"/>
      <c r="L333" s="115"/>
      <c r="M333" s="115"/>
      <c r="N333" s="115"/>
      <c r="O333" s="1527"/>
      <c r="P333" s="1527"/>
      <c r="Q333" s="1527"/>
      <c r="R333" s="1527"/>
      <c r="S333" s="47"/>
      <c r="T333" s="1527"/>
      <c r="U333" s="47"/>
      <c r="V333" s="48"/>
      <c r="W333" s="48"/>
      <c r="X333" s="48"/>
      <c r="Y333" s="48"/>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row>
    <row r="334" spans="2:57" ht="20.25">
      <c r="B334" s="55">
        <v>8</v>
      </c>
      <c r="C334" s="669"/>
      <c r="D334" s="451" t="e">
        <f>VLOOKUP(C334,'Library Volume 2'!H$7:J$86,3,FALSE)</f>
        <v>#N/A</v>
      </c>
      <c r="E334" s="670"/>
      <c r="F334" s="43">
        <f t="shared" si="51"/>
        <v>0</v>
      </c>
      <c r="G334" s="670"/>
      <c r="H334" s="44">
        <f t="shared" si="52"/>
        <v>0</v>
      </c>
      <c r="I334" s="43">
        <f t="shared" si="53"/>
        <v>0</v>
      </c>
      <c r="J334" s="1539"/>
      <c r="K334" s="1703"/>
      <c r="L334" s="115"/>
      <c r="M334" s="115"/>
      <c r="N334" s="115"/>
      <c r="O334" s="1527"/>
      <c r="P334" s="1527"/>
      <c r="Q334" s="1527"/>
      <c r="R334" s="1527"/>
      <c r="S334" s="47"/>
      <c r="T334" s="1527"/>
      <c r="U334" s="47"/>
      <c r="V334" s="48"/>
      <c r="W334" s="48"/>
      <c r="X334" s="48"/>
      <c r="Y334" s="48"/>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row>
    <row r="335" spans="2:57" ht="20.25">
      <c r="B335" s="55">
        <v>9</v>
      </c>
      <c r="C335" s="669"/>
      <c r="D335" s="451" t="e">
        <f>VLOOKUP(C335,'Library Volume 2'!H$7:J$86,3,FALSE)</f>
        <v>#N/A</v>
      </c>
      <c r="E335" s="670"/>
      <c r="F335" s="43">
        <f t="shared" si="51"/>
        <v>0</v>
      </c>
      <c r="G335" s="670"/>
      <c r="H335" s="44">
        <f t="shared" si="52"/>
        <v>0</v>
      </c>
      <c r="I335" s="43">
        <f t="shared" si="53"/>
        <v>0</v>
      </c>
      <c r="J335" s="1539"/>
      <c r="K335" s="1703"/>
      <c r="L335" s="115"/>
      <c r="M335" s="115"/>
      <c r="N335" s="115"/>
      <c r="O335" s="1527"/>
      <c r="P335" s="1527"/>
      <c r="Q335" s="1527"/>
      <c r="R335" s="1527"/>
      <c r="S335" s="47"/>
      <c r="T335" s="1527"/>
      <c r="U335" s="47"/>
      <c r="V335" s="48"/>
      <c r="W335" s="48"/>
      <c r="X335" s="48"/>
      <c r="Y335" s="48"/>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row>
    <row r="336" spans="2:57" ht="20.25">
      <c r="B336" s="55">
        <v>10</v>
      </c>
      <c r="C336" s="669"/>
      <c r="D336" s="451" t="e">
        <f>VLOOKUP(C336,'Library Volume 2'!H$7:J$86,3,FALSE)</f>
        <v>#N/A</v>
      </c>
      <c r="E336" s="670"/>
      <c r="F336" s="43">
        <f t="shared" ref="F336:F349" si="54">IF(C336=0,0,ROUND(E336/D336,0))</f>
        <v>0</v>
      </c>
      <c r="G336" s="670"/>
      <c r="H336" s="44">
        <f t="shared" si="52"/>
        <v>0</v>
      </c>
      <c r="I336" s="43">
        <f t="shared" si="53"/>
        <v>0</v>
      </c>
      <c r="J336" s="1539"/>
      <c r="K336" s="1703"/>
      <c r="L336" s="115"/>
      <c r="M336" s="115"/>
      <c r="N336" s="115"/>
      <c r="O336" s="1527"/>
      <c r="P336" s="1527"/>
      <c r="Q336" s="1527"/>
      <c r="R336" s="1527"/>
      <c r="S336" s="47"/>
      <c r="T336" s="1527"/>
      <c r="U336" s="47"/>
      <c r="V336" s="48"/>
      <c r="W336" s="48"/>
      <c r="X336" s="48"/>
      <c r="Y336" s="48"/>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row>
    <row r="337" spans="2:57" ht="20.25">
      <c r="B337" s="55">
        <v>11</v>
      </c>
      <c r="C337" s="669"/>
      <c r="D337" s="451" t="e">
        <f>VLOOKUP(C337,'Library Volume 2'!H$7:J$86,3,FALSE)</f>
        <v>#N/A</v>
      </c>
      <c r="E337" s="670"/>
      <c r="F337" s="43">
        <f t="shared" si="54"/>
        <v>0</v>
      </c>
      <c r="G337" s="670"/>
      <c r="H337" s="44">
        <f t="shared" si="52"/>
        <v>0</v>
      </c>
      <c r="I337" s="43">
        <f t="shared" si="53"/>
        <v>0</v>
      </c>
      <c r="J337" s="1539"/>
      <c r="K337" s="1703"/>
      <c r="L337" s="115"/>
      <c r="M337" s="115"/>
      <c r="N337" s="115"/>
      <c r="O337" s="1527"/>
      <c r="P337" s="1527"/>
      <c r="Q337" s="1527"/>
      <c r="R337" s="1527"/>
      <c r="S337" s="47"/>
      <c r="T337" s="1527"/>
      <c r="U337" s="47"/>
      <c r="V337" s="48"/>
      <c r="W337" s="48"/>
      <c r="X337" s="48"/>
      <c r="Y337" s="48"/>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row>
    <row r="338" spans="2:57" ht="20.25">
      <c r="B338" s="55">
        <v>12</v>
      </c>
      <c r="C338" s="669"/>
      <c r="D338" s="451" t="e">
        <f>VLOOKUP(C338,'Library Volume 2'!H$7:J$86,3,FALSE)</f>
        <v>#N/A</v>
      </c>
      <c r="E338" s="670"/>
      <c r="F338" s="43">
        <f t="shared" si="54"/>
        <v>0</v>
      </c>
      <c r="G338" s="670"/>
      <c r="H338" s="44">
        <f t="shared" si="52"/>
        <v>0</v>
      </c>
      <c r="I338" s="43">
        <f t="shared" si="53"/>
        <v>0</v>
      </c>
      <c r="J338" s="1539"/>
      <c r="K338" s="1703"/>
      <c r="L338" s="115"/>
      <c r="M338" s="115"/>
      <c r="N338" s="115"/>
      <c r="O338" s="1527"/>
      <c r="P338" s="1527"/>
      <c r="Q338" s="1527"/>
      <c r="R338" s="1527"/>
      <c r="S338" s="47"/>
      <c r="T338" s="1527"/>
      <c r="U338" s="47"/>
      <c r="V338" s="48"/>
      <c r="W338" s="48"/>
      <c r="X338" s="48"/>
      <c r="Y338" s="48"/>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row>
    <row r="339" spans="2:57" ht="20.25">
      <c r="B339" s="55">
        <v>13</v>
      </c>
      <c r="C339" s="669"/>
      <c r="D339" s="451" t="e">
        <f>VLOOKUP(C339,'Library Volume 2'!H$7:J$86,3,FALSE)</f>
        <v>#N/A</v>
      </c>
      <c r="E339" s="670"/>
      <c r="F339" s="43">
        <f t="shared" si="54"/>
        <v>0</v>
      </c>
      <c r="G339" s="670"/>
      <c r="H339" s="44">
        <f t="shared" si="52"/>
        <v>0</v>
      </c>
      <c r="I339" s="43">
        <f t="shared" si="53"/>
        <v>0</v>
      </c>
      <c r="J339" s="1539"/>
      <c r="K339" s="1703"/>
      <c r="L339" s="115"/>
      <c r="M339" s="115"/>
      <c r="N339" s="115"/>
      <c r="O339" s="1527"/>
      <c r="P339" s="1527"/>
      <c r="Q339" s="1527"/>
      <c r="R339" s="1527"/>
      <c r="S339" s="47"/>
      <c r="T339" s="1527"/>
      <c r="U339" s="47"/>
      <c r="V339" s="48"/>
      <c r="W339" s="48"/>
      <c r="X339" s="48"/>
      <c r="Y339" s="48"/>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row>
    <row r="340" spans="2:57" ht="20.25">
      <c r="B340" s="55">
        <v>14</v>
      </c>
      <c r="C340" s="669"/>
      <c r="D340" s="451" t="e">
        <f>VLOOKUP(C340,'Library Volume 2'!H$7:J$86,3,FALSE)</f>
        <v>#N/A</v>
      </c>
      <c r="E340" s="670"/>
      <c r="F340" s="43">
        <f t="shared" si="54"/>
        <v>0</v>
      </c>
      <c r="G340" s="670"/>
      <c r="H340" s="44">
        <f t="shared" si="52"/>
        <v>0</v>
      </c>
      <c r="I340" s="43">
        <f t="shared" si="53"/>
        <v>0</v>
      </c>
      <c r="J340" s="1539"/>
      <c r="K340" s="1703"/>
      <c r="L340" s="115"/>
      <c r="M340" s="115"/>
      <c r="N340" s="115"/>
      <c r="O340" s="1527"/>
      <c r="P340" s="1527"/>
      <c r="Q340" s="1527"/>
      <c r="R340" s="1527"/>
      <c r="S340" s="47"/>
      <c r="T340" s="1527"/>
      <c r="U340" s="47"/>
      <c r="V340" s="48"/>
      <c r="W340" s="48"/>
      <c r="X340" s="48"/>
      <c r="Y340" s="48"/>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row>
    <row r="341" spans="2:57" ht="20.25">
      <c r="B341" s="55">
        <v>15</v>
      </c>
      <c r="C341" s="669"/>
      <c r="D341" s="451" t="e">
        <f>VLOOKUP(C341,'Library Volume 2'!H$7:J$86,3,FALSE)</f>
        <v>#N/A</v>
      </c>
      <c r="E341" s="670"/>
      <c r="F341" s="43">
        <f t="shared" si="54"/>
        <v>0</v>
      </c>
      <c r="G341" s="670"/>
      <c r="H341" s="44">
        <f t="shared" si="52"/>
        <v>0</v>
      </c>
      <c r="I341" s="43">
        <f t="shared" si="53"/>
        <v>0</v>
      </c>
      <c r="J341" s="1539"/>
      <c r="K341" s="1703"/>
      <c r="L341" s="115"/>
      <c r="M341" s="115"/>
      <c r="N341" s="115"/>
      <c r="O341" s="1527"/>
      <c r="P341" s="1527"/>
      <c r="Q341" s="1527"/>
      <c r="R341" s="1527"/>
      <c r="S341" s="47"/>
      <c r="T341" s="1527"/>
      <c r="U341" s="47"/>
      <c r="V341" s="48"/>
      <c r="W341" s="48"/>
      <c r="X341" s="48"/>
      <c r="Y341" s="48"/>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row>
    <row r="342" spans="2:57" ht="20.25">
      <c r="B342" s="55">
        <v>16</v>
      </c>
      <c r="C342" s="669"/>
      <c r="D342" s="451" t="e">
        <f>VLOOKUP(C342,'Library Volume 2'!H$7:J$86,3,FALSE)</f>
        <v>#N/A</v>
      </c>
      <c r="E342" s="670"/>
      <c r="F342" s="43">
        <f t="shared" si="54"/>
        <v>0</v>
      </c>
      <c r="G342" s="670"/>
      <c r="H342" s="44">
        <f t="shared" si="52"/>
        <v>0</v>
      </c>
      <c r="I342" s="43">
        <f t="shared" si="53"/>
        <v>0</v>
      </c>
      <c r="J342" s="1539"/>
      <c r="K342" s="1703"/>
      <c r="L342" s="115"/>
      <c r="M342" s="115"/>
      <c r="N342" s="115"/>
      <c r="O342" s="1527"/>
      <c r="P342" s="1527"/>
      <c r="Q342" s="1527"/>
      <c r="R342" s="1527"/>
      <c r="S342" s="47"/>
      <c r="T342" s="1527"/>
      <c r="U342" s="47"/>
      <c r="V342" s="48"/>
      <c r="W342" s="48"/>
      <c r="X342" s="48"/>
      <c r="Y342" s="48"/>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row>
    <row r="343" spans="2:57" ht="20.25">
      <c r="B343" s="55">
        <v>17</v>
      </c>
      <c r="C343" s="669"/>
      <c r="D343" s="451" t="e">
        <f>VLOOKUP(C343,'Library Volume 2'!H$7:J$86,3,FALSE)</f>
        <v>#N/A</v>
      </c>
      <c r="E343" s="670"/>
      <c r="F343" s="43">
        <f t="shared" si="54"/>
        <v>0</v>
      </c>
      <c r="G343" s="670"/>
      <c r="H343" s="44">
        <f t="shared" si="52"/>
        <v>0</v>
      </c>
      <c r="I343" s="43">
        <f t="shared" si="53"/>
        <v>0</v>
      </c>
      <c r="J343" s="1539"/>
      <c r="K343" s="1703"/>
      <c r="L343" s="115"/>
      <c r="M343" s="115"/>
      <c r="N343" s="115"/>
      <c r="O343" s="1527"/>
      <c r="P343" s="1527"/>
      <c r="Q343" s="1527"/>
      <c r="R343" s="1527"/>
      <c r="S343" s="47"/>
      <c r="T343" s="1527"/>
      <c r="U343" s="47"/>
      <c r="V343" s="48"/>
      <c r="W343" s="48"/>
      <c r="X343" s="48"/>
      <c r="Y343" s="48"/>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row>
    <row r="344" spans="2:57" ht="20.25">
      <c r="B344" s="55">
        <v>18</v>
      </c>
      <c r="C344" s="669"/>
      <c r="D344" s="451" t="e">
        <f>VLOOKUP(C344,'Library Volume 2'!H$7:J$86,3,FALSE)</f>
        <v>#N/A</v>
      </c>
      <c r="E344" s="670"/>
      <c r="F344" s="43">
        <f t="shared" si="54"/>
        <v>0</v>
      </c>
      <c r="G344" s="670"/>
      <c r="H344" s="44">
        <f t="shared" si="52"/>
        <v>0</v>
      </c>
      <c r="I344" s="43">
        <f t="shared" si="53"/>
        <v>0</v>
      </c>
      <c r="J344" s="1539"/>
      <c r="K344" s="1703"/>
      <c r="L344" s="115"/>
      <c r="M344" s="115"/>
      <c r="N344" s="115"/>
      <c r="O344" s="1527"/>
      <c r="P344" s="1527"/>
      <c r="Q344" s="1527"/>
      <c r="R344" s="1527"/>
      <c r="S344" s="47"/>
      <c r="T344" s="1527"/>
      <c r="U344" s="47"/>
      <c r="V344" s="48"/>
      <c r="W344" s="48"/>
      <c r="X344" s="48"/>
      <c r="Y344" s="48"/>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row>
    <row r="345" spans="2:57" ht="20.25">
      <c r="B345" s="55">
        <v>19</v>
      </c>
      <c r="C345" s="669"/>
      <c r="D345" s="451" t="e">
        <f>VLOOKUP(C345,'Library Volume 2'!H$7:J$86,3,FALSE)</f>
        <v>#N/A</v>
      </c>
      <c r="E345" s="670"/>
      <c r="F345" s="43">
        <f t="shared" si="54"/>
        <v>0</v>
      </c>
      <c r="G345" s="670"/>
      <c r="H345" s="44">
        <f t="shared" si="52"/>
        <v>0</v>
      </c>
      <c r="I345" s="43">
        <f t="shared" si="53"/>
        <v>0</v>
      </c>
      <c r="J345" s="1539"/>
      <c r="K345" s="1703"/>
      <c r="L345" s="115"/>
      <c r="M345" s="115"/>
      <c r="N345" s="115"/>
      <c r="O345" s="1527"/>
      <c r="P345" s="1527"/>
      <c r="Q345" s="1527"/>
      <c r="R345" s="1527"/>
      <c r="S345" s="47"/>
      <c r="T345" s="1527"/>
      <c r="U345" s="47"/>
      <c r="V345" s="48"/>
      <c r="W345" s="48"/>
      <c r="X345" s="48"/>
      <c r="Y345" s="48"/>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row>
    <row r="346" spans="2:57" ht="20.25">
      <c r="B346" s="55">
        <v>20</v>
      </c>
      <c r="C346" s="669"/>
      <c r="D346" s="451" t="e">
        <f>VLOOKUP(C346,'Library Volume 2'!H$7:J$86,3,FALSE)</f>
        <v>#N/A</v>
      </c>
      <c r="E346" s="670"/>
      <c r="F346" s="43">
        <f t="shared" si="54"/>
        <v>0</v>
      </c>
      <c r="G346" s="670"/>
      <c r="H346" s="44">
        <f t="shared" si="52"/>
        <v>0</v>
      </c>
      <c r="I346" s="43">
        <f t="shared" si="53"/>
        <v>0</v>
      </c>
      <c r="J346" s="1539"/>
      <c r="K346" s="1703"/>
      <c r="L346" s="115"/>
      <c r="M346" s="115"/>
      <c r="N346" s="115"/>
      <c r="O346" s="1527"/>
      <c r="P346" s="1527"/>
      <c r="Q346" s="1527"/>
      <c r="R346" s="1527"/>
      <c r="S346" s="47"/>
      <c r="T346" s="1527"/>
      <c r="U346" s="47"/>
      <c r="V346" s="48"/>
      <c r="W346" s="48"/>
      <c r="X346" s="48"/>
      <c r="Y346" s="48"/>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row>
    <row r="347" spans="2:57" ht="20.25">
      <c r="B347" s="55">
        <v>21</v>
      </c>
      <c r="C347" s="669"/>
      <c r="D347" s="451" t="e">
        <f>VLOOKUP(C347,'Library Volume 2'!H$7:J$86,3,FALSE)</f>
        <v>#N/A</v>
      </c>
      <c r="E347" s="670"/>
      <c r="F347" s="43">
        <f t="shared" si="54"/>
        <v>0</v>
      </c>
      <c r="G347" s="670"/>
      <c r="H347" s="44">
        <f t="shared" si="52"/>
        <v>0</v>
      </c>
      <c r="I347" s="43">
        <f t="shared" si="53"/>
        <v>0</v>
      </c>
      <c r="J347" s="1539"/>
      <c r="K347" s="1703"/>
      <c r="L347" s="115"/>
      <c r="M347" s="115"/>
      <c r="N347" s="115"/>
      <c r="O347" s="1527"/>
      <c r="P347" s="1527"/>
      <c r="Q347" s="1527"/>
      <c r="R347" s="1527"/>
      <c r="S347" s="47"/>
      <c r="T347" s="1527"/>
      <c r="U347" s="47"/>
      <c r="V347" s="48"/>
      <c r="W347" s="48"/>
      <c r="X347" s="48"/>
      <c r="Y347" s="48"/>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row>
    <row r="348" spans="2:57" ht="20.25">
      <c r="B348" s="55">
        <v>22</v>
      </c>
      <c r="C348" s="669"/>
      <c r="D348" s="451" t="e">
        <f>VLOOKUP(C348,'Library Volume 2'!H$7:J$86,3,FALSE)</f>
        <v>#N/A</v>
      </c>
      <c r="E348" s="670"/>
      <c r="F348" s="43">
        <f t="shared" si="54"/>
        <v>0</v>
      </c>
      <c r="G348" s="670"/>
      <c r="H348" s="44">
        <f t="shared" si="52"/>
        <v>0</v>
      </c>
      <c r="I348" s="43">
        <f t="shared" si="53"/>
        <v>0</v>
      </c>
      <c r="J348" s="1539"/>
      <c r="K348" s="1698"/>
      <c r="L348" s="115"/>
      <c r="M348" s="115"/>
      <c r="N348" s="115"/>
      <c r="O348" s="1527"/>
      <c r="P348" s="1527"/>
      <c r="Q348" s="1527"/>
      <c r="R348" s="1527"/>
      <c r="S348" s="47"/>
      <c r="T348" s="1527"/>
      <c r="U348" s="47"/>
      <c r="V348" s="48"/>
      <c r="W348" s="48"/>
      <c r="X348" s="48"/>
      <c r="Y348" s="48"/>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row>
    <row r="349" spans="2:57" ht="20.25">
      <c r="B349" s="55">
        <v>23</v>
      </c>
      <c r="C349" s="669"/>
      <c r="D349" s="451" t="e">
        <f>VLOOKUP(C349,'Library Volume 2'!H$7:J$86,3,FALSE)</f>
        <v>#N/A</v>
      </c>
      <c r="E349" s="670"/>
      <c r="F349" s="43">
        <f t="shared" si="54"/>
        <v>0</v>
      </c>
      <c r="G349" s="670"/>
      <c r="H349" s="44">
        <f t="shared" si="52"/>
        <v>0</v>
      </c>
      <c r="I349" s="43">
        <f t="shared" si="53"/>
        <v>0</v>
      </c>
      <c r="J349" s="1539"/>
      <c r="K349" s="1698"/>
      <c r="L349" s="115"/>
      <c r="M349" s="115"/>
      <c r="N349" s="115"/>
      <c r="O349" s="1527"/>
      <c r="P349" s="1527"/>
      <c r="Q349" s="1527"/>
      <c r="R349" s="1527"/>
      <c r="S349" s="47"/>
      <c r="T349" s="1527"/>
      <c r="U349" s="47"/>
      <c r="V349" s="48"/>
      <c r="W349" s="48"/>
      <c r="X349" s="48"/>
      <c r="Y349" s="48"/>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row>
    <row r="350" spans="2:57" ht="20.25">
      <c r="B350" s="55">
        <v>24</v>
      </c>
      <c r="C350" s="669"/>
      <c r="D350" s="451" t="e">
        <f>VLOOKUP(C350,'Library Volume 2'!H$7:J$86,3,FALSE)</f>
        <v>#N/A</v>
      </c>
      <c r="E350" s="670"/>
      <c r="F350" s="43">
        <f t="shared" ref="F350:F356" si="55">IF(C350=0,0,ROUND(E350/D350,0))</f>
        <v>0</v>
      </c>
      <c r="G350" s="670"/>
      <c r="H350" s="44">
        <f t="shared" si="52"/>
        <v>0</v>
      </c>
      <c r="I350" s="43">
        <f t="shared" si="53"/>
        <v>0</v>
      </c>
      <c r="J350" s="1539"/>
      <c r="K350" s="1698"/>
      <c r="L350" s="115"/>
      <c r="M350" s="115"/>
      <c r="N350" s="115"/>
      <c r="O350" s="1527"/>
      <c r="P350" s="1527"/>
      <c r="Q350" s="1527"/>
      <c r="R350" s="1527"/>
      <c r="S350" s="47"/>
      <c r="T350" s="1527"/>
      <c r="U350" s="47"/>
      <c r="V350" s="48"/>
      <c r="W350" s="48"/>
      <c r="X350" s="48"/>
      <c r="Y350" s="48"/>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row>
    <row r="351" spans="2:57" ht="20.25">
      <c r="B351" s="55">
        <v>25</v>
      </c>
      <c r="C351" s="669"/>
      <c r="D351" s="451" t="e">
        <f>VLOOKUP(C351,'Library Volume 2'!H$7:J$86,3,FALSE)</f>
        <v>#N/A</v>
      </c>
      <c r="E351" s="670"/>
      <c r="F351" s="43">
        <f t="shared" si="55"/>
        <v>0</v>
      </c>
      <c r="G351" s="670"/>
      <c r="H351" s="44">
        <f t="shared" si="52"/>
        <v>0</v>
      </c>
      <c r="I351" s="43">
        <f t="shared" si="53"/>
        <v>0</v>
      </c>
      <c r="J351" s="1539"/>
      <c r="K351" s="1698"/>
      <c r="L351" s="115"/>
      <c r="M351" s="115"/>
      <c r="N351" s="115"/>
      <c r="O351" s="1527"/>
      <c r="P351" s="1527"/>
      <c r="Q351" s="1527"/>
      <c r="R351" s="1527"/>
      <c r="S351" s="47"/>
      <c r="T351" s="1527"/>
      <c r="U351" s="47"/>
      <c r="V351" s="48"/>
      <c r="W351" s="48"/>
      <c r="X351" s="48"/>
      <c r="Y351" s="48"/>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row>
    <row r="352" spans="2:57" ht="20.25">
      <c r="B352" s="55">
        <v>26</v>
      </c>
      <c r="C352" s="669"/>
      <c r="D352" s="451" t="e">
        <f>VLOOKUP(C352,'Library Volume 2'!H$7:J$86,3,FALSE)</f>
        <v>#N/A</v>
      </c>
      <c r="E352" s="670"/>
      <c r="F352" s="43">
        <f t="shared" si="55"/>
        <v>0</v>
      </c>
      <c r="G352" s="670"/>
      <c r="H352" s="44">
        <f t="shared" si="52"/>
        <v>0</v>
      </c>
      <c r="I352" s="43">
        <f t="shared" si="53"/>
        <v>0</v>
      </c>
      <c r="J352" s="1539"/>
      <c r="K352" s="1698"/>
      <c r="L352" s="115"/>
      <c r="M352" s="115"/>
      <c r="N352" s="115"/>
      <c r="O352" s="1527"/>
      <c r="P352" s="1527"/>
      <c r="Q352" s="1527"/>
      <c r="R352" s="1527"/>
      <c r="S352" s="47"/>
      <c r="T352" s="1527"/>
      <c r="U352" s="1527"/>
      <c r="V352" s="1539"/>
      <c r="W352" s="1539"/>
      <c r="X352" s="1527"/>
      <c r="Y352" s="1527"/>
      <c r="Z352" s="152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row>
    <row r="353" spans="2:57" ht="20.25">
      <c r="B353" s="55">
        <v>27</v>
      </c>
      <c r="C353" s="669"/>
      <c r="D353" s="451" t="e">
        <f>VLOOKUP(C353,'Library Volume 2'!H$7:J$86,3,FALSE)</f>
        <v>#N/A</v>
      </c>
      <c r="E353" s="670"/>
      <c r="F353" s="43">
        <f t="shared" si="55"/>
        <v>0</v>
      </c>
      <c r="G353" s="670"/>
      <c r="H353" s="44">
        <f t="shared" si="52"/>
        <v>0</v>
      </c>
      <c r="I353" s="43">
        <f t="shared" si="53"/>
        <v>0</v>
      </c>
      <c r="J353" s="1539"/>
      <c r="K353" s="1698"/>
      <c r="L353" s="115"/>
      <c r="M353" s="115"/>
      <c r="N353" s="115"/>
      <c r="O353" s="1527"/>
      <c r="P353" s="1527"/>
      <c r="Q353" s="1527"/>
      <c r="R353" s="1527"/>
      <c r="S353" s="47"/>
      <c r="T353" s="1527"/>
      <c r="U353" s="1527"/>
      <c r="V353" s="1539"/>
      <c r="W353" s="1539"/>
      <c r="X353" s="1527"/>
      <c r="Y353" s="1527"/>
      <c r="Z353" s="152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row>
    <row r="354" spans="2:57" ht="20.25">
      <c r="B354" s="55">
        <v>28</v>
      </c>
      <c r="C354" s="669"/>
      <c r="D354" s="451" t="e">
        <f>VLOOKUP(C354,'Library Volume 2'!H$7:J$86,3,FALSE)</f>
        <v>#N/A</v>
      </c>
      <c r="E354" s="670"/>
      <c r="F354" s="43">
        <f t="shared" si="55"/>
        <v>0</v>
      </c>
      <c r="G354" s="670"/>
      <c r="H354" s="44">
        <f t="shared" si="52"/>
        <v>0</v>
      </c>
      <c r="I354" s="43">
        <f t="shared" si="53"/>
        <v>0</v>
      </c>
      <c r="J354" s="1539"/>
      <c r="K354" s="1698"/>
      <c r="L354" s="115"/>
      <c r="M354" s="115"/>
      <c r="N354" s="115"/>
      <c r="O354" s="1527"/>
      <c r="P354" s="1527"/>
      <c r="Q354" s="1527"/>
      <c r="R354" s="1527"/>
      <c r="S354" s="47"/>
      <c r="T354" s="1527"/>
      <c r="U354" s="1527"/>
      <c r="V354" s="1539"/>
      <c r="W354" s="1539"/>
      <c r="X354" s="1527"/>
      <c r="Y354" s="1527"/>
      <c r="Z354" s="152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row>
    <row r="355" spans="2:57" ht="20.25">
      <c r="B355" s="55">
        <v>29</v>
      </c>
      <c r="C355" s="669"/>
      <c r="D355" s="451" t="e">
        <f>VLOOKUP(C355,'Library Volume 2'!H$7:J$86,3,FALSE)</f>
        <v>#N/A</v>
      </c>
      <c r="E355" s="670"/>
      <c r="F355" s="43">
        <f t="shared" si="55"/>
        <v>0</v>
      </c>
      <c r="G355" s="670"/>
      <c r="H355" s="44">
        <f t="shared" si="52"/>
        <v>0</v>
      </c>
      <c r="I355" s="43">
        <f t="shared" si="53"/>
        <v>0</v>
      </c>
      <c r="J355" s="1539"/>
      <c r="K355" s="1698"/>
      <c r="L355" s="115"/>
      <c r="M355" s="115"/>
      <c r="N355" s="115"/>
      <c r="O355" s="1527"/>
      <c r="P355" s="1527"/>
      <c r="Q355" s="1527"/>
      <c r="R355" s="1527"/>
      <c r="S355" s="47"/>
      <c r="T355" s="1527"/>
      <c r="U355" s="1527"/>
      <c r="V355" s="1539"/>
      <c r="W355" s="1539"/>
      <c r="X355" s="1527"/>
      <c r="Y355" s="1527"/>
      <c r="Z355" s="152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row>
    <row r="356" spans="2:57" ht="20.25">
      <c r="B356" s="55">
        <v>30</v>
      </c>
      <c r="C356" s="669"/>
      <c r="D356" s="451" t="e">
        <f>VLOOKUP(C356,'Library Volume 2'!H$7:J$86,3,FALSE)</f>
        <v>#N/A</v>
      </c>
      <c r="E356" s="670"/>
      <c r="F356" s="43">
        <f t="shared" si="55"/>
        <v>0</v>
      </c>
      <c r="G356" s="670"/>
      <c r="H356" s="44">
        <f t="shared" si="52"/>
        <v>0</v>
      </c>
      <c r="I356" s="43">
        <f t="shared" si="53"/>
        <v>0</v>
      </c>
      <c r="J356" s="1539"/>
      <c r="K356" s="1698"/>
      <c r="L356" s="115"/>
      <c r="M356" s="115"/>
      <c r="N356" s="115"/>
      <c r="O356" s="1527"/>
      <c r="P356" s="1527"/>
      <c r="Q356" s="1527"/>
      <c r="R356" s="1527"/>
      <c r="S356" s="47"/>
      <c r="T356" s="1527"/>
      <c r="U356" s="1527"/>
      <c r="V356" s="1539"/>
      <c r="W356" s="1539"/>
      <c r="X356" s="1527"/>
      <c r="Y356" s="1527"/>
      <c r="Z356" s="152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row>
    <row r="357" spans="2:57" ht="20.25">
      <c r="B357" s="53"/>
      <c r="C357" s="362"/>
      <c r="D357" s="386"/>
      <c r="E357" s="363"/>
      <c r="F357" s="1192" t="s">
        <v>517</v>
      </c>
      <c r="G357" s="364">
        <f t="shared" ref="G357:H357" si="56">SUM(G327:G356)</f>
        <v>0</v>
      </c>
      <c r="H357" s="364">
        <f t="shared" si="56"/>
        <v>0</v>
      </c>
      <c r="I357" s="434">
        <f>SUM(I327:I356)</f>
        <v>0</v>
      </c>
      <c r="J357" s="436"/>
      <c r="K357" s="760"/>
      <c r="L357" s="115"/>
      <c r="M357" s="115"/>
      <c r="N357" s="115"/>
      <c r="O357" s="1527"/>
      <c r="P357" s="1527"/>
      <c r="Q357" s="1527"/>
      <c r="R357" s="1527"/>
      <c r="S357" s="47"/>
      <c r="T357" s="1527"/>
      <c r="U357" s="1527"/>
      <c r="V357" s="1539"/>
      <c r="W357" s="1539"/>
      <c r="X357" s="1527"/>
      <c r="Y357" s="1527"/>
      <c r="Z357" s="1527"/>
      <c r="AA357" s="47"/>
      <c r="AB357" s="47"/>
      <c r="AC357" s="47"/>
      <c r="AD357" s="47"/>
      <c r="AE357" s="47"/>
      <c r="AF357" s="47"/>
      <c r="AG357" s="47"/>
      <c r="AH357" s="47"/>
      <c r="AI357" s="47"/>
      <c r="AJ357" s="47"/>
      <c r="AK357" s="47"/>
      <c r="AL357" s="47"/>
      <c r="AM357" s="1527"/>
      <c r="AN357" s="1527"/>
      <c r="AO357" s="1527"/>
      <c r="AP357" s="1527"/>
      <c r="AQ357" s="1527"/>
      <c r="AR357" s="1527"/>
      <c r="AS357" s="1527"/>
      <c r="AT357" s="1527"/>
      <c r="AU357" s="1527"/>
      <c r="AV357" s="1527"/>
      <c r="AW357" s="1527"/>
      <c r="AX357" s="1527"/>
      <c r="AY357" s="1527"/>
      <c r="AZ357" s="1527"/>
      <c r="BA357" s="1527"/>
      <c r="BB357" s="1527"/>
      <c r="BC357" s="1527"/>
      <c r="BD357" s="1527"/>
      <c r="BE357" s="1527"/>
    </row>
    <row r="358" spans="2:57" ht="20.100000000000001" customHeight="1">
      <c r="B358" s="53"/>
      <c r="C358" s="1705"/>
      <c r="D358" s="1706"/>
      <c r="E358" s="1654"/>
      <c r="F358" s="314" t="s">
        <v>518</v>
      </c>
      <c r="G358" s="109">
        <f>G325-G357</f>
        <v>0</v>
      </c>
      <c r="H358" s="109">
        <f>H325-H357</f>
        <v>0</v>
      </c>
      <c r="I358" s="415">
        <f>ROUND(I325-I357,0)</f>
        <v>0</v>
      </c>
      <c r="J358" s="1539"/>
      <c r="K358" s="1707"/>
      <c r="L358" s="115"/>
      <c r="M358" s="115"/>
      <c r="N358" s="115"/>
      <c r="O358" s="1527"/>
      <c r="P358" s="1527"/>
      <c r="Q358" s="1527"/>
      <c r="R358" s="1527"/>
      <c r="S358" s="47"/>
      <c r="T358" s="1527"/>
      <c r="U358" s="1527"/>
      <c r="V358" s="1539"/>
      <c r="W358" s="1539"/>
      <c r="X358" s="1527"/>
      <c r="Y358" s="1527"/>
      <c r="Z358" s="1527"/>
      <c r="AA358" s="47"/>
      <c r="AB358" s="47"/>
      <c r="AC358" s="47"/>
      <c r="AD358" s="47"/>
      <c r="AE358" s="47"/>
      <c r="AF358" s="47"/>
      <c r="AG358" s="47"/>
      <c r="AH358" s="47"/>
      <c r="AI358" s="47"/>
      <c r="AJ358" s="47"/>
      <c r="AK358" s="47"/>
      <c r="AL358" s="47"/>
      <c r="AM358" s="1527"/>
      <c r="AN358" s="1527"/>
      <c r="AO358" s="1527"/>
      <c r="AP358" s="1527"/>
      <c r="AQ358" s="1527"/>
      <c r="AR358" s="1527"/>
      <c r="AS358" s="1527"/>
      <c r="AT358" s="1527"/>
      <c r="AU358" s="1527"/>
      <c r="AV358" s="1527"/>
      <c r="AW358" s="1527"/>
      <c r="AX358" s="1527"/>
      <c r="AY358" s="1527"/>
      <c r="AZ358" s="1527"/>
      <c r="BA358" s="1527"/>
      <c r="BB358" s="1527"/>
      <c r="BC358" s="1527"/>
      <c r="BD358" s="1527"/>
      <c r="BE358" s="1527"/>
    </row>
    <row r="359" spans="2:57" ht="20.100000000000001" customHeight="1">
      <c r="B359" s="53"/>
      <c r="C359" s="1582"/>
      <c r="D359" s="1708"/>
      <c r="E359" s="1576"/>
      <c r="F359" s="1576"/>
      <c r="G359" s="1576"/>
      <c r="H359" s="1576"/>
      <c r="I359" s="1577"/>
      <c r="J359" s="1539"/>
      <c r="K359" s="1707"/>
      <c r="L359" s="115"/>
      <c r="M359" s="115"/>
      <c r="N359" s="115"/>
      <c r="O359" s="1527"/>
      <c r="P359" s="1527"/>
      <c r="Q359" s="1527"/>
      <c r="R359" s="1527"/>
      <c r="S359" s="47"/>
      <c r="T359" s="1527"/>
      <c r="U359" s="1527"/>
      <c r="V359" s="1539"/>
      <c r="W359" s="1539"/>
      <c r="X359" s="1527"/>
      <c r="Y359" s="1527"/>
      <c r="Z359" s="1527"/>
      <c r="AA359" s="47"/>
      <c r="AB359" s="47"/>
      <c r="AC359" s="47"/>
      <c r="AD359" s="47"/>
      <c r="AE359" s="47"/>
      <c r="AF359" s="47"/>
      <c r="AG359" s="47"/>
      <c r="AH359" s="47"/>
      <c r="AI359" s="47"/>
      <c r="AJ359" s="47"/>
      <c r="AK359" s="47"/>
      <c r="AL359" s="47"/>
      <c r="AM359" s="1527"/>
      <c r="AN359" s="1527"/>
      <c r="AO359" s="1527"/>
      <c r="AP359" s="1527"/>
      <c r="AQ359" s="1527"/>
      <c r="AR359" s="1527"/>
      <c r="AS359" s="1527"/>
      <c r="AT359" s="1527"/>
      <c r="AU359" s="1527"/>
      <c r="AV359" s="1527"/>
      <c r="AW359" s="1527"/>
      <c r="AX359" s="1527"/>
      <c r="AY359" s="1527"/>
      <c r="AZ359" s="1527"/>
      <c r="BA359" s="1527"/>
      <c r="BB359" s="1527"/>
      <c r="BC359" s="1527"/>
      <c r="BD359" s="1527"/>
      <c r="BE359" s="1527"/>
    </row>
    <row r="360" spans="2:57" ht="20.100000000000001" customHeight="1">
      <c r="B360" s="787" t="str">
        <f>'Curriculum Data'!AD97</f>
        <v>10</v>
      </c>
      <c r="C360" s="798" t="str">
        <f>'Curriculum Data'!AE97</f>
        <v>History, Philosophy and Theology</v>
      </c>
      <c r="D360" s="384"/>
      <c r="E360" s="25"/>
      <c r="F360" s="25"/>
      <c r="G360" s="318"/>
      <c r="H360" s="40"/>
      <c r="I360" s="25"/>
      <c r="J360" s="28"/>
      <c r="K360" s="758"/>
      <c r="L360" s="115"/>
      <c r="M360" s="115"/>
      <c r="N360" s="115"/>
      <c r="O360" s="1527"/>
      <c r="P360" s="1527"/>
      <c r="Q360" s="1527"/>
      <c r="R360" s="1527"/>
      <c r="S360" s="47"/>
      <c r="T360" s="1527"/>
      <c r="U360" s="1527"/>
      <c r="V360" s="1539"/>
      <c r="W360" s="1539"/>
      <c r="X360" s="1527"/>
      <c r="Y360" s="1527"/>
      <c r="Z360" s="1527"/>
      <c r="AA360" s="47"/>
      <c r="AB360" s="47"/>
      <c r="AC360" s="47"/>
      <c r="AD360" s="47"/>
      <c r="AE360" s="47"/>
      <c r="AF360" s="47"/>
      <c r="AG360" s="47"/>
      <c r="AH360" s="47"/>
      <c r="AI360" s="47"/>
      <c r="AJ360" s="47"/>
      <c r="AK360" s="47"/>
      <c r="AL360" s="47"/>
      <c r="AM360" s="1527"/>
      <c r="AN360" s="1527"/>
      <c r="AO360" s="1527"/>
      <c r="AP360" s="1527"/>
      <c r="AQ360" s="1527"/>
      <c r="AR360" s="1527"/>
      <c r="AS360" s="1527"/>
      <c r="AT360" s="1527"/>
      <c r="AU360" s="1527"/>
      <c r="AV360" s="1527"/>
      <c r="AW360" s="1527"/>
      <c r="AX360" s="1527"/>
      <c r="AY360" s="1527"/>
      <c r="AZ360" s="1527"/>
      <c r="BA360" s="1527"/>
      <c r="BB360" s="1527"/>
      <c r="BC360" s="1527"/>
      <c r="BD360" s="1527"/>
      <c r="BE360" s="1527"/>
    </row>
    <row r="361" spans="2:57" s="929" customFormat="1" ht="23.1" customHeight="1">
      <c r="B361" s="928"/>
      <c r="C361" s="1446" t="s">
        <v>510</v>
      </c>
      <c r="D361" s="923"/>
      <c r="E361" s="924"/>
      <c r="F361" s="924"/>
      <c r="G361" s="925"/>
      <c r="H361" s="926"/>
      <c r="I361" s="924"/>
      <c r="J361" s="805"/>
      <c r="K361" s="927"/>
      <c r="S361" s="930"/>
      <c r="U361" s="930"/>
      <c r="V361" s="931"/>
      <c r="W361" s="931"/>
      <c r="X361" s="931"/>
      <c r="Y361" s="931"/>
      <c r="Z361" s="930"/>
      <c r="AA361" s="930"/>
      <c r="AB361" s="930"/>
      <c r="AC361" s="930"/>
      <c r="AD361" s="930"/>
      <c r="AE361" s="930"/>
      <c r="AF361" s="930"/>
      <c r="AG361" s="930"/>
      <c r="AH361" s="930"/>
      <c r="AI361" s="930"/>
      <c r="AJ361" s="930"/>
      <c r="AK361" s="930"/>
      <c r="AL361" s="930"/>
      <c r="AM361" s="930"/>
      <c r="AN361" s="930"/>
      <c r="AO361" s="930"/>
      <c r="AP361" s="930"/>
      <c r="AQ361" s="930"/>
      <c r="AR361" s="930"/>
      <c r="AS361" s="930"/>
      <c r="AT361" s="930"/>
      <c r="AU361" s="930"/>
      <c r="AV361" s="930"/>
      <c r="AW361" s="930"/>
      <c r="AX361" s="930"/>
      <c r="AY361" s="930"/>
      <c r="AZ361" s="930"/>
      <c r="BA361" s="930"/>
      <c r="BB361" s="930"/>
      <c r="BC361" s="930"/>
      <c r="BD361" s="930"/>
      <c r="BE361" s="930"/>
    </row>
    <row r="362" spans="2:57" ht="16.350000000000001" customHeight="1">
      <c r="B362" s="53"/>
      <c r="C362" s="51" t="s">
        <v>476</v>
      </c>
      <c r="D362" s="830">
        <f>'Library Volume 1'!$G$6</f>
        <v>3.2</v>
      </c>
      <c r="E362" s="831">
        <f>'Library Volume 1'!$G$7</f>
        <v>69</v>
      </c>
      <c r="F362" s="1639">
        <f>ROUND(E362/D362,0)</f>
        <v>22</v>
      </c>
      <c r="G362" s="104">
        <f>'Curriculum Data'!AI98</f>
        <v>0</v>
      </c>
      <c r="H362" s="105">
        <f>G362*F362</f>
        <v>0</v>
      </c>
      <c r="I362" s="104">
        <f>E362*G362</f>
        <v>0</v>
      </c>
      <c r="J362" s="1539"/>
      <c r="K362" s="1701"/>
      <c r="L362" s="115"/>
      <c r="M362" s="115"/>
      <c r="N362" s="115"/>
      <c r="O362" s="1527"/>
      <c r="P362" s="1527"/>
      <c r="Q362" s="1527"/>
      <c r="R362" s="1527"/>
      <c r="S362" s="1527"/>
      <c r="T362" s="1527"/>
      <c r="U362" s="1527"/>
      <c r="V362" s="1539"/>
      <c r="W362" s="1539"/>
      <c r="X362" s="1527"/>
      <c r="Y362" s="1527"/>
      <c r="Z362" s="1527"/>
      <c r="AA362" s="1527"/>
      <c r="AB362" s="1527"/>
      <c r="AC362" s="1527"/>
      <c r="AD362" s="1527"/>
      <c r="AE362" s="1527"/>
      <c r="AF362" s="1527"/>
      <c r="AG362" s="1527"/>
      <c r="AH362" s="1527"/>
      <c r="AI362" s="1527"/>
      <c r="AJ362" s="1527"/>
      <c r="AK362" s="1527"/>
      <c r="AL362" s="1527"/>
      <c r="AM362" s="1527"/>
      <c r="AN362" s="1527"/>
      <c r="AO362" s="1527"/>
      <c r="AP362" s="1527"/>
      <c r="AQ362" s="1527"/>
      <c r="AR362" s="1527"/>
      <c r="AS362" s="1527"/>
      <c r="AT362" s="1527"/>
      <c r="AU362" s="1527"/>
      <c r="AV362" s="1527"/>
      <c r="AW362" s="1527"/>
      <c r="AX362" s="1527"/>
      <c r="AY362" s="1527"/>
      <c r="AZ362" s="1527"/>
      <c r="BA362" s="1527"/>
      <c r="BB362" s="1527"/>
      <c r="BC362" s="1527"/>
      <c r="BD362" s="1527"/>
      <c r="BE362" s="1527"/>
    </row>
    <row r="363" spans="2:57" ht="16.350000000000001" customHeight="1">
      <c r="B363" s="53"/>
      <c r="C363" s="51" t="s">
        <v>478</v>
      </c>
      <c r="D363" s="830">
        <f>'Library Volume 1'!$H$6</f>
        <v>4.9000000000000004</v>
      </c>
      <c r="E363" s="831">
        <f>'Library Volume 1'!$H$7</f>
        <v>97</v>
      </c>
      <c r="F363" s="1639">
        <f>ROUND(E363/D363,0)</f>
        <v>20</v>
      </c>
      <c r="G363" s="104">
        <f>'Curriculum Data'!AJ98</f>
        <v>0</v>
      </c>
      <c r="H363" s="105">
        <f>G363*F363</f>
        <v>0</v>
      </c>
      <c r="I363" s="104">
        <f>E363*G363</f>
        <v>0</v>
      </c>
      <c r="J363" s="1539"/>
      <c r="K363" s="1701"/>
      <c r="L363" s="115"/>
      <c r="M363" s="115"/>
      <c r="N363" s="115"/>
      <c r="O363" s="1527"/>
      <c r="P363" s="1527"/>
      <c r="Q363" s="1527"/>
      <c r="R363" s="1527"/>
      <c r="S363" s="1527"/>
      <c r="T363" s="1527"/>
      <c r="U363" s="1527"/>
      <c r="V363" s="1539"/>
      <c r="W363" s="1539"/>
      <c r="X363" s="1527"/>
      <c r="Y363" s="1527"/>
      <c r="Z363" s="1527"/>
      <c r="AA363" s="1527"/>
      <c r="AB363" s="1527"/>
      <c r="AC363" s="1527"/>
      <c r="AD363" s="1527"/>
      <c r="AE363" s="1527"/>
      <c r="AF363" s="1527"/>
      <c r="AG363" s="1527"/>
      <c r="AH363" s="1527"/>
      <c r="AI363" s="1527"/>
      <c r="AJ363" s="1527"/>
      <c r="AK363" s="1527"/>
      <c r="AL363" s="1527"/>
      <c r="AM363" s="1527"/>
      <c r="AN363" s="1527"/>
      <c r="AO363" s="1527"/>
      <c r="AP363" s="1527"/>
      <c r="AQ363" s="1527"/>
      <c r="AR363" s="1527"/>
      <c r="AS363" s="1527"/>
      <c r="AT363" s="1527"/>
      <c r="AU363" s="1527"/>
      <c r="AV363" s="1527"/>
      <c r="AW363" s="1527"/>
      <c r="AX363" s="1527"/>
      <c r="AY363" s="1527"/>
      <c r="AZ363" s="1527"/>
      <c r="BA363" s="1527"/>
      <c r="BB363" s="1527"/>
      <c r="BC363" s="1527"/>
      <c r="BD363" s="1527"/>
      <c r="BE363" s="1527"/>
    </row>
    <row r="364" spans="2:57" ht="16.350000000000001" customHeight="1">
      <c r="B364" s="53"/>
      <c r="C364" s="51" t="s">
        <v>480</v>
      </c>
      <c r="D364" s="830">
        <f>'Library Volume 1'!$I$6</f>
        <v>6.5</v>
      </c>
      <c r="E364" s="831">
        <f>'Library Volume 1'!$I$7</f>
        <v>139</v>
      </c>
      <c r="F364" s="1639">
        <f>ROUND(E364/D364,0)</f>
        <v>21</v>
      </c>
      <c r="G364" s="104">
        <f>'Curriculum Data'!AK98</f>
        <v>0</v>
      </c>
      <c r="H364" s="105">
        <f>G364*F364</f>
        <v>0</v>
      </c>
      <c r="I364" s="104">
        <f>E364*G364</f>
        <v>0</v>
      </c>
      <c r="J364" s="1539"/>
      <c r="K364" s="1701"/>
      <c r="L364" s="115"/>
      <c r="M364" s="115"/>
      <c r="N364" s="115"/>
      <c r="O364" s="1527"/>
      <c r="P364" s="1527"/>
      <c r="Q364" s="1527"/>
      <c r="R364" s="1527"/>
      <c r="S364" s="1527"/>
      <c r="T364" s="1527"/>
      <c r="U364" s="1527"/>
      <c r="V364" s="1539"/>
      <c r="W364" s="1539"/>
      <c r="X364" s="1527"/>
      <c r="Y364" s="1527"/>
      <c r="Z364" s="1527"/>
      <c r="AA364" s="1527"/>
      <c r="AB364" s="1527"/>
      <c r="AC364" s="1527"/>
      <c r="AD364" s="1527"/>
      <c r="AE364" s="1527"/>
      <c r="AF364" s="1527"/>
      <c r="AG364" s="1527"/>
      <c r="AH364" s="1527"/>
      <c r="AI364" s="1527"/>
      <c r="AJ364" s="1527"/>
      <c r="AK364" s="1527"/>
      <c r="AL364" s="1527"/>
      <c r="AM364" s="1527"/>
      <c r="AN364" s="1527"/>
      <c r="AO364" s="1527"/>
      <c r="AP364" s="1527"/>
      <c r="AQ364" s="1527"/>
      <c r="AR364" s="1527"/>
      <c r="AS364" s="1527"/>
      <c r="AT364" s="1527"/>
      <c r="AU364" s="1527"/>
      <c r="AV364" s="1527"/>
      <c r="AW364" s="1527"/>
      <c r="AX364" s="1527"/>
      <c r="AY364" s="1527"/>
      <c r="AZ364" s="1527"/>
      <c r="BA364" s="1527"/>
      <c r="BB364" s="1527"/>
      <c r="BC364" s="1527"/>
      <c r="BD364" s="1527"/>
      <c r="BE364" s="1527"/>
    </row>
    <row r="365" spans="2:57" ht="16.350000000000001" customHeight="1">
      <c r="B365" s="53"/>
      <c r="C365" s="398" t="s">
        <v>482</v>
      </c>
      <c r="D365" s="830">
        <f>'Library Volume 1'!$J$6</f>
        <v>7.5</v>
      </c>
      <c r="E365" s="831">
        <f>'Library Volume 1'!$J$7</f>
        <v>167</v>
      </c>
      <c r="F365" s="1639">
        <f>ROUND(E365/D365,0)</f>
        <v>22</v>
      </c>
      <c r="G365" s="104">
        <f>'Curriculum Data'!AL98</f>
        <v>0</v>
      </c>
      <c r="H365" s="105">
        <f>G365*F365</f>
        <v>0</v>
      </c>
      <c r="I365" s="104">
        <f>E365*G365</f>
        <v>0</v>
      </c>
      <c r="J365" s="1539"/>
      <c r="K365" s="1701"/>
      <c r="L365" s="115"/>
      <c r="M365" s="115"/>
      <c r="N365" s="115"/>
      <c r="O365" s="1527"/>
      <c r="P365" s="1527"/>
      <c r="Q365" s="1527"/>
      <c r="R365" s="1527"/>
      <c r="S365" s="1527"/>
      <c r="T365" s="1527"/>
      <c r="U365" s="1527"/>
      <c r="V365" s="1539"/>
      <c r="W365" s="1539"/>
      <c r="X365" s="1527"/>
      <c r="Y365" s="1527"/>
      <c r="Z365" s="1527"/>
      <c r="AA365" s="1527"/>
      <c r="AB365" s="1527"/>
      <c r="AC365" s="1527"/>
      <c r="AD365" s="1527"/>
      <c r="AE365" s="1527"/>
      <c r="AF365" s="1527"/>
      <c r="AG365" s="1527"/>
      <c r="AH365" s="1527"/>
      <c r="AI365" s="1527"/>
      <c r="AJ365" s="1527"/>
      <c r="AK365" s="1527"/>
      <c r="AL365" s="1527"/>
      <c r="AM365" s="1527"/>
      <c r="AN365" s="1527"/>
      <c r="AO365" s="1527"/>
      <c r="AP365" s="1527"/>
      <c r="AQ365" s="1527"/>
      <c r="AR365" s="1527"/>
      <c r="AS365" s="1527"/>
      <c r="AT365" s="1527"/>
      <c r="AU365" s="1527"/>
      <c r="AV365" s="1527"/>
      <c r="AW365" s="1527"/>
      <c r="AX365" s="1527"/>
      <c r="AY365" s="1527"/>
      <c r="AZ365" s="1527"/>
      <c r="BA365" s="1527"/>
      <c r="BB365" s="1527"/>
      <c r="BC365" s="1527"/>
      <c r="BD365" s="1527"/>
      <c r="BE365" s="1527"/>
    </row>
    <row r="366" spans="2:57" s="51" customFormat="1" ht="20.25">
      <c r="B366" s="53"/>
      <c r="C366" s="1446" t="s">
        <v>513</v>
      </c>
      <c r="D366" s="671"/>
      <c r="E366" s="672"/>
      <c r="F366" s="672"/>
      <c r="G366" s="1438">
        <f>SUM(G362:G365)</f>
        <v>0</v>
      </c>
      <c r="H366" s="1438">
        <f t="shared" ref="H366:I366" si="57">SUM(H362:H365)</f>
        <v>0</v>
      </c>
      <c r="I366" s="1438">
        <f t="shared" si="57"/>
        <v>0</v>
      </c>
      <c r="J366" s="20"/>
      <c r="K366" s="754"/>
      <c r="L366" s="115"/>
      <c r="M366" s="115"/>
      <c r="N366" s="115"/>
      <c r="S366" s="47"/>
    </row>
    <row r="367" spans="2:57" ht="20.25">
      <c r="B367" s="111"/>
      <c r="C367" s="360" t="s">
        <v>514</v>
      </c>
      <c r="D367" s="385"/>
      <c r="E367" s="311"/>
      <c r="F367" s="311"/>
      <c r="G367" s="312"/>
      <c r="H367" s="311"/>
      <c r="I367" s="311"/>
      <c r="J367" s="46"/>
      <c r="K367" s="755" t="s">
        <v>287</v>
      </c>
      <c r="L367" s="115"/>
      <c r="M367" s="115"/>
      <c r="N367" s="115"/>
      <c r="O367" s="1527"/>
      <c r="P367" s="1527"/>
      <c r="Q367" s="1527"/>
      <c r="R367" s="1527"/>
      <c r="S367" s="1527"/>
      <c r="T367" s="1527"/>
      <c r="U367" s="1527"/>
      <c r="V367" s="1539"/>
      <c r="W367" s="1539"/>
      <c r="X367" s="1527"/>
      <c r="Y367" s="1527"/>
      <c r="Z367" s="1527"/>
      <c r="AA367" s="1527"/>
      <c r="AB367" s="1527"/>
      <c r="AC367" s="1527"/>
      <c r="AD367" s="1527"/>
      <c r="AE367" s="1527"/>
      <c r="AF367" s="1527"/>
      <c r="AG367" s="1527"/>
      <c r="AH367" s="1527"/>
      <c r="AI367" s="1527"/>
      <c r="AJ367" s="1527"/>
      <c r="AK367" s="1527"/>
      <c r="AL367" s="1527"/>
      <c r="AM367" s="1527"/>
      <c r="AN367" s="1527"/>
      <c r="AO367" s="1527"/>
      <c r="AP367" s="1527"/>
      <c r="AQ367" s="1527"/>
      <c r="AR367" s="1527"/>
      <c r="AS367" s="1527"/>
      <c r="AT367" s="1527"/>
      <c r="AU367" s="1527"/>
      <c r="AV367" s="1527"/>
      <c r="AW367" s="1527"/>
      <c r="AX367" s="1527"/>
      <c r="AY367" s="1527"/>
      <c r="AZ367" s="1527"/>
      <c r="BA367" s="1527"/>
      <c r="BB367" s="1527"/>
      <c r="BC367" s="1527"/>
      <c r="BD367" s="1527"/>
      <c r="BE367" s="1527"/>
    </row>
    <row r="368" spans="2:57" ht="20.25">
      <c r="B368" s="55">
        <v>1</v>
      </c>
      <c r="C368" s="669"/>
      <c r="D368" s="451" t="e">
        <f>VLOOKUP(C368,'Library Volume 2'!H$7:J$86,3,FALSE)</f>
        <v>#N/A</v>
      </c>
      <c r="E368" s="670"/>
      <c r="F368" s="43">
        <f t="shared" ref="F368:F387" si="58">IF(C368=0,0,ROUND(E368/D368,0))</f>
        <v>0</v>
      </c>
      <c r="G368" s="670"/>
      <c r="H368" s="43">
        <f>G368*F368</f>
        <v>0</v>
      </c>
      <c r="I368" s="43">
        <f>E368*G368</f>
        <v>0</v>
      </c>
      <c r="J368" s="1539"/>
      <c r="K368" s="1703"/>
      <c r="L368" s="115"/>
      <c r="M368" s="115"/>
      <c r="N368" s="115"/>
      <c r="O368" s="1527"/>
      <c r="P368" s="1527"/>
      <c r="Q368" s="1527"/>
      <c r="R368" s="1527"/>
      <c r="S368" s="47"/>
      <c r="T368" s="1527"/>
      <c r="U368" s="47"/>
      <c r="V368" s="48"/>
      <c r="W368" s="48"/>
      <c r="X368" s="48"/>
      <c r="Y368" s="48"/>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row>
    <row r="369" spans="2:57" ht="20.25">
      <c r="B369" s="55">
        <v>2</v>
      </c>
      <c r="C369" s="669"/>
      <c r="D369" s="451" t="e">
        <f>VLOOKUP(C369,'Library Volume 2'!H$7:J$86,3,FALSE)</f>
        <v>#N/A</v>
      </c>
      <c r="E369" s="670"/>
      <c r="F369" s="43">
        <f t="shared" si="58"/>
        <v>0</v>
      </c>
      <c r="G369" s="670"/>
      <c r="H369" s="44">
        <f>G369*F369</f>
        <v>0</v>
      </c>
      <c r="I369" s="43">
        <f>E369*G369</f>
        <v>0</v>
      </c>
      <c r="J369" s="1539"/>
      <c r="K369" s="1703"/>
      <c r="L369" s="115"/>
      <c r="M369" s="115"/>
      <c r="N369" s="115"/>
      <c r="O369" s="1527"/>
      <c r="P369" s="1527"/>
      <c r="Q369" s="1527"/>
      <c r="R369" s="1527"/>
      <c r="S369" s="47"/>
      <c r="T369" s="1527"/>
      <c r="U369" s="47"/>
      <c r="V369" s="48"/>
      <c r="W369" s="48"/>
      <c r="X369" s="48"/>
      <c r="Y369" s="48"/>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row>
    <row r="370" spans="2:57" ht="20.25">
      <c r="B370" s="55">
        <v>3</v>
      </c>
      <c r="C370" s="669"/>
      <c r="D370" s="451" t="e">
        <f>VLOOKUP(C370,'Library Volume 2'!H$7:J$86,3,FALSE)</f>
        <v>#N/A</v>
      </c>
      <c r="E370" s="670"/>
      <c r="F370" s="43">
        <f t="shared" si="58"/>
        <v>0</v>
      </c>
      <c r="G370" s="670"/>
      <c r="H370" s="44">
        <f>G370*F370</f>
        <v>0</v>
      </c>
      <c r="I370" s="43">
        <f>E370*G370</f>
        <v>0</v>
      </c>
      <c r="J370" s="1539"/>
      <c r="K370" s="1703"/>
      <c r="L370" s="115"/>
      <c r="M370" s="115"/>
      <c r="N370" s="115"/>
      <c r="O370" s="1527"/>
      <c r="P370" s="1527"/>
      <c r="Q370" s="1527"/>
      <c r="R370" s="1527"/>
      <c r="S370" s="47"/>
      <c r="T370" s="1527"/>
      <c r="U370" s="47"/>
      <c r="V370" s="48"/>
      <c r="W370" s="48"/>
      <c r="X370" s="48"/>
      <c r="Y370" s="48"/>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row>
    <row r="371" spans="2:57" ht="20.25">
      <c r="B371" s="55">
        <v>4</v>
      </c>
      <c r="C371" s="669"/>
      <c r="D371" s="451" t="e">
        <f>VLOOKUP(C371,'Library Volume 2'!H$7:J$86,3,FALSE)</f>
        <v>#N/A</v>
      </c>
      <c r="E371" s="670"/>
      <c r="F371" s="43">
        <f t="shared" si="58"/>
        <v>0</v>
      </c>
      <c r="G371" s="670"/>
      <c r="H371" s="44">
        <f>G371*F371</f>
        <v>0</v>
      </c>
      <c r="I371" s="43">
        <f>E371*G371</f>
        <v>0</v>
      </c>
      <c r="J371" s="1539"/>
      <c r="K371" s="1703"/>
      <c r="L371" s="115"/>
      <c r="M371" s="115"/>
      <c r="N371" s="115"/>
      <c r="O371" s="1527"/>
      <c r="P371" s="1527"/>
      <c r="Q371" s="1527"/>
      <c r="R371" s="1527"/>
      <c r="S371" s="47"/>
      <c r="T371" s="1527"/>
      <c r="U371" s="47"/>
      <c r="V371" s="48"/>
      <c r="W371" s="48"/>
      <c r="X371" s="48"/>
      <c r="Y371" s="48"/>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row>
    <row r="372" spans="2:57" ht="20.25">
      <c r="B372" s="55">
        <v>5</v>
      </c>
      <c r="C372" s="669"/>
      <c r="D372" s="451" t="e">
        <f>VLOOKUP(C372,'Library Volume 2'!H$7:J$86,3,FALSE)</f>
        <v>#N/A</v>
      </c>
      <c r="E372" s="670"/>
      <c r="F372" s="43">
        <f t="shared" si="58"/>
        <v>0</v>
      </c>
      <c r="G372" s="670"/>
      <c r="H372" s="44">
        <f>G372*F372</f>
        <v>0</v>
      </c>
      <c r="I372" s="43">
        <f>E372*G372</f>
        <v>0</v>
      </c>
      <c r="J372" s="1539"/>
      <c r="K372" s="1703"/>
      <c r="L372" s="115"/>
      <c r="M372" s="115"/>
      <c r="N372" s="115"/>
      <c r="O372" s="1527"/>
      <c r="P372" s="1527"/>
      <c r="Q372" s="1527"/>
      <c r="R372" s="1527"/>
      <c r="S372" s="47"/>
      <c r="T372" s="1527"/>
      <c r="U372" s="47"/>
      <c r="V372" s="48"/>
      <c r="W372" s="48"/>
      <c r="X372" s="48"/>
      <c r="Y372" s="48"/>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row>
    <row r="373" spans="2:57" ht="20.25">
      <c r="B373" s="55">
        <v>6</v>
      </c>
      <c r="C373" s="669"/>
      <c r="D373" s="451" t="e">
        <f>VLOOKUP(C373,'Library Volume 2'!H$7:J$86,3,FALSE)</f>
        <v>#N/A</v>
      </c>
      <c r="E373" s="670"/>
      <c r="F373" s="43">
        <f t="shared" si="58"/>
        <v>0</v>
      </c>
      <c r="G373" s="670"/>
      <c r="H373" s="44">
        <f t="shared" ref="H373:H387" si="59">G373*F373</f>
        <v>0</v>
      </c>
      <c r="I373" s="43">
        <f t="shared" ref="I373:I387" si="60">E373*G373</f>
        <v>0</v>
      </c>
      <c r="J373" s="1539"/>
      <c r="K373" s="1703"/>
      <c r="L373" s="115"/>
      <c r="M373" s="115"/>
      <c r="N373" s="115"/>
      <c r="O373" s="1527"/>
      <c r="P373" s="1527"/>
      <c r="Q373" s="1527"/>
      <c r="R373" s="1527"/>
      <c r="S373" s="47"/>
      <c r="T373" s="1527"/>
      <c r="U373" s="47"/>
      <c r="V373" s="48"/>
      <c r="W373" s="48"/>
      <c r="X373" s="48"/>
      <c r="Y373" s="48"/>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row>
    <row r="374" spans="2:57" ht="20.25">
      <c r="B374" s="55">
        <v>7</v>
      </c>
      <c r="C374" s="669"/>
      <c r="D374" s="451" t="e">
        <f>VLOOKUP(C374,'Library Volume 2'!H$7:J$86,3,FALSE)</f>
        <v>#N/A</v>
      </c>
      <c r="E374" s="670"/>
      <c r="F374" s="43">
        <f t="shared" si="58"/>
        <v>0</v>
      </c>
      <c r="G374" s="670"/>
      <c r="H374" s="44">
        <f t="shared" si="59"/>
        <v>0</v>
      </c>
      <c r="I374" s="43">
        <f t="shared" si="60"/>
        <v>0</v>
      </c>
      <c r="J374" s="1539"/>
      <c r="K374" s="1703"/>
      <c r="L374" s="115"/>
      <c r="M374" s="115"/>
      <c r="N374" s="115"/>
      <c r="O374" s="1527"/>
      <c r="P374" s="1527"/>
      <c r="Q374" s="1527"/>
      <c r="R374" s="1527"/>
      <c r="S374" s="47"/>
      <c r="T374" s="1527"/>
      <c r="U374" s="47"/>
      <c r="V374" s="48"/>
      <c r="W374" s="48"/>
      <c r="X374" s="48"/>
      <c r="Y374" s="48"/>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row>
    <row r="375" spans="2:57" ht="20.25">
      <c r="B375" s="55">
        <v>8</v>
      </c>
      <c r="C375" s="669"/>
      <c r="D375" s="451" t="e">
        <f>VLOOKUP(C375,'Library Volume 2'!H$7:J$86,3,FALSE)</f>
        <v>#N/A</v>
      </c>
      <c r="E375" s="670"/>
      <c r="F375" s="43">
        <f t="shared" si="58"/>
        <v>0</v>
      </c>
      <c r="G375" s="670"/>
      <c r="H375" s="44">
        <f t="shared" si="59"/>
        <v>0</v>
      </c>
      <c r="I375" s="43">
        <f t="shared" si="60"/>
        <v>0</v>
      </c>
      <c r="J375" s="1539"/>
      <c r="K375" s="1703"/>
      <c r="L375" s="115"/>
      <c r="M375" s="115"/>
      <c r="N375" s="115"/>
      <c r="O375" s="1527"/>
      <c r="P375" s="1527"/>
      <c r="Q375" s="1527"/>
      <c r="R375" s="1527"/>
      <c r="S375" s="47"/>
      <c r="T375" s="1527"/>
      <c r="U375" s="47"/>
      <c r="V375" s="48"/>
      <c r="W375" s="48"/>
      <c r="X375" s="48"/>
      <c r="Y375" s="48"/>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row>
    <row r="376" spans="2:57" ht="20.25">
      <c r="B376" s="55">
        <v>9</v>
      </c>
      <c r="C376" s="669"/>
      <c r="D376" s="451" t="e">
        <f>VLOOKUP(C376,'Library Volume 2'!H$7:J$86,3,FALSE)</f>
        <v>#N/A</v>
      </c>
      <c r="E376" s="670"/>
      <c r="F376" s="43">
        <f t="shared" si="58"/>
        <v>0</v>
      </c>
      <c r="G376" s="670"/>
      <c r="H376" s="44">
        <f t="shared" si="59"/>
        <v>0</v>
      </c>
      <c r="I376" s="43">
        <f t="shared" si="60"/>
        <v>0</v>
      </c>
      <c r="J376" s="1539"/>
      <c r="K376" s="1703"/>
      <c r="L376" s="115"/>
      <c r="M376" s="115"/>
      <c r="N376" s="115"/>
      <c r="O376" s="1527"/>
      <c r="P376" s="1527"/>
      <c r="Q376" s="1527"/>
      <c r="R376" s="1527"/>
      <c r="S376" s="47"/>
      <c r="T376" s="1527"/>
      <c r="U376" s="47"/>
      <c r="V376" s="48"/>
      <c r="W376" s="48"/>
      <c r="X376" s="48"/>
      <c r="Y376" s="48"/>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row>
    <row r="377" spans="2:57" ht="20.25">
      <c r="B377" s="55">
        <v>10</v>
      </c>
      <c r="C377" s="669"/>
      <c r="D377" s="451" t="e">
        <f>VLOOKUP(C377,'Library Volume 2'!H$7:J$86,3,FALSE)</f>
        <v>#N/A</v>
      </c>
      <c r="E377" s="670"/>
      <c r="F377" s="43">
        <f t="shared" si="58"/>
        <v>0</v>
      </c>
      <c r="G377" s="670"/>
      <c r="H377" s="44">
        <f t="shared" si="59"/>
        <v>0</v>
      </c>
      <c r="I377" s="43">
        <f t="shared" si="60"/>
        <v>0</v>
      </c>
      <c r="J377" s="1539"/>
      <c r="K377" s="1703"/>
      <c r="L377" s="115"/>
      <c r="M377" s="115"/>
      <c r="N377" s="115"/>
      <c r="O377" s="1527"/>
      <c r="P377" s="1527"/>
      <c r="Q377" s="1527"/>
      <c r="R377" s="1527"/>
      <c r="S377" s="47"/>
      <c r="T377" s="1527"/>
      <c r="U377" s="47"/>
      <c r="V377" s="48"/>
      <c r="W377" s="48"/>
      <c r="X377" s="48"/>
      <c r="Y377" s="48"/>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row>
    <row r="378" spans="2:57" ht="20.25">
      <c r="B378" s="55">
        <v>11</v>
      </c>
      <c r="C378" s="669"/>
      <c r="D378" s="451" t="e">
        <f>VLOOKUP(C378,'Library Volume 2'!H$7:J$86,3,FALSE)</f>
        <v>#N/A</v>
      </c>
      <c r="E378" s="670"/>
      <c r="F378" s="43">
        <f t="shared" si="58"/>
        <v>0</v>
      </c>
      <c r="G378" s="670"/>
      <c r="H378" s="44">
        <f t="shared" si="59"/>
        <v>0</v>
      </c>
      <c r="I378" s="43">
        <f t="shared" si="60"/>
        <v>0</v>
      </c>
      <c r="J378" s="1539"/>
      <c r="K378" s="1703"/>
      <c r="L378" s="115"/>
      <c r="M378" s="115"/>
      <c r="N378" s="115"/>
      <c r="O378" s="1527"/>
      <c r="P378" s="1527"/>
      <c r="Q378" s="1527"/>
      <c r="R378" s="1527"/>
      <c r="S378" s="47"/>
      <c r="T378" s="1527"/>
      <c r="U378" s="47"/>
      <c r="V378" s="48"/>
      <c r="W378" s="48"/>
      <c r="X378" s="48"/>
      <c r="Y378" s="48"/>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row>
    <row r="379" spans="2:57" ht="20.25">
      <c r="B379" s="55">
        <v>12</v>
      </c>
      <c r="C379" s="669"/>
      <c r="D379" s="451" t="e">
        <f>VLOOKUP(C379,'Library Volume 2'!H$7:J$86,3,FALSE)</f>
        <v>#N/A</v>
      </c>
      <c r="E379" s="670"/>
      <c r="F379" s="43">
        <f t="shared" si="58"/>
        <v>0</v>
      </c>
      <c r="G379" s="670"/>
      <c r="H379" s="44">
        <f t="shared" si="59"/>
        <v>0</v>
      </c>
      <c r="I379" s="43">
        <f t="shared" si="60"/>
        <v>0</v>
      </c>
      <c r="J379" s="1539"/>
      <c r="K379" s="1698"/>
      <c r="L379" s="115"/>
      <c r="M379" s="115"/>
      <c r="N379" s="115"/>
      <c r="O379" s="1527"/>
      <c r="P379" s="1527"/>
      <c r="Q379" s="1527"/>
      <c r="R379" s="1527"/>
      <c r="S379" s="47"/>
      <c r="T379" s="1527"/>
      <c r="U379" s="47"/>
      <c r="V379" s="48"/>
      <c r="W379" s="48"/>
      <c r="X379" s="48"/>
      <c r="Y379" s="48"/>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row>
    <row r="380" spans="2:57" ht="20.25">
      <c r="B380" s="55">
        <v>13</v>
      </c>
      <c r="C380" s="669"/>
      <c r="D380" s="451" t="e">
        <f>VLOOKUP(C380,'Library Volume 2'!H$7:J$86,3,FALSE)</f>
        <v>#N/A</v>
      </c>
      <c r="E380" s="670"/>
      <c r="F380" s="43">
        <f t="shared" si="58"/>
        <v>0</v>
      </c>
      <c r="G380" s="670"/>
      <c r="H380" s="44">
        <f t="shared" si="59"/>
        <v>0</v>
      </c>
      <c r="I380" s="43">
        <f t="shared" si="60"/>
        <v>0</v>
      </c>
      <c r="J380" s="1539"/>
      <c r="K380" s="1698"/>
      <c r="L380" s="115"/>
      <c r="M380" s="115"/>
      <c r="N380" s="115"/>
      <c r="O380" s="1527"/>
      <c r="P380" s="1527"/>
      <c r="Q380" s="1527"/>
      <c r="R380" s="1527"/>
      <c r="S380" s="47"/>
      <c r="T380" s="1527"/>
      <c r="U380" s="47"/>
      <c r="V380" s="48"/>
      <c r="W380" s="48"/>
      <c r="X380" s="48"/>
      <c r="Y380" s="48"/>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row>
    <row r="381" spans="2:57" ht="20.25">
      <c r="B381" s="55">
        <v>14</v>
      </c>
      <c r="C381" s="669"/>
      <c r="D381" s="451" t="e">
        <f>VLOOKUP(C381,'Library Volume 2'!H$7:J$86,3,FALSE)</f>
        <v>#N/A</v>
      </c>
      <c r="E381" s="670"/>
      <c r="F381" s="43">
        <f t="shared" si="58"/>
        <v>0</v>
      </c>
      <c r="G381" s="670"/>
      <c r="H381" s="44">
        <f t="shared" si="59"/>
        <v>0</v>
      </c>
      <c r="I381" s="43">
        <f t="shared" si="60"/>
        <v>0</v>
      </c>
      <c r="J381" s="1539"/>
      <c r="K381" s="1698"/>
      <c r="L381" s="115"/>
      <c r="M381" s="115"/>
      <c r="N381" s="115"/>
      <c r="O381" s="1527"/>
      <c r="P381" s="1527"/>
      <c r="Q381" s="1527"/>
      <c r="R381" s="1527"/>
      <c r="S381" s="47"/>
      <c r="T381" s="1527"/>
      <c r="U381" s="47"/>
      <c r="V381" s="48"/>
      <c r="W381" s="48"/>
      <c r="X381" s="48"/>
      <c r="Y381" s="48"/>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row>
    <row r="382" spans="2:57" ht="20.25">
      <c r="B382" s="55">
        <v>15</v>
      </c>
      <c r="C382" s="669"/>
      <c r="D382" s="451" t="e">
        <f>VLOOKUP(C382,'Library Volume 2'!H$7:J$86,3,FALSE)</f>
        <v>#N/A</v>
      </c>
      <c r="E382" s="670"/>
      <c r="F382" s="43">
        <f t="shared" si="58"/>
        <v>0</v>
      </c>
      <c r="G382" s="670"/>
      <c r="H382" s="44">
        <f t="shared" si="59"/>
        <v>0</v>
      </c>
      <c r="I382" s="43">
        <f t="shared" si="60"/>
        <v>0</v>
      </c>
      <c r="J382" s="1539"/>
      <c r="K382" s="1698"/>
      <c r="L382" s="115"/>
      <c r="M382" s="115"/>
      <c r="N382" s="115"/>
      <c r="O382" s="1527"/>
      <c r="P382" s="1527"/>
      <c r="Q382" s="1527"/>
      <c r="R382" s="1527"/>
      <c r="S382" s="47"/>
      <c r="T382" s="1527"/>
      <c r="U382" s="47"/>
      <c r="V382" s="48"/>
      <c r="W382" s="48"/>
      <c r="X382" s="48"/>
      <c r="Y382" s="48"/>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row>
    <row r="383" spans="2:57" ht="20.25">
      <c r="B383" s="55">
        <v>16</v>
      </c>
      <c r="C383" s="669"/>
      <c r="D383" s="451" t="e">
        <f>VLOOKUP(C383,'Library Volume 2'!H$7:J$86,3,FALSE)</f>
        <v>#N/A</v>
      </c>
      <c r="E383" s="670"/>
      <c r="F383" s="43">
        <f t="shared" si="58"/>
        <v>0</v>
      </c>
      <c r="G383" s="670"/>
      <c r="H383" s="44">
        <f t="shared" si="59"/>
        <v>0</v>
      </c>
      <c r="I383" s="43">
        <f t="shared" si="60"/>
        <v>0</v>
      </c>
      <c r="J383" s="1539"/>
      <c r="K383" s="1698"/>
      <c r="L383" s="115"/>
      <c r="M383" s="115"/>
      <c r="N383" s="115"/>
      <c r="O383" s="1527"/>
      <c r="P383" s="1527"/>
      <c r="Q383" s="1527"/>
      <c r="R383" s="1527"/>
      <c r="S383" s="47"/>
      <c r="T383" s="1527"/>
      <c r="U383" s="47"/>
      <c r="V383" s="48"/>
      <c r="W383" s="48"/>
      <c r="X383" s="48"/>
      <c r="Y383" s="48"/>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row>
    <row r="384" spans="2:57" ht="20.25">
      <c r="B384" s="55">
        <v>17</v>
      </c>
      <c r="C384" s="669"/>
      <c r="D384" s="451" t="e">
        <f>VLOOKUP(C384,'Library Volume 2'!H$7:J$86,3,FALSE)</f>
        <v>#N/A</v>
      </c>
      <c r="E384" s="670"/>
      <c r="F384" s="43">
        <f t="shared" si="58"/>
        <v>0</v>
      </c>
      <c r="G384" s="670"/>
      <c r="H384" s="44">
        <f t="shared" si="59"/>
        <v>0</v>
      </c>
      <c r="I384" s="43">
        <f t="shared" si="60"/>
        <v>0</v>
      </c>
      <c r="J384" s="1539"/>
      <c r="K384" s="1698"/>
      <c r="L384" s="115"/>
      <c r="M384" s="115"/>
      <c r="N384" s="115"/>
      <c r="O384" s="1527"/>
      <c r="P384" s="1527"/>
      <c r="Q384" s="1527"/>
      <c r="R384" s="1527"/>
      <c r="S384" s="47"/>
      <c r="T384" s="1527"/>
      <c r="U384" s="1527"/>
      <c r="V384" s="1539"/>
      <c r="W384" s="1539"/>
      <c r="X384" s="1527"/>
      <c r="Y384" s="1527"/>
      <c r="Z384" s="152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row>
    <row r="385" spans="2:57" ht="20.25">
      <c r="B385" s="55">
        <v>18</v>
      </c>
      <c r="C385" s="669"/>
      <c r="D385" s="451" t="e">
        <f>VLOOKUP(C385,'Library Volume 2'!H$7:J$86,3,FALSE)</f>
        <v>#N/A</v>
      </c>
      <c r="E385" s="670"/>
      <c r="F385" s="43">
        <f t="shared" si="58"/>
        <v>0</v>
      </c>
      <c r="G385" s="670"/>
      <c r="H385" s="44">
        <f t="shared" si="59"/>
        <v>0</v>
      </c>
      <c r="I385" s="43">
        <f t="shared" si="60"/>
        <v>0</v>
      </c>
      <c r="J385" s="1539"/>
      <c r="K385" s="1698"/>
      <c r="L385" s="115"/>
      <c r="M385" s="115"/>
      <c r="N385" s="115"/>
      <c r="O385" s="1527"/>
      <c r="P385" s="1527"/>
      <c r="Q385" s="1527"/>
      <c r="R385" s="1527"/>
      <c r="S385" s="47"/>
      <c r="T385" s="1527"/>
      <c r="U385" s="1527"/>
      <c r="V385" s="1539"/>
      <c r="W385" s="1539"/>
      <c r="X385" s="1527"/>
      <c r="Y385" s="1527"/>
      <c r="Z385" s="152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row>
    <row r="386" spans="2:57" ht="20.25">
      <c r="B386" s="55">
        <v>19</v>
      </c>
      <c r="C386" s="669"/>
      <c r="D386" s="451" t="e">
        <f>VLOOKUP(C386,'Library Volume 2'!H$7:J$86,3,FALSE)</f>
        <v>#N/A</v>
      </c>
      <c r="E386" s="670"/>
      <c r="F386" s="43">
        <f t="shared" si="58"/>
        <v>0</v>
      </c>
      <c r="G386" s="670"/>
      <c r="H386" s="44">
        <f t="shared" si="59"/>
        <v>0</v>
      </c>
      <c r="I386" s="43">
        <f t="shared" si="60"/>
        <v>0</v>
      </c>
      <c r="J386" s="1539"/>
      <c r="K386" s="1698"/>
      <c r="L386" s="115"/>
      <c r="M386" s="115"/>
      <c r="N386" s="115"/>
      <c r="O386" s="1527"/>
      <c r="P386" s="1527"/>
      <c r="Q386" s="1527"/>
      <c r="R386" s="1527"/>
      <c r="S386" s="47"/>
      <c r="T386" s="1527"/>
      <c r="U386" s="1527"/>
      <c r="V386" s="1539"/>
      <c r="W386" s="1539"/>
      <c r="X386" s="1527"/>
      <c r="Y386" s="1527"/>
      <c r="Z386" s="152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row>
    <row r="387" spans="2:57" ht="20.25">
      <c r="B387" s="55">
        <v>20</v>
      </c>
      <c r="C387" s="669"/>
      <c r="D387" s="451" t="e">
        <f>VLOOKUP(C387,'Library Volume 2'!H$7:J$86,3,FALSE)</f>
        <v>#N/A</v>
      </c>
      <c r="E387" s="670"/>
      <c r="F387" s="43">
        <f t="shared" si="58"/>
        <v>0</v>
      </c>
      <c r="G387" s="670"/>
      <c r="H387" s="44">
        <f t="shared" si="59"/>
        <v>0</v>
      </c>
      <c r="I387" s="43">
        <f t="shared" si="60"/>
        <v>0</v>
      </c>
      <c r="J387" s="1539"/>
      <c r="K387" s="1698"/>
      <c r="L387" s="115"/>
      <c r="M387" s="115"/>
      <c r="N387" s="115"/>
      <c r="O387" s="1527"/>
      <c r="P387" s="1527"/>
      <c r="Q387" s="1527"/>
      <c r="R387" s="1527"/>
      <c r="S387" s="47"/>
      <c r="T387" s="1527"/>
      <c r="U387" s="1527"/>
      <c r="V387" s="1539"/>
      <c r="W387" s="1539"/>
      <c r="X387" s="1527"/>
      <c r="Y387" s="1527"/>
      <c r="Z387" s="152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row>
    <row r="388" spans="2:57" ht="20.25">
      <c r="B388" s="53"/>
      <c r="C388" s="362"/>
      <c r="D388" s="386"/>
      <c r="E388" s="363"/>
      <c r="F388" s="1192" t="s">
        <v>517</v>
      </c>
      <c r="G388" s="364">
        <f t="shared" ref="G388:H388" si="61">SUM(G368:G387)</f>
        <v>0</v>
      </c>
      <c r="H388" s="364">
        <f t="shared" si="61"/>
        <v>0</v>
      </c>
      <c r="I388" s="434">
        <f>SUM(I368:I387)</f>
        <v>0</v>
      </c>
      <c r="J388" s="436"/>
      <c r="K388" s="760"/>
      <c r="L388" s="115"/>
      <c r="M388" s="115"/>
      <c r="N388" s="115"/>
      <c r="O388" s="1527"/>
      <c r="P388" s="1527"/>
      <c r="Q388" s="1527"/>
      <c r="R388" s="1527"/>
      <c r="S388" s="47"/>
      <c r="T388" s="1527"/>
      <c r="U388" s="1527"/>
      <c r="V388" s="1539"/>
      <c r="W388" s="1539"/>
      <c r="X388" s="1527"/>
      <c r="Y388" s="1527"/>
      <c r="Z388" s="1527"/>
      <c r="AA388" s="47"/>
      <c r="AB388" s="47"/>
      <c r="AC388" s="47"/>
      <c r="AD388" s="47"/>
      <c r="AE388" s="47"/>
      <c r="AF388" s="47"/>
      <c r="AG388" s="47"/>
      <c r="AH388" s="47"/>
      <c r="AI388" s="47"/>
      <c r="AJ388" s="47"/>
      <c r="AK388" s="47"/>
      <c r="AL388" s="47"/>
      <c r="AM388" s="1527"/>
      <c r="AN388" s="1527"/>
      <c r="AO388" s="1527"/>
      <c r="AP388" s="1527"/>
      <c r="AQ388" s="1527"/>
      <c r="AR388" s="1527"/>
      <c r="AS388" s="1527"/>
      <c r="AT388" s="1527"/>
      <c r="AU388" s="1527"/>
      <c r="AV388" s="1527"/>
      <c r="AW388" s="1527"/>
      <c r="AX388" s="1527"/>
      <c r="AY388" s="1527"/>
      <c r="AZ388" s="1527"/>
      <c r="BA388" s="1527"/>
      <c r="BB388" s="1527"/>
      <c r="BC388" s="1527"/>
      <c r="BD388" s="1527"/>
      <c r="BE388" s="1527"/>
    </row>
    <row r="389" spans="2:57" ht="20.100000000000001" customHeight="1">
      <c r="B389" s="53"/>
      <c r="C389" s="1705"/>
      <c r="D389" s="1706"/>
      <c r="E389" s="1654"/>
      <c r="F389" s="314" t="s">
        <v>518</v>
      </c>
      <c r="G389" s="109">
        <f>G366-G388</f>
        <v>0</v>
      </c>
      <c r="H389" s="109">
        <f>H366-H388</f>
        <v>0</v>
      </c>
      <c r="I389" s="415">
        <f>ROUND(I366-I388,0)</f>
        <v>0</v>
      </c>
      <c r="J389" s="1539"/>
      <c r="K389" s="1707"/>
      <c r="L389" s="115"/>
      <c r="M389" s="115"/>
      <c r="N389" s="115"/>
      <c r="O389" s="1527"/>
      <c r="P389" s="1527"/>
      <c r="Q389" s="1527"/>
      <c r="R389" s="1527"/>
      <c r="S389" s="47"/>
      <c r="T389" s="1527"/>
      <c r="U389" s="1527"/>
      <c r="V389" s="1539"/>
      <c r="W389" s="1539"/>
      <c r="X389" s="1527"/>
      <c r="Y389" s="1527"/>
      <c r="Z389" s="1527"/>
      <c r="AA389" s="47"/>
      <c r="AB389" s="47"/>
      <c r="AC389" s="47"/>
      <c r="AD389" s="47"/>
      <c r="AE389" s="47"/>
      <c r="AF389" s="47"/>
      <c r="AG389" s="47"/>
      <c r="AH389" s="47"/>
      <c r="AI389" s="47"/>
      <c r="AJ389" s="47"/>
      <c r="AK389" s="47"/>
      <c r="AL389" s="47"/>
      <c r="AM389" s="1527"/>
      <c r="AN389" s="1527"/>
      <c r="AO389" s="1527"/>
      <c r="AP389" s="1527"/>
      <c r="AQ389" s="1527"/>
      <c r="AR389" s="1527"/>
      <c r="AS389" s="1527"/>
      <c r="AT389" s="1527"/>
      <c r="AU389" s="1527"/>
      <c r="AV389" s="1527"/>
      <c r="AW389" s="1527"/>
      <c r="AX389" s="1527"/>
      <c r="AY389" s="1527"/>
      <c r="AZ389" s="1527"/>
      <c r="BA389" s="1527"/>
      <c r="BB389" s="1527"/>
      <c r="BC389" s="1527"/>
      <c r="BD389" s="1527"/>
      <c r="BE389" s="1527"/>
    </row>
    <row r="390" spans="2:57" ht="20.100000000000001" customHeight="1">
      <c r="B390" s="53"/>
      <c r="C390" s="1582"/>
      <c r="D390" s="1708"/>
      <c r="E390" s="1576"/>
      <c r="F390" s="1576"/>
      <c r="G390" s="1576"/>
      <c r="H390" s="1576"/>
      <c r="I390" s="1577"/>
      <c r="J390" s="1539"/>
      <c r="K390" s="1707"/>
      <c r="L390" s="115"/>
      <c r="M390" s="115"/>
      <c r="N390" s="115"/>
      <c r="O390" s="1527"/>
      <c r="P390" s="1527"/>
      <c r="Q390" s="1527"/>
      <c r="R390" s="1527"/>
      <c r="S390" s="47"/>
      <c r="T390" s="1527"/>
      <c r="U390" s="1527"/>
      <c r="V390" s="1539"/>
      <c r="W390" s="1539"/>
      <c r="X390" s="1527"/>
      <c r="Y390" s="1527"/>
      <c r="Z390" s="1527"/>
      <c r="AA390" s="47"/>
      <c r="AB390" s="47"/>
      <c r="AC390" s="47"/>
      <c r="AD390" s="47"/>
      <c r="AE390" s="47"/>
      <c r="AF390" s="47"/>
      <c r="AG390" s="47"/>
      <c r="AH390" s="47"/>
      <c r="AI390" s="47"/>
      <c r="AJ390" s="47"/>
      <c r="AK390" s="47"/>
      <c r="AL390" s="47"/>
      <c r="AM390" s="1527"/>
      <c r="AN390" s="1527"/>
      <c r="AO390" s="1527"/>
      <c r="AP390" s="1527"/>
      <c r="AQ390" s="1527"/>
      <c r="AR390" s="1527"/>
      <c r="AS390" s="1527"/>
      <c r="AT390" s="1527"/>
      <c r="AU390" s="1527"/>
      <c r="AV390" s="1527"/>
      <c r="AW390" s="1527"/>
      <c r="AX390" s="1527"/>
      <c r="AY390" s="1527"/>
      <c r="AZ390" s="1527"/>
      <c r="BA390" s="1527"/>
      <c r="BB390" s="1527"/>
      <c r="BC390" s="1527"/>
      <c r="BD390" s="1527"/>
      <c r="BE390" s="1527"/>
    </row>
    <row r="391" spans="2:57" s="115" customFormat="1" ht="23.25">
      <c r="B391" s="787" t="str">
        <f>'Curriculum Data'!AD107</f>
        <v>11</v>
      </c>
      <c r="C391" s="798" t="str">
        <f>'Curriculum Data'!AE107</f>
        <v>Social Sciences</v>
      </c>
      <c r="D391" s="387"/>
      <c r="E391" s="315"/>
      <c r="F391" s="315"/>
      <c r="G391" s="316"/>
      <c r="H391" s="317"/>
      <c r="I391" s="315"/>
      <c r="J391" s="118"/>
      <c r="K391" s="757"/>
      <c r="V391" s="118"/>
      <c r="W391" s="118"/>
    </row>
    <row r="392" spans="2:57" s="929" customFormat="1" ht="23.1" customHeight="1">
      <c r="B392" s="928"/>
      <c r="C392" s="1446" t="s">
        <v>510</v>
      </c>
      <c r="D392" s="923"/>
      <c r="E392" s="924"/>
      <c r="F392" s="924"/>
      <c r="G392" s="925"/>
      <c r="H392" s="926"/>
      <c r="I392" s="924"/>
      <c r="J392" s="805"/>
      <c r="K392" s="927"/>
      <c r="S392" s="930"/>
      <c r="U392" s="930"/>
      <c r="V392" s="931"/>
      <c r="W392" s="931"/>
      <c r="X392" s="931"/>
      <c r="Y392" s="931"/>
      <c r="Z392" s="930"/>
      <c r="AA392" s="930"/>
      <c r="AB392" s="930"/>
      <c r="AC392" s="930"/>
      <c r="AD392" s="930"/>
      <c r="AE392" s="930"/>
      <c r="AF392" s="930"/>
      <c r="AG392" s="930"/>
      <c r="AH392" s="930"/>
      <c r="AI392" s="930"/>
      <c r="AJ392" s="930"/>
      <c r="AK392" s="930"/>
      <c r="AL392" s="930"/>
      <c r="AM392" s="930"/>
      <c r="AN392" s="930"/>
      <c r="AO392" s="930"/>
      <c r="AP392" s="930"/>
      <c r="AQ392" s="930"/>
      <c r="AR392" s="930"/>
      <c r="AS392" s="930"/>
      <c r="AT392" s="930"/>
      <c r="AU392" s="930"/>
      <c r="AV392" s="930"/>
      <c r="AW392" s="930"/>
      <c r="AX392" s="930"/>
      <c r="AY392" s="930"/>
      <c r="AZ392" s="930"/>
      <c r="BA392" s="930"/>
      <c r="BB392" s="930"/>
      <c r="BC392" s="930"/>
      <c r="BD392" s="930"/>
      <c r="BE392" s="930"/>
    </row>
    <row r="393" spans="2:57" ht="16.350000000000001" customHeight="1">
      <c r="B393" s="53"/>
      <c r="C393" s="51" t="s">
        <v>476</v>
      </c>
      <c r="D393" s="830">
        <f>'Library Volume 1'!$G$6</f>
        <v>3.2</v>
      </c>
      <c r="E393" s="831">
        <f>'Library Volume 1'!$G$7</f>
        <v>69</v>
      </c>
      <c r="F393" s="1639">
        <f>ROUND(E393/D393,0)</f>
        <v>22</v>
      </c>
      <c r="G393" s="104">
        <f>'Curriculum Data'!AI108</f>
        <v>0</v>
      </c>
      <c r="H393" s="105">
        <f>G393*F393</f>
        <v>0</v>
      </c>
      <c r="I393" s="104">
        <f>E393*G393</f>
        <v>0</v>
      </c>
      <c r="J393" s="1539"/>
      <c r="K393" s="1701"/>
      <c r="L393" s="115"/>
      <c r="M393" s="115"/>
      <c r="N393" s="115"/>
      <c r="O393" s="1527"/>
      <c r="P393" s="1527"/>
      <c r="Q393" s="1527"/>
      <c r="R393" s="1527"/>
      <c r="S393" s="1527"/>
      <c r="T393" s="1527"/>
      <c r="U393" s="1527"/>
      <c r="V393" s="1539"/>
      <c r="W393" s="1539"/>
      <c r="X393" s="1527"/>
      <c r="Y393" s="1527"/>
      <c r="Z393" s="1527"/>
      <c r="AA393" s="1527"/>
      <c r="AB393" s="1527"/>
      <c r="AC393" s="1527"/>
      <c r="AD393" s="1527"/>
      <c r="AE393" s="1527"/>
      <c r="AF393" s="1527"/>
      <c r="AG393" s="1527"/>
      <c r="AH393" s="1527"/>
      <c r="AI393" s="1527"/>
      <c r="AJ393" s="1527"/>
      <c r="AK393" s="1527"/>
      <c r="AL393" s="1527"/>
      <c r="AM393" s="1527"/>
      <c r="AN393" s="1527"/>
      <c r="AO393" s="1527"/>
      <c r="AP393" s="1527"/>
      <c r="AQ393" s="1527"/>
      <c r="AR393" s="1527"/>
      <c r="AS393" s="1527"/>
      <c r="AT393" s="1527"/>
      <c r="AU393" s="1527"/>
      <c r="AV393" s="1527"/>
      <c r="AW393" s="1527"/>
      <c r="AX393" s="1527"/>
      <c r="AY393" s="1527"/>
      <c r="AZ393" s="1527"/>
      <c r="BA393" s="1527"/>
      <c r="BB393" s="1527"/>
      <c r="BC393" s="1527"/>
      <c r="BD393" s="1527"/>
      <c r="BE393" s="1527"/>
    </row>
    <row r="394" spans="2:57" ht="16.350000000000001" customHeight="1">
      <c r="B394" s="53"/>
      <c r="C394" s="51" t="s">
        <v>478</v>
      </c>
      <c r="D394" s="830">
        <f>'Library Volume 1'!$H$6</f>
        <v>4.9000000000000004</v>
      </c>
      <c r="E394" s="831">
        <f>'Library Volume 1'!$H$7</f>
        <v>97</v>
      </c>
      <c r="F394" s="1639">
        <f>ROUND(E394/D394,0)</f>
        <v>20</v>
      </c>
      <c r="G394" s="104">
        <f>'Curriculum Data'!AJ108</f>
        <v>0</v>
      </c>
      <c r="H394" s="105">
        <f>G394*F394</f>
        <v>0</v>
      </c>
      <c r="I394" s="104">
        <f>E394*G394</f>
        <v>0</v>
      </c>
      <c r="J394" s="1539"/>
      <c r="K394" s="1701"/>
      <c r="L394" s="115"/>
      <c r="M394" s="115"/>
      <c r="N394" s="115"/>
      <c r="O394" s="1527"/>
      <c r="P394" s="1527"/>
      <c r="Q394" s="1527"/>
      <c r="R394" s="1527"/>
      <c r="S394" s="1527"/>
      <c r="T394" s="1527"/>
      <c r="U394" s="1527"/>
      <c r="V394" s="1539"/>
      <c r="W394" s="1539"/>
      <c r="X394" s="1527"/>
      <c r="Y394" s="1527"/>
      <c r="Z394" s="1527"/>
      <c r="AA394" s="1527"/>
      <c r="AB394" s="1527"/>
      <c r="AC394" s="1527"/>
      <c r="AD394" s="1527"/>
      <c r="AE394" s="1527"/>
      <c r="AF394" s="1527"/>
      <c r="AG394" s="1527"/>
      <c r="AH394" s="1527"/>
      <c r="AI394" s="1527"/>
      <c r="AJ394" s="1527"/>
      <c r="AK394" s="1527"/>
      <c r="AL394" s="1527"/>
      <c r="AM394" s="1527"/>
      <c r="AN394" s="1527"/>
      <c r="AO394" s="1527"/>
      <c r="AP394" s="1527"/>
      <c r="AQ394" s="1527"/>
      <c r="AR394" s="1527"/>
      <c r="AS394" s="1527"/>
      <c r="AT394" s="1527"/>
      <c r="AU394" s="1527"/>
      <c r="AV394" s="1527"/>
      <c r="AW394" s="1527"/>
      <c r="AX394" s="1527"/>
      <c r="AY394" s="1527"/>
      <c r="AZ394" s="1527"/>
      <c r="BA394" s="1527"/>
      <c r="BB394" s="1527"/>
      <c r="BC394" s="1527"/>
      <c r="BD394" s="1527"/>
      <c r="BE394" s="1527"/>
    </row>
    <row r="395" spans="2:57" ht="16.350000000000001" customHeight="1">
      <c r="B395" s="53"/>
      <c r="C395" s="51" t="s">
        <v>480</v>
      </c>
      <c r="D395" s="830">
        <f>'Library Volume 1'!$I$6</f>
        <v>6.5</v>
      </c>
      <c r="E395" s="831">
        <f>'Library Volume 1'!$I$7</f>
        <v>139</v>
      </c>
      <c r="F395" s="1639">
        <f>ROUND(E395/D395,0)</f>
        <v>21</v>
      </c>
      <c r="G395" s="104">
        <f>'Curriculum Data'!AK108</f>
        <v>0</v>
      </c>
      <c r="H395" s="105">
        <f>G395*F395</f>
        <v>0</v>
      </c>
      <c r="I395" s="104">
        <f>E395*G395</f>
        <v>0</v>
      </c>
      <c r="J395" s="1539"/>
      <c r="K395" s="1701"/>
      <c r="L395" s="115"/>
      <c r="M395" s="115"/>
      <c r="N395" s="115"/>
      <c r="O395" s="1527"/>
      <c r="P395" s="1527"/>
      <c r="Q395" s="1527"/>
      <c r="R395" s="1527"/>
      <c r="S395" s="1527"/>
      <c r="T395" s="1527"/>
      <c r="U395" s="1527"/>
      <c r="V395" s="1539"/>
      <c r="W395" s="1539"/>
      <c r="X395" s="1527"/>
      <c r="Y395" s="1527"/>
      <c r="Z395" s="1527"/>
      <c r="AA395" s="1527"/>
      <c r="AB395" s="1527"/>
      <c r="AC395" s="1527"/>
      <c r="AD395" s="1527"/>
      <c r="AE395" s="1527"/>
      <c r="AF395" s="1527"/>
      <c r="AG395" s="1527"/>
      <c r="AH395" s="1527"/>
      <c r="AI395" s="1527"/>
      <c r="AJ395" s="1527"/>
      <c r="AK395" s="1527"/>
      <c r="AL395" s="1527"/>
      <c r="AM395" s="1527"/>
      <c r="AN395" s="1527"/>
      <c r="AO395" s="1527"/>
      <c r="AP395" s="1527"/>
      <c r="AQ395" s="1527"/>
      <c r="AR395" s="1527"/>
      <c r="AS395" s="1527"/>
      <c r="AT395" s="1527"/>
      <c r="AU395" s="1527"/>
      <c r="AV395" s="1527"/>
      <c r="AW395" s="1527"/>
      <c r="AX395" s="1527"/>
      <c r="AY395" s="1527"/>
      <c r="AZ395" s="1527"/>
      <c r="BA395" s="1527"/>
      <c r="BB395" s="1527"/>
      <c r="BC395" s="1527"/>
      <c r="BD395" s="1527"/>
      <c r="BE395" s="1527"/>
    </row>
    <row r="396" spans="2:57" ht="16.350000000000001" customHeight="1">
      <c r="B396" s="53"/>
      <c r="C396" s="398" t="s">
        <v>482</v>
      </c>
      <c r="D396" s="830">
        <f>'Library Volume 1'!$J$6</f>
        <v>7.5</v>
      </c>
      <c r="E396" s="831">
        <f>'Library Volume 1'!$J$7</f>
        <v>167</v>
      </c>
      <c r="F396" s="1639">
        <f>ROUND(E396/D396,0)</f>
        <v>22</v>
      </c>
      <c r="G396" s="104">
        <f>'Curriculum Data'!AL108</f>
        <v>0</v>
      </c>
      <c r="H396" s="105">
        <f>G396*F396</f>
        <v>0</v>
      </c>
      <c r="I396" s="104">
        <f>E396*G396</f>
        <v>0</v>
      </c>
      <c r="J396" s="1539"/>
      <c r="K396" s="1701"/>
      <c r="L396" s="115"/>
      <c r="M396" s="115"/>
      <c r="N396" s="115"/>
      <c r="O396" s="1527"/>
      <c r="P396" s="1527"/>
      <c r="Q396" s="1527"/>
      <c r="R396" s="1527"/>
      <c r="S396" s="1527"/>
      <c r="T396" s="1527"/>
      <c r="U396" s="1527"/>
      <c r="V396" s="1539"/>
      <c r="W396" s="1539"/>
      <c r="X396" s="1527"/>
      <c r="Y396" s="1527"/>
      <c r="Z396" s="1527"/>
      <c r="AA396" s="1527"/>
      <c r="AB396" s="1527"/>
      <c r="AC396" s="1527"/>
      <c r="AD396" s="1527"/>
      <c r="AE396" s="1527"/>
      <c r="AF396" s="1527"/>
      <c r="AG396" s="1527"/>
      <c r="AH396" s="1527"/>
      <c r="AI396" s="1527"/>
      <c r="AJ396" s="1527"/>
      <c r="AK396" s="1527"/>
      <c r="AL396" s="1527"/>
      <c r="AM396" s="1527"/>
      <c r="AN396" s="1527"/>
      <c r="AO396" s="1527"/>
      <c r="AP396" s="1527"/>
      <c r="AQ396" s="1527"/>
      <c r="AR396" s="1527"/>
      <c r="AS396" s="1527"/>
      <c r="AT396" s="1527"/>
      <c r="AU396" s="1527"/>
      <c r="AV396" s="1527"/>
      <c r="AW396" s="1527"/>
      <c r="AX396" s="1527"/>
      <c r="AY396" s="1527"/>
      <c r="AZ396" s="1527"/>
      <c r="BA396" s="1527"/>
      <c r="BB396" s="1527"/>
      <c r="BC396" s="1527"/>
      <c r="BD396" s="1527"/>
      <c r="BE396" s="1527"/>
    </row>
    <row r="397" spans="2:57" s="51" customFormat="1" ht="20.25">
      <c r="B397" s="53"/>
      <c r="C397" s="1446" t="s">
        <v>513</v>
      </c>
      <c r="D397" s="671"/>
      <c r="E397" s="672"/>
      <c r="F397" s="672"/>
      <c r="G397" s="1438">
        <f>SUM(G393:G396)</f>
        <v>0</v>
      </c>
      <c r="H397" s="1438">
        <f t="shared" ref="H397:I397" si="62">SUM(H393:H396)</f>
        <v>0</v>
      </c>
      <c r="I397" s="1438">
        <f t="shared" si="62"/>
        <v>0</v>
      </c>
      <c r="J397" s="20"/>
      <c r="K397" s="754"/>
      <c r="L397" s="115"/>
      <c r="M397" s="115"/>
      <c r="N397" s="115"/>
      <c r="S397" s="47"/>
    </row>
    <row r="398" spans="2:57" ht="20.25">
      <c r="B398" s="111"/>
      <c r="C398" s="360" t="s">
        <v>514</v>
      </c>
      <c r="D398" s="385"/>
      <c r="E398" s="311"/>
      <c r="F398" s="311"/>
      <c r="G398" s="312"/>
      <c r="H398" s="311"/>
      <c r="I398" s="311"/>
      <c r="J398" s="46"/>
      <c r="K398" s="755" t="s">
        <v>287</v>
      </c>
      <c r="L398" s="115"/>
      <c r="M398" s="115"/>
      <c r="N398" s="115"/>
      <c r="O398" s="1527"/>
      <c r="P398" s="1527"/>
      <c r="Q398" s="1527"/>
      <c r="R398" s="1527"/>
      <c r="S398" s="47"/>
      <c r="T398" s="1527"/>
      <c r="U398" s="47"/>
      <c r="V398" s="48"/>
      <c r="W398" s="48"/>
      <c r="X398" s="48"/>
      <c r="Y398" s="48"/>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row>
    <row r="399" spans="2:57" ht="20.25">
      <c r="B399" s="55">
        <v>1</v>
      </c>
      <c r="C399" s="669"/>
      <c r="D399" s="451" t="e">
        <f>VLOOKUP(C399,'Library Volume 2'!H$7:J$86,3,FALSE)</f>
        <v>#N/A</v>
      </c>
      <c r="E399" s="670"/>
      <c r="F399" s="43">
        <f t="shared" ref="F399:F418" si="63">IF(C399=0,0,ROUND(E399/D399,0))</f>
        <v>0</v>
      </c>
      <c r="G399" s="670"/>
      <c r="H399" s="43">
        <f>G399*F399</f>
        <v>0</v>
      </c>
      <c r="I399" s="43">
        <f>E399*G399</f>
        <v>0</v>
      </c>
      <c r="J399" s="1539"/>
      <c r="K399" s="1703"/>
      <c r="L399" s="115"/>
      <c r="M399" s="115"/>
      <c r="N399" s="115"/>
      <c r="O399" s="1527"/>
      <c r="P399" s="1527"/>
      <c r="Q399" s="1527"/>
      <c r="R399" s="1527"/>
      <c r="S399" s="47"/>
      <c r="T399" s="1527"/>
      <c r="U399" s="47"/>
      <c r="V399" s="48"/>
      <c r="W399" s="48"/>
      <c r="X399" s="48"/>
      <c r="Y399" s="48"/>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row>
    <row r="400" spans="2:57" ht="20.25">
      <c r="B400" s="55">
        <v>2</v>
      </c>
      <c r="C400" s="669"/>
      <c r="D400" s="451" t="e">
        <f>VLOOKUP(C400,'Library Volume 2'!H$7:J$86,3,FALSE)</f>
        <v>#N/A</v>
      </c>
      <c r="E400" s="670"/>
      <c r="F400" s="43">
        <f t="shared" si="63"/>
        <v>0</v>
      </c>
      <c r="G400" s="670"/>
      <c r="H400" s="44">
        <f>G400*F400</f>
        <v>0</v>
      </c>
      <c r="I400" s="43">
        <f>E400*G400</f>
        <v>0</v>
      </c>
      <c r="J400" s="1539"/>
      <c r="K400" s="1703"/>
      <c r="L400" s="115"/>
      <c r="M400" s="115"/>
      <c r="N400" s="115"/>
      <c r="O400" s="1527"/>
      <c r="P400" s="1527"/>
      <c r="Q400" s="1527"/>
      <c r="R400" s="1527"/>
      <c r="S400" s="47"/>
      <c r="T400" s="1527"/>
      <c r="U400" s="47"/>
      <c r="V400" s="48"/>
      <c r="W400" s="48"/>
      <c r="X400" s="48"/>
      <c r="Y400" s="48"/>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row>
    <row r="401" spans="2:57" ht="20.25">
      <c r="B401" s="55">
        <v>3</v>
      </c>
      <c r="C401" s="669"/>
      <c r="D401" s="451" t="e">
        <f>VLOOKUP(C401,'Library Volume 2'!H$7:J$86,3,FALSE)</f>
        <v>#N/A</v>
      </c>
      <c r="E401" s="670"/>
      <c r="F401" s="43">
        <f t="shared" si="63"/>
        <v>0</v>
      </c>
      <c r="G401" s="670"/>
      <c r="H401" s="44">
        <f>G401*F401</f>
        <v>0</v>
      </c>
      <c r="I401" s="43">
        <f>E401*G401</f>
        <v>0</v>
      </c>
      <c r="J401" s="1539"/>
      <c r="K401" s="1703"/>
      <c r="L401" s="115"/>
      <c r="M401" s="115"/>
      <c r="N401" s="115"/>
      <c r="O401" s="1527"/>
      <c r="P401" s="1527"/>
      <c r="Q401" s="1527"/>
      <c r="R401" s="1527"/>
      <c r="S401" s="47"/>
      <c r="T401" s="1527"/>
      <c r="U401" s="47"/>
      <c r="V401" s="48"/>
      <c r="W401" s="48"/>
      <c r="X401" s="48"/>
      <c r="Y401" s="48"/>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row>
    <row r="402" spans="2:57" ht="20.25">
      <c r="B402" s="55">
        <v>4</v>
      </c>
      <c r="C402" s="669"/>
      <c r="D402" s="451" t="e">
        <f>VLOOKUP(C402,'Library Volume 2'!H$7:J$86,3,FALSE)</f>
        <v>#N/A</v>
      </c>
      <c r="E402" s="670"/>
      <c r="F402" s="43">
        <f t="shared" si="63"/>
        <v>0</v>
      </c>
      <c r="G402" s="670"/>
      <c r="H402" s="44">
        <f>G402*F402</f>
        <v>0</v>
      </c>
      <c r="I402" s="43">
        <f>E402*G402</f>
        <v>0</v>
      </c>
      <c r="J402" s="1539"/>
      <c r="K402" s="1703"/>
      <c r="L402" s="115"/>
      <c r="M402" s="115"/>
      <c r="N402" s="115"/>
      <c r="O402" s="1527"/>
      <c r="P402" s="1527"/>
      <c r="Q402" s="1527"/>
      <c r="R402" s="1527"/>
      <c r="S402" s="47"/>
      <c r="T402" s="1527"/>
      <c r="U402" s="47"/>
      <c r="V402" s="48"/>
      <c r="W402" s="48"/>
      <c r="X402" s="48"/>
      <c r="Y402" s="48"/>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row>
    <row r="403" spans="2:57" ht="20.25">
      <c r="B403" s="55">
        <v>5</v>
      </c>
      <c r="C403" s="669"/>
      <c r="D403" s="451" t="e">
        <f>VLOOKUP(C403,'Library Volume 2'!H$7:J$86,3,FALSE)</f>
        <v>#N/A</v>
      </c>
      <c r="E403" s="670"/>
      <c r="F403" s="43">
        <f t="shared" si="63"/>
        <v>0</v>
      </c>
      <c r="G403" s="670"/>
      <c r="H403" s="44">
        <f>G403*F403</f>
        <v>0</v>
      </c>
      <c r="I403" s="43">
        <f>E403*G403</f>
        <v>0</v>
      </c>
      <c r="J403" s="1539"/>
      <c r="K403" s="1703"/>
      <c r="L403" s="115"/>
      <c r="M403" s="115"/>
      <c r="N403" s="115"/>
      <c r="O403" s="1527"/>
      <c r="P403" s="1527"/>
      <c r="Q403" s="1527"/>
      <c r="R403" s="1527"/>
      <c r="S403" s="47"/>
      <c r="T403" s="1527"/>
      <c r="U403" s="47"/>
      <c r="V403" s="48"/>
      <c r="W403" s="48"/>
      <c r="X403" s="48"/>
      <c r="Y403" s="48"/>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row>
    <row r="404" spans="2:57" ht="20.25">
      <c r="B404" s="55">
        <v>6</v>
      </c>
      <c r="C404" s="669"/>
      <c r="D404" s="451" t="e">
        <f>VLOOKUP(C404,'Library Volume 2'!H$7:J$86,3,FALSE)</f>
        <v>#N/A</v>
      </c>
      <c r="E404" s="670"/>
      <c r="F404" s="43">
        <f t="shared" si="63"/>
        <v>0</v>
      </c>
      <c r="G404" s="670"/>
      <c r="H404" s="44">
        <f t="shared" ref="H404:H418" si="64">G404*F404</f>
        <v>0</v>
      </c>
      <c r="I404" s="43">
        <f t="shared" ref="I404:I418" si="65">E404*G404</f>
        <v>0</v>
      </c>
      <c r="J404" s="1539"/>
      <c r="K404" s="1703"/>
      <c r="L404" s="115"/>
      <c r="M404" s="115"/>
      <c r="N404" s="115"/>
      <c r="O404" s="1527"/>
      <c r="P404" s="1527"/>
      <c r="Q404" s="1527"/>
      <c r="R404" s="1527"/>
      <c r="S404" s="47"/>
      <c r="T404" s="1527"/>
      <c r="U404" s="47"/>
      <c r="V404" s="48"/>
      <c r="W404" s="48"/>
      <c r="X404" s="48"/>
      <c r="Y404" s="48"/>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row>
    <row r="405" spans="2:57" ht="20.25">
      <c r="B405" s="55">
        <v>7</v>
      </c>
      <c r="C405" s="669"/>
      <c r="D405" s="451" t="e">
        <f>VLOOKUP(C405,'Library Volume 2'!H$7:J$86,3,FALSE)</f>
        <v>#N/A</v>
      </c>
      <c r="E405" s="670"/>
      <c r="F405" s="43">
        <f t="shared" si="63"/>
        <v>0</v>
      </c>
      <c r="G405" s="670"/>
      <c r="H405" s="44">
        <f t="shared" si="64"/>
        <v>0</v>
      </c>
      <c r="I405" s="43">
        <f t="shared" si="65"/>
        <v>0</v>
      </c>
      <c r="J405" s="1539"/>
      <c r="K405" s="1703"/>
      <c r="L405" s="115"/>
      <c r="M405" s="115"/>
      <c r="N405" s="115"/>
      <c r="O405" s="1527"/>
      <c r="P405" s="1527"/>
      <c r="Q405" s="1527"/>
      <c r="R405" s="1527"/>
      <c r="S405" s="47"/>
      <c r="T405" s="1527"/>
      <c r="U405" s="47"/>
      <c r="V405" s="48"/>
      <c r="W405" s="48"/>
      <c r="X405" s="48"/>
      <c r="Y405" s="48"/>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row>
    <row r="406" spans="2:57" ht="20.25">
      <c r="B406" s="55">
        <v>8</v>
      </c>
      <c r="C406" s="669"/>
      <c r="D406" s="451" t="e">
        <f>VLOOKUP(C406,'Library Volume 2'!H$7:J$86,3,FALSE)</f>
        <v>#N/A</v>
      </c>
      <c r="E406" s="670"/>
      <c r="F406" s="43">
        <f t="shared" si="63"/>
        <v>0</v>
      </c>
      <c r="G406" s="670"/>
      <c r="H406" s="44">
        <f t="shared" si="64"/>
        <v>0</v>
      </c>
      <c r="I406" s="43">
        <f t="shared" si="65"/>
        <v>0</v>
      </c>
      <c r="J406" s="1539"/>
      <c r="K406" s="1703"/>
      <c r="L406" s="115"/>
      <c r="M406" s="115"/>
      <c r="N406" s="115"/>
      <c r="O406" s="1527"/>
      <c r="P406" s="1527"/>
      <c r="Q406" s="1527"/>
      <c r="R406" s="1527"/>
      <c r="S406" s="47"/>
      <c r="T406" s="1527"/>
      <c r="U406" s="47"/>
      <c r="V406" s="48"/>
      <c r="W406" s="48"/>
      <c r="X406" s="48"/>
      <c r="Y406" s="48"/>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row>
    <row r="407" spans="2:57" ht="20.25">
      <c r="B407" s="55">
        <v>9</v>
      </c>
      <c r="C407" s="669"/>
      <c r="D407" s="451" t="e">
        <f>VLOOKUP(C407,'Library Volume 2'!H$7:J$86,3,FALSE)</f>
        <v>#N/A</v>
      </c>
      <c r="E407" s="670"/>
      <c r="F407" s="43">
        <f t="shared" si="63"/>
        <v>0</v>
      </c>
      <c r="G407" s="670"/>
      <c r="H407" s="44">
        <f t="shared" si="64"/>
        <v>0</v>
      </c>
      <c r="I407" s="43">
        <f t="shared" si="65"/>
        <v>0</v>
      </c>
      <c r="J407" s="1539"/>
      <c r="K407" s="1703"/>
      <c r="L407" s="115"/>
      <c r="M407" s="115"/>
      <c r="N407" s="115"/>
      <c r="O407" s="1527"/>
      <c r="P407" s="1527"/>
      <c r="Q407" s="1527"/>
      <c r="R407" s="1527"/>
      <c r="S407" s="47"/>
      <c r="T407" s="1527"/>
      <c r="U407" s="47"/>
      <c r="V407" s="48"/>
      <c r="W407" s="48"/>
      <c r="X407" s="48"/>
      <c r="Y407" s="48"/>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row>
    <row r="408" spans="2:57" ht="20.25">
      <c r="B408" s="55">
        <v>10</v>
      </c>
      <c r="C408" s="669"/>
      <c r="D408" s="451" t="e">
        <f>VLOOKUP(C408,'Library Volume 2'!H$7:J$86,3,FALSE)</f>
        <v>#N/A</v>
      </c>
      <c r="E408" s="670"/>
      <c r="F408" s="43">
        <f t="shared" si="63"/>
        <v>0</v>
      </c>
      <c r="G408" s="670"/>
      <c r="H408" s="44">
        <f t="shared" si="64"/>
        <v>0</v>
      </c>
      <c r="I408" s="43">
        <f t="shared" si="65"/>
        <v>0</v>
      </c>
      <c r="J408" s="1539"/>
      <c r="K408" s="1703"/>
      <c r="L408" s="115"/>
      <c r="M408" s="115"/>
      <c r="N408" s="115"/>
      <c r="O408" s="1527"/>
      <c r="P408" s="1527"/>
      <c r="Q408" s="1527"/>
      <c r="R408" s="1527"/>
      <c r="S408" s="47"/>
      <c r="T408" s="1527"/>
      <c r="U408" s="47"/>
      <c r="V408" s="48"/>
      <c r="W408" s="48"/>
      <c r="X408" s="48"/>
      <c r="Y408" s="48"/>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row>
    <row r="409" spans="2:57" ht="20.25">
      <c r="B409" s="55">
        <v>11</v>
      </c>
      <c r="C409" s="669"/>
      <c r="D409" s="451" t="e">
        <f>VLOOKUP(C409,'Library Volume 2'!H$7:J$86,3,FALSE)</f>
        <v>#N/A</v>
      </c>
      <c r="E409" s="670"/>
      <c r="F409" s="43">
        <f t="shared" si="63"/>
        <v>0</v>
      </c>
      <c r="G409" s="670"/>
      <c r="H409" s="44">
        <f t="shared" si="64"/>
        <v>0</v>
      </c>
      <c r="I409" s="43">
        <f t="shared" si="65"/>
        <v>0</v>
      </c>
      <c r="J409" s="1539"/>
      <c r="K409" s="1703"/>
      <c r="L409" s="115"/>
      <c r="M409" s="115"/>
      <c r="N409" s="115"/>
      <c r="O409" s="1527"/>
      <c r="P409" s="1527"/>
      <c r="Q409" s="1527"/>
      <c r="R409" s="1527"/>
      <c r="S409" s="47"/>
      <c r="T409" s="1527"/>
      <c r="U409" s="47"/>
      <c r="V409" s="48"/>
      <c r="W409" s="48"/>
      <c r="X409" s="48"/>
      <c r="Y409" s="48"/>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row>
    <row r="410" spans="2:57" ht="20.25">
      <c r="B410" s="55">
        <v>12</v>
      </c>
      <c r="C410" s="669"/>
      <c r="D410" s="451" t="e">
        <f>VLOOKUP(C410,'Library Volume 2'!H$7:J$86,3,FALSE)</f>
        <v>#N/A</v>
      </c>
      <c r="E410" s="670"/>
      <c r="F410" s="43">
        <f t="shared" si="63"/>
        <v>0</v>
      </c>
      <c r="G410" s="670"/>
      <c r="H410" s="44">
        <f t="shared" si="64"/>
        <v>0</v>
      </c>
      <c r="I410" s="43">
        <f t="shared" si="65"/>
        <v>0</v>
      </c>
      <c r="J410" s="1539"/>
      <c r="K410" s="1698"/>
      <c r="L410" s="115"/>
      <c r="M410" s="115"/>
      <c r="N410" s="115"/>
      <c r="O410" s="1527"/>
      <c r="P410" s="1527"/>
      <c r="Q410" s="1527"/>
      <c r="R410" s="1527"/>
      <c r="S410" s="47"/>
      <c r="T410" s="1527"/>
      <c r="U410" s="47"/>
      <c r="V410" s="48"/>
      <c r="W410" s="48"/>
      <c r="X410" s="48"/>
      <c r="Y410" s="48"/>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row>
    <row r="411" spans="2:57" ht="20.25">
      <c r="B411" s="55">
        <v>13</v>
      </c>
      <c r="C411" s="669"/>
      <c r="D411" s="451" t="e">
        <f>VLOOKUP(C411,'Library Volume 2'!H$7:J$86,3,FALSE)</f>
        <v>#N/A</v>
      </c>
      <c r="E411" s="670"/>
      <c r="F411" s="43">
        <f t="shared" si="63"/>
        <v>0</v>
      </c>
      <c r="G411" s="670"/>
      <c r="H411" s="44">
        <f t="shared" si="64"/>
        <v>0</v>
      </c>
      <c r="I411" s="43">
        <f t="shared" si="65"/>
        <v>0</v>
      </c>
      <c r="J411" s="1539"/>
      <c r="K411" s="1698"/>
      <c r="L411" s="115"/>
      <c r="M411" s="115"/>
      <c r="N411" s="115"/>
      <c r="O411" s="1527"/>
      <c r="P411" s="1527"/>
      <c r="Q411" s="1527"/>
      <c r="R411" s="1527"/>
      <c r="S411" s="47"/>
      <c r="T411" s="1527"/>
      <c r="U411" s="47"/>
      <c r="V411" s="48"/>
      <c r="W411" s="48"/>
      <c r="X411" s="48"/>
      <c r="Y411" s="48"/>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row>
    <row r="412" spans="2:57" ht="20.25">
      <c r="B412" s="55">
        <v>14</v>
      </c>
      <c r="C412" s="669"/>
      <c r="D412" s="451" t="e">
        <f>VLOOKUP(C412,'Library Volume 2'!H$7:J$86,3,FALSE)</f>
        <v>#N/A</v>
      </c>
      <c r="E412" s="670"/>
      <c r="F412" s="43">
        <f t="shared" si="63"/>
        <v>0</v>
      </c>
      <c r="G412" s="670"/>
      <c r="H412" s="44">
        <f t="shared" si="64"/>
        <v>0</v>
      </c>
      <c r="I412" s="43">
        <f t="shared" si="65"/>
        <v>0</v>
      </c>
      <c r="J412" s="1539"/>
      <c r="K412" s="1698"/>
      <c r="L412" s="115"/>
      <c r="M412" s="115"/>
      <c r="N412" s="115"/>
      <c r="O412" s="1527"/>
      <c r="P412" s="1527"/>
      <c r="Q412" s="1527"/>
      <c r="R412" s="1527"/>
      <c r="S412" s="47"/>
      <c r="T412" s="1527"/>
      <c r="U412" s="47"/>
      <c r="V412" s="48"/>
      <c r="W412" s="48"/>
      <c r="X412" s="48"/>
      <c r="Y412" s="48"/>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row>
    <row r="413" spans="2:57" ht="20.25">
      <c r="B413" s="55">
        <v>15</v>
      </c>
      <c r="C413" s="669"/>
      <c r="D413" s="451" t="e">
        <f>VLOOKUP(C413,'Library Volume 2'!H$7:J$86,3,FALSE)</f>
        <v>#N/A</v>
      </c>
      <c r="E413" s="670"/>
      <c r="F413" s="43">
        <f t="shared" si="63"/>
        <v>0</v>
      </c>
      <c r="G413" s="670"/>
      <c r="H413" s="44">
        <f t="shared" si="64"/>
        <v>0</v>
      </c>
      <c r="I413" s="43">
        <f t="shared" si="65"/>
        <v>0</v>
      </c>
      <c r="J413" s="1539"/>
      <c r="K413" s="1698"/>
      <c r="L413" s="115"/>
      <c r="M413" s="115"/>
      <c r="N413" s="115"/>
      <c r="O413" s="1527"/>
      <c r="P413" s="1527"/>
      <c r="Q413" s="1527"/>
      <c r="R413" s="1527"/>
      <c r="S413" s="47"/>
      <c r="T413" s="1527"/>
      <c r="U413" s="47"/>
      <c r="V413" s="48"/>
      <c r="W413" s="48"/>
      <c r="X413" s="48"/>
      <c r="Y413" s="48"/>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row>
    <row r="414" spans="2:57" ht="20.25">
      <c r="B414" s="55">
        <v>16</v>
      </c>
      <c r="C414" s="669"/>
      <c r="D414" s="451" t="e">
        <f>VLOOKUP(C414,'Library Volume 2'!H$7:J$86,3,FALSE)</f>
        <v>#N/A</v>
      </c>
      <c r="E414" s="670"/>
      <c r="F414" s="43">
        <f t="shared" si="63"/>
        <v>0</v>
      </c>
      <c r="G414" s="670"/>
      <c r="H414" s="44">
        <f t="shared" si="64"/>
        <v>0</v>
      </c>
      <c r="I414" s="43">
        <f t="shared" si="65"/>
        <v>0</v>
      </c>
      <c r="J414" s="1539"/>
      <c r="K414" s="1698"/>
      <c r="L414" s="115"/>
      <c r="M414" s="115"/>
      <c r="N414" s="115"/>
      <c r="O414" s="1527"/>
      <c r="P414" s="1527"/>
      <c r="Q414" s="1527"/>
      <c r="R414" s="1527"/>
      <c r="S414" s="47"/>
      <c r="T414" s="1527"/>
      <c r="U414" s="1527"/>
      <c r="V414" s="1539"/>
      <c r="W414" s="1539"/>
      <c r="X414" s="1527"/>
      <c r="Y414" s="1527"/>
      <c r="Z414" s="152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row>
    <row r="415" spans="2:57" ht="20.25">
      <c r="B415" s="55">
        <v>17</v>
      </c>
      <c r="C415" s="669"/>
      <c r="D415" s="451" t="e">
        <f>VLOOKUP(C415,'Library Volume 2'!H$7:J$86,3,FALSE)</f>
        <v>#N/A</v>
      </c>
      <c r="E415" s="670"/>
      <c r="F415" s="43">
        <f t="shared" si="63"/>
        <v>0</v>
      </c>
      <c r="G415" s="670"/>
      <c r="H415" s="44">
        <f t="shared" si="64"/>
        <v>0</v>
      </c>
      <c r="I415" s="43">
        <f t="shared" si="65"/>
        <v>0</v>
      </c>
      <c r="J415" s="1539"/>
      <c r="K415" s="1698"/>
      <c r="L415" s="115"/>
      <c r="M415" s="115"/>
      <c r="N415" s="115"/>
      <c r="O415" s="1527"/>
      <c r="P415" s="1527"/>
      <c r="Q415" s="1527"/>
      <c r="R415" s="1527"/>
      <c r="S415" s="47"/>
      <c r="T415" s="1527"/>
      <c r="U415" s="1527"/>
      <c r="V415" s="1539"/>
      <c r="W415" s="1539"/>
      <c r="X415" s="1527"/>
      <c r="Y415" s="1527"/>
      <c r="Z415" s="152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row>
    <row r="416" spans="2:57" ht="20.25">
      <c r="B416" s="55">
        <v>18</v>
      </c>
      <c r="C416" s="669"/>
      <c r="D416" s="451" t="e">
        <f>VLOOKUP(C416,'Library Volume 2'!H$7:J$86,3,FALSE)</f>
        <v>#N/A</v>
      </c>
      <c r="E416" s="670"/>
      <c r="F416" s="43">
        <f t="shared" si="63"/>
        <v>0</v>
      </c>
      <c r="G416" s="670"/>
      <c r="H416" s="44">
        <f t="shared" si="64"/>
        <v>0</v>
      </c>
      <c r="I416" s="43">
        <f t="shared" si="65"/>
        <v>0</v>
      </c>
      <c r="J416" s="1539"/>
      <c r="K416" s="1698"/>
      <c r="L416" s="115"/>
      <c r="M416" s="115"/>
      <c r="N416" s="115"/>
      <c r="O416" s="1527"/>
      <c r="P416" s="1527"/>
      <c r="Q416" s="1527"/>
      <c r="R416" s="1527"/>
      <c r="S416" s="47"/>
      <c r="T416" s="1527"/>
      <c r="U416" s="1527"/>
      <c r="V416" s="1539"/>
      <c r="W416" s="1539"/>
      <c r="X416" s="1527"/>
      <c r="Y416" s="1527"/>
      <c r="Z416" s="152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row>
    <row r="417" spans="2:57" ht="20.25">
      <c r="B417" s="55">
        <v>19</v>
      </c>
      <c r="C417" s="669"/>
      <c r="D417" s="451" t="e">
        <f>VLOOKUP(C417,'Library Volume 2'!H$7:J$86,3,FALSE)</f>
        <v>#N/A</v>
      </c>
      <c r="E417" s="670"/>
      <c r="F417" s="43">
        <f t="shared" si="63"/>
        <v>0</v>
      </c>
      <c r="G417" s="670"/>
      <c r="H417" s="44">
        <f t="shared" si="64"/>
        <v>0</v>
      </c>
      <c r="I417" s="43">
        <f t="shared" si="65"/>
        <v>0</v>
      </c>
      <c r="J417" s="1539"/>
      <c r="K417" s="1698"/>
      <c r="L417" s="115"/>
      <c r="M417" s="115"/>
      <c r="N417" s="115"/>
      <c r="O417" s="1527"/>
      <c r="P417" s="1527"/>
      <c r="Q417" s="1527"/>
      <c r="R417" s="1527"/>
      <c r="S417" s="47"/>
      <c r="T417" s="1527"/>
      <c r="U417" s="1527"/>
      <c r="V417" s="1539"/>
      <c r="W417" s="1539"/>
      <c r="X417" s="1527"/>
      <c r="Y417" s="1527"/>
      <c r="Z417" s="152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row>
    <row r="418" spans="2:57" ht="20.25">
      <c r="B418" s="55">
        <v>20</v>
      </c>
      <c r="C418" s="669"/>
      <c r="D418" s="451" t="e">
        <f>VLOOKUP(C418,'Library Volume 2'!H$7:J$86,3,FALSE)</f>
        <v>#N/A</v>
      </c>
      <c r="E418" s="670"/>
      <c r="F418" s="43">
        <f t="shared" si="63"/>
        <v>0</v>
      </c>
      <c r="G418" s="670"/>
      <c r="H418" s="44">
        <f t="shared" si="64"/>
        <v>0</v>
      </c>
      <c r="I418" s="43">
        <f t="shared" si="65"/>
        <v>0</v>
      </c>
      <c r="J418" s="1539"/>
      <c r="K418" s="1698"/>
      <c r="L418" s="115"/>
      <c r="M418" s="115"/>
      <c r="N418" s="115"/>
      <c r="O418" s="1527"/>
      <c r="P418" s="1527"/>
      <c r="Q418" s="1527"/>
      <c r="R418" s="1527"/>
      <c r="S418" s="47"/>
      <c r="T418" s="1527"/>
      <c r="U418" s="1527"/>
      <c r="V418" s="1539"/>
      <c r="W418" s="1539"/>
      <c r="X418" s="1527"/>
      <c r="Y418" s="1527"/>
      <c r="Z418" s="152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row>
    <row r="419" spans="2:57" ht="20.25">
      <c r="B419" s="53"/>
      <c r="C419" s="362"/>
      <c r="D419" s="386"/>
      <c r="E419" s="363"/>
      <c r="F419" s="1192" t="s">
        <v>517</v>
      </c>
      <c r="G419" s="364">
        <f t="shared" ref="G419:H419" si="66">SUM(G399:G418)</f>
        <v>0</v>
      </c>
      <c r="H419" s="364">
        <f t="shared" si="66"/>
        <v>0</v>
      </c>
      <c r="I419" s="434">
        <f>SUM(I399:I418)</f>
        <v>0</v>
      </c>
      <c r="J419" s="436"/>
      <c r="K419" s="760"/>
      <c r="L419" s="115"/>
      <c r="M419" s="115"/>
      <c r="N419" s="115"/>
      <c r="O419" s="1527"/>
      <c r="P419" s="1527"/>
      <c r="Q419" s="1527"/>
      <c r="R419" s="1527"/>
      <c r="S419" s="47"/>
      <c r="T419" s="1527"/>
      <c r="U419" s="1527"/>
      <c r="V419" s="1539"/>
      <c r="W419" s="1539"/>
      <c r="X419" s="1527"/>
      <c r="Y419" s="1527"/>
      <c r="Z419" s="1527"/>
      <c r="AA419" s="47"/>
      <c r="AB419" s="47"/>
      <c r="AC419" s="47"/>
      <c r="AD419" s="47"/>
      <c r="AE419" s="47"/>
      <c r="AF419" s="47"/>
      <c r="AG419" s="47"/>
      <c r="AH419" s="47"/>
      <c r="AI419" s="47"/>
      <c r="AJ419" s="47"/>
      <c r="AK419" s="47"/>
      <c r="AL419" s="47"/>
      <c r="AM419" s="1527"/>
      <c r="AN419" s="1527"/>
      <c r="AO419" s="1527"/>
      <c r="AP419" s="1527"/>
      <c r="AQ419" s="1527"/>
      <c r="AR419" s="1527"/>
      <c r="AS419" s="1527"/>
      <c r="AT419" s="1527"/>
      <c r="AU419" s="1527"/>
      <c r="AV419" s="1527"/>
      <c r="AW419" s="1527"/>
      <c r="AX419" s="1527"/>
      <c r="AY419" s="1527"/>
      <c r="AZ419" s="1527"/>
      <c r="BA419" s="1527"/>
      <c r="BB419" s="1527"/>
      <c r="BC419" s="1527"/>
      <c r="BD419" s="1527"/>
      <c r="BE419" s="1527"/>
    </row>
    <row r="420" spans="2:57" ht="20.100000000000001" customHeight="1">
      <c r="B420" s="53"/>
      <c r="C420" s="1705"/>
      <c r="D420" s="1706"/>
      <c r="E420" s="1654"/>
      <c r="F420" s="314" t="s">
        <v>518</v>
      </c>
      <c r="G420" s="109">
        <f>G397-G419</f>
        <v>0</v>
      </c>
      <c r="H420" s="109">
        <f>H397-H419</f>
        <v>0</v>
      </c>
      <c r="I420" s="415">
        <f>ROUND(I397-I419,0)</f>
        <v>0</v>
      </c>
      <c r="J420" s="1539"/>
      <c r="K420" s="1707"/>
      <c r="L420" s="115"/>
      <c r="M420" s="115"/>
      <c r="N420" s="115"/>
      <c r="O420" s="1527"/>
      <c r="P420" s="1527"/>
      <c r="Q420" s="1527"/>
      <c r="R420" s="1527"/>
      <c r="S420" s="47"/>
      <c r="T420" s="1527"/>
      <c r="U420" s="1527"/>
      <c r="V420" s="1539"/>
      <c r="W420" s="1539"/>
      <c r="X420" s="1527"/>
      <c r="Y420" s="1527"/>
      <c r="Z420" s="1527"/>
      <c r="AA420" s="47"/>
      <c r="AB420" s="47"/>
      <c r="AC420" s="47"/>
      <c r="AD420" s="47"/>
      <c r="AE420" s="47"/>
      <c r="AF420" s="47"/>
      <c r="AG420" s="47"/>
      <c r="AH420" s="47"/>
      <c r="AI420" s="47"/>
      <c r="AJ420" s="47"/>
      <c r="AK420" s="47"/>
      <c r="AL420" s="47"/>
      <c r="AM420" s="1527"/>
      <c r="AN420" s="1527"/>
      <c r="AO420" s="1527"/>
      <c r="AP420" s="1527"/>
      <c r="AQ420" s="1527"/>
      <c r="AR420" s="1527"/>
      <c r="AS420" s="1527"/>
      <c r="AT420" s="1527"/>
      <c r="AU420" s="1527"/>
      <c r="AV420" s="1527"/>
      <c r="AW420" s="1527"/>
      <c r="AX420" s="1527"/>
      <c r="AY420" s="1527"/>
      <c r="AZ420" s="1527"/>
      <c r="BA420" s="1527"/>
      <c r="BB420" s="1527"/>
      <c r="BC420" s="1527"/>
      <c r="BD420" s="1527"/>
      <c r="BE420" s="1527"/>
    </row>
    <row r="421" spans="2:57" ht="20.25">
      <c r="B421" s="53"/>
      <c r="C421" s="1582"/>
      <c r="D421" s="1708"/>
      <c r="E421" s="1576"/>
      <c r="F421" s="1576"/>
      <c r="G421" s="1576"/>
      <c r="H421" s="1576"/>
      <c r="I421" s="1577"/>
      <c r="J421" s="1539"/>
      <c r="K421" s="1707"/>
      <c r="L421" s="115"/>
      <c r="M421" s="115"/>
      <c r="N421" s="115"/>
      <c r="O421" s="1527"/>
      <c r="P421" s="1527"/>
      <c r="Q421" s="1527"/>
      <c r="R421" s="1527"/>
      <c r="S421" s="47"/>
      <c r="T421" s="1527"/>
      <c r="U421" s="1527"/>
      <c r="V421" s="1539"/>
      <c r="W421" s="1539"/>
      <c r="X421" s="1527"/>
      <c r="Y421" s="1527"/>
      <c r="Z421" s="1527"/>
      <c r="AA421" s="47"/>
      <c r="AB421" s="47"/>
      <c r="AC421" s="47"/>
      <c r="AD421" s="47"/>
      <c r="AE421" s="47"/>
      <c r="AF421" s="47"/>
      <c r="AG421" s="47"/>
      <c r="AH421" s="47"/>
      <c r="AI421" s="47"/>
      <c r="AJ421" s="47"/>
      <c r="AK421" s="47"/>
      <c r="AL421" s="47"/>
      <c r="AM421" s="1527"/>
      <c r="AN421" s="1527"/>
      <c r="AO421" s="1527"/>
      <c r="AP421" s="1527"/>
      <c r="AQ421" s="1527"/>
      <c r="AR421" s="1527"/>
      <c r="AS421" s="1527"/>
      <c r="AT421" s="1527"/>
      <c r="AU421" s="1527"/>
      <c r="AV421" s="1527"/>
      <c r="AW421" s="1527"/>
      <c r="AX421" s="1527"/>
      <c r="AY421" s="1527"/>
      <c r="AZ421" s="1527"/>
      <c r="BA421" s="1527"/>
      <c r="BB421" s="1527"/>
      <c r="BC421" s="1527"/>
      <c r="BD421" s="1527"/>
      <c r="BE421" s="1527"/>
    </row>
    <row r="422" spans="2:57" s="115" customFormat="1" ht="23.25">
      <c r="B422" s="787" t="str">
        <f>'Curriculum Data'!AD117</f>
        <v>12</v>
      </c>
      <c r="C422" s="798" t="str">
        <f>'Curriculum Data'!AE117</f>
        <v>Languages, Literature and Culture</v>
      </c>
      <c r="D422" s="387"/>
      <c r="E422" s="315"/>
      <c r="F422" s="315"/>
      <c r="G422" s="316"/>
      <c r="H422" s="317"/>
      <c r="I422" s="315"/>
      <c r="J422" s="118"/>
      <c r="K422" s="757"/>
      <c r="V422" s="118"/>
      <c r="W422" s="118"/>
    </row>
    <row r="423" spans="2:57" s="929" customFormat="1" ht="23.1" customHeight="1">
      <c r="B423" s="928"/>
      <c r="C423" s="1446" t="s">
        <v>510</v>
      </c>
      <c r="D423" s="923"/>
      <c r="E423" s="924"/>
      <c r="F423" s="924"/>
      <c r="G423" s="925"/>
      <c r="H423" s="926"/>
      <c r="I423" s="924"/>
      <c r="J423" s="805"/>
      <c r="K423" s="927"/>
      <c r="S423" s="930"/>
      <c r="U423" s="930"/>
      <c r="V423" s="931"/>
      <c r="W423" s="931"/>
      <c r="X423" s="931"/>
      <c r="Y423" s="931"/>
      <c r="Z423" s="930"/>
      <c r="AA423" s="930"/>
      <c r="AB423" s="930"/>
      <c r="AC423" s="930"/>
      <c r="AD423" s="930"/>
      <c r="AE423" s="930"/>
      <c r="AF423" s="930"/>
      <c r="AG423" s="930"/>
      <c r="AH423" s="930"/>
      <c r="AI423" s="930"/>
      <c r="AJ423" s="930"/>
      <c r="AK423" s="930"/>
      <c r="AL423" s="930"/>
      <c r="AM423" s="930"/>
      <c r="AN423" s="930"/>
      <c r="AO423" s="930"/>
      <c r="AP423" s="930"/>
      <c r="AQ423" s="930"/>
      <c r="AR423" s="930"/>
      <c r="AS423" s="930"/>
      <c r="AT423" s="930"/>
      <c r="AU423" s="930"/>
      <c r="AV423" s="930"/>
      <c r="AW423" s="930"/>
      <c r="AX423" s="930"/>
      <c r="AY423" s="930"/>
      <c r="AZ423" s="930"/>
      <c r="BA423" s="930"/>
      <c r="BB423" s="930"/>
      <c r="BC423" s="930"/>
      <c r="BD423" s="930"/>
      <c r="BE423" s="930"/>
    </row>
    <row r="424" spans="2:57" ht="16.350000000000001" customHeight="1">
      <c r="B424" s="53"/>
      <c r="C424" s="51" t="s">
        <v>476</v>
      </c>
      <c r="D424" s="830">
        <f>'Library Volume 1'!$G$6</f>
        <v>3.2</v>
      </c>
      <c r="E424" s="831">
        <f>'Library Volume 1'!$G$7</f>
        <v>69</v>
      </c>
      <c r="F424" s="1639">
        <f>ROUND(E424/D424,0)</f>
        <v>22</v>
      </c>
      <c r="G424" s="104">
        <f>'Curriculum Data'!AI118</f>
        <v>0</v>
      </c>
      <c r="H424" s="105">
        <f>G424*F424</f>
        <v>0</v>
      </c>
      <c r="I424" s="104">
        <f>E424*G424</f>
        <v>0</v>
      </c>
      <c r="J424" s="1539"/>
      <c r="K424" s="1701"/>
      <c r="L424" s="115"/>
      <c r="M424" s="115"/>
      <c r="N424" s="115"/>
      <c r="O424" s="1527"/>
      <c r="P424" s="1527"/>
      <c r="Q424" s="1527"/>
      <c r="R424" s="1527"/>
      <c r="S424" s="1527"/>
      <c r="T424" s="1527"/>
      <c r="U424" s="1527"/>
      <c r="V424" s="1539"/>
      <c r="W424" s="1539"/>
      <c r="X424" s="1527"/>
      <c r="Y424" s="1527"/>
      <c r="Z424" s="1527"/>
      <c r="AA424" s="1527"/>
      <c r="AB424" s="1527"/>
      <c r="AC424" s="1527"/>
      <c r="AD424" s="1527"/>
      <c r="AE424" s="1527"/>
      <c r="AF424" s="1527"/>
      <c r="AG424" s="1527"/>
      <c r="AH424" s="1527"/>
      <c r="AI424" s="1527"/>
      <c r="AJ424" s="1527"/>
      <c r="AK424" s="1527"/>
      <c r="AL424" s="1527"/>
      <c r="AM424" s="1527"/>
      <c r="AN424" s="1527"/>
      <c r="AO424" s="1527"/>
      <c r="AP424" s="1527"/>
      <c r="AQ424" s="1527"/>
      <c r="AR424" s="1527"/>
      <c r="AS424" s="1527"/>
      <c r="AT424" s="1527"/>
      <c r="AU424" s="1527"/>
      <c r="AV424" s="1527"/>
      <c r="AW424" s="1527"/>
      <c r="AX424" s="1527"/>
      <c r="AY424" s="1527"/>
      <c r="AZ424" s="1527"/>
      <c r="BA424" s="1527"/>
      <c r="BB424" s="1527"/>
      <c r="BC424" s="1527"/>
      <c r="BD424" s="1527"/>
      <c r="BE424" s="1527"/>
    </row>
    <row r="425" spans="2:57" ht="16.350000000000001" customHeight="1">
      <c r="B425" s="53"/>
      <c r="C425" s="51" t="s">
        <v>478</v>
      </c>
      <c r="D425" s="830">
        <f>'Library Volume 1'!$H$6</f>
        <v>4.9000000000000004</v>
      </c>
      <c r="E425" s="831">
        <f>'Library Volume 1'!$H$7</f>
        <v>97</v>
      </c>
      <c r="F425" s="1639">
        <f>ROUND(E425/D425,0)</f>
        <v>20</v>
      </c>
      <c r="G425" s="104">
        <f>'Curriculum Data'!AJ118</f>
        <v>0</v>
      </c>
      <c r="H425" s="105">
        <f>G425*F425</f>
        <v>0</v>
      </c>
      <c r="I425" s="104">
        <f>E425*G425</f>
        <v>0</v>
      </c>
      <c r="J425" s="1539"/>
      <c r="K425" s="1701"/>
      <c r="L425" s="115"/>
      <c r="M425" s="115"/>
      <c r="N425" s="115"/>
      <c r="O425" s="1527"/>
      <c r="P425" s="1527"/>
      <c r="Q425" s="1527"/>
      <c r="R425" s="1527"/>
      <c r="S425" s="1527"/>
      <c r="T425" s="1527"/>
      <c r="U425" s="1527"/>
      <c r="V425" s="1539"/>
      <c r="W425" s="1539"/>
      <c r="X425" s="1527"/>
      <c r="Y425" s="1527"/>
      <c r="Z425" s="1527"/>
      <c r="AA425" s="1527"/>
      <c r="AB425" s="1527"/>
      <c r="AC425" s="1527"/>
      <c r="AD425" s="1527"/>
      <c r="AE425" s="1527"/>
      <c r="AF425" s="1527"/>
      <c r="AG425" s="1527"/>
      <c r="AH425" s="1527"/>
      <c r="AI425" s="1527"/>
      <c r="AJ425" s="1527"/>
      <c r="AK425" s="1527"/>
      <c r="AL425" s="1527"/>
      <c r="AM425" s="1527"/>
      <c r="AN425" s="1527"/>
      <c r="AO425" s="1527"/>
      <c r="AP425" s="1527"/>
      <c r="AQ425" s="1527"/>
      <c r="AR425" s="1527"/>
      <c r="AS425" s="1527"/>
      <c r="AT425" s="1527"/>
      <c r="AU425" s="1527"/>
      <c r="AV425" s="1527"/>
      <c r="AW425" s="1527"/>
      <c r="AX425" s="1527"/>
      <c r="AY425" s="1527"/>
      <c r="AZ425" s="1527"/>
      <c r="BA425" s="1527"/>
      <c r="BB425" s="1527"/>
      <c r="BC425" s="1527"/>
      <c r="BD425" s="1527"/>
      <c r="BE425" s="1527"/>
    </row>
    <row r="426" spans="2:57" ht="16.350000000000001" customHeight="1">
      <c r="B426" s="53"/>
      <c r="C426" s="51" t="s">
        <v>480</v>
      </c>
      <c r="D426" s="830">
        <f>'Library Volume 1'!$I$6</f>
        <v>6.5</v>
      </c>
      <c r="E426" s="831">
        <f>'Library Volume 1'!$I$7</f>
        <v>139</v>
      </c>
      <c r="F426" s="1639">
        <f>ROUND(E426/D426,0)</f>
        <v>21</v>
      </c>
      <c r="G426" s="104">
        <f>'Curriculum Data'!AK118</f>
        <v>0</v>
      </c>
      <c r="H426" s="105">
        <f>G426*F426</f>
        <v>0</v>
      </c>
      <c r="I426" s="104">
        <f>E426*G426</f>
        <v>0</v>
      </c>
      <c r="J426" s="1539"/>
      <c r="K426" s="1701"/>
      <c r="L426" s="115"/>
      <c r="M426" s="115"/>
      <c r="N426" s="115"/>
      <c r="O426" s="1527"/>
      <c r="P426" s="1527"/>
      <c r="Q426" s="1527"/>
      <c r="R426" s="1527"/>
      <c r="S426" s="1527"/>
      <c r="T426" s="1527"/>
      <c r="U426" s="1527"/>
      <c r="V426" s="1539"/>
      <c r="W426" s="1539"/>
      <c r="X426" s="1527"/>
      <c r="Y426" s="1527"/>
      <c r="Z426" s="1527"/>
      <c r="AA426" s="1527"/>
      <c r="AB426" s="1527"/>
      <c r="AC426" s="1527"/>
      <c r="AD426" s="1527"/>
      <c r="AE426" s="1527"/>
      <c r="AF426" s="1527"/>
      <c r="AG426" s="1527"/>
      <c r="AH426" s="1527"/>
      <c r="AI426" s="1527"/>
      <c r="AJ426" s="1527"/>
      <c r="AK426" s="1527"/>
      <c r="AL426" s="1527"/>
      <c r="AM426" s="1527"/>
      <c r="AN426" s="1527"/>
      <c r="AO426" s="1527"/>
      <c r="AP426" s="1527"/>
      <c r="AQ426" s="1527"/>
      <c r="AR426" s="1527"/>
      <c r="AS426" s="1527"/>
      <c r="AT426" s="1527"/>
      <c r="AU426" s="1527"/>
      <c r="AV426" s="1527"/>
      <c r="AW426" s="1527"/>
      <c r="AX426" s="1527"/>
      <c r="AY426" s="1527"/>
      <c r="AZ426" s="1527"/>
      <c r="BA426" s="1527"/>
      <c r="BB426" s="1527"/>
      <c r="BC426" s="1527"/>
      <c r="BD426" s="1527"/>
      <c r="BE426" s="1527"/>
    </row>
    <row r="427" spans="2:57" ht="16.350000000000001" customHeight="1">
      <c r="B427" s="53"/>
      <c r="C427" s="398" t="s">
        <v>482</v>
      </c>
      <c r="D427" s="830">
        <f>'Library Volume 1'!$J$6</f>
        <v>7.5</v>
      </c>
      <c r="E427" s="831">
        <f>'Library Volume 1'!$J$7</f>
        <v>167</v>
      </c>
      <c r="F427" s="1639">
        <f>ROUND(E427/D427,0)</f>
        <v>22</v>
      </c>
      <c r="G427" s="104">
        <f>'Curriculum Data'!AL118</f>
        <v>0</v>
      </c>
      <c r="H427" s="105">
        <f>G427*F427</f>
        <v>0</v>
      </c>
      <c r="I427" s="104">
        <f>E427*G427</f>
        <v>0</v>
      </c>
      <c r="J427" s="1539"/>
      <c r="K427" s="1701"/>
      <c r="L427" s="115"/>
      <c r="M427" s="115"/>
      <c r="N427" s="115"/>
      <c r="O427" s="1527"/>
      <c r="P427" s="1527"/>
      <c r="Q427" s="1527"/>
      <c r="R427" s="1527"/>
      <c r="S427" s="1527"/>
      <c r="T427" s="1527"/>
      <c r="U427" s="1527"/>
      <c r="V427" s="1539"/>
      <c r="W427" s="1539"/>
      <c r="X427" s="1527"/>
      <c r="Y427" s="1527"/>
      <c r="Z427" s="1527"/>
      <c r="AA427" s="1527"/>
      <c r="AB427" s="1527"/>
      <c r="AC427" s="1527"/>
      <c r="AD427" s="1527"/>
      <c r="AE427" s="1527"/>
      <c r="AF427" s="1527"/>
      <c r="AG427" s="1527"/>
      <c r="AH427" s="1527"/>
      <c r="AI427" s="1527"/>
      <c r="AJ427" s="1527"/>
      <c r="AK427" s="1527"/>
      <c r="AL427" s="1527"/>
      <c r="AM427" s="1527"/>
      <c r="AN427" s="1527"/>
      <c r="AO427" s="1527"/>
      <c r="AP427" s="1527"/>
      <c r="AQ427" s="1527"/>
      <c r="AR427" s="1527"/>
      <c r="AS427" s="1527"/>
      <c r="AT427" s="1527"/>
      <c r="AU427" s="1527"/>
      <c r="AV427" s="1527"/>
      <c r="AW427" s="1527"/>
      <c r="AX427" s="1527"/>
      <c r="AY427" s="1527"/>
      <c r="AZ427" s="1527"/>
      <c r="BA427" s="1527"/>
      <c r="BB427" s="1527"/>
      <c r="BC427" s="1527"/>
      <c r="BD427" s="1527"/>
      <c r="BE427" s="1527"/>
    </row>
    <row r="428" spans="2:57" s="51" customFormat="1" ht="20.25">
      <c r="B428" s="53"/>
      <c r="C428" s="1446" t="s">
        <v>513</v>
      </c>
      <c r="D428" s="671"/>
      <c r="E428" s="672"/>
      <c r="F428" s="672"/>
      <c r="G428" s="1438">
        <f>SUM(G424:G427)</f>
        <v>0</v>
      </c>
      <c r="H428" s="1438">
        <f t="shared" ref="H428:I428" si="67">SUM(H424:H427)</f>
        <v>0</v>
      </c>
      <c r="I428" s="1438">
        <f t="shared" si="67"/>
        <v>0</v>
      </c>
      <c r="J428" s="20"/>
      <c r="K428" s="754"/>
      <c r="L428" s="115"/>
      <c r="M428" s="115"/>
      <c r="N428" s="115"/>
      <c r="S428" s="47"/>
    </row>
    <row r="429" spans="2:57" ht="20.25">
      <c r="B429" s="111"/>
      <c r="C429" s="360" t="s">
        <v>514</v>
      </c>
      <c r="D429" s="385"/>
      <c r="E429" s="311"/>
      <c r="F429" s="311"/>
      <c r="G429" s="312"/>
      <c r="H429" s="311"/>
      <c r="I429" s="311"/>
      <c r="J429" s="46"/>
      <c r="K429" s="755" t="s">
        <v>287</v>
      </c>
      <c r="L429" s="115"/>
      <c r="M429" s="115"/>
      <c r="N429" s="115"/>
      <c r="O429" s="1527"/>
      <c r="P429" s="1527"/>
      <c r="Q429" s="1527"/>
      <c r="R429" s="1527"/>
      <c r="S429" s="47"/>
      <c r="T429" s="1527"/>
      <c r="U429" s="47"/>
      <c r="V429" s="48"/>
      <c r="W429" s="48"/>
      <c r="X429" s="48"/>
      <c r="Y429" s="48"/>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row>
    <row r="430" spans="2:57" ht="20.25">
      <c r="B430" s="55">
        <v>1</v>
      </c>
      <c r="C430" s="669"/>
      <c r="D430" s="451" t="e">
        <f>VLOOKUP(C430,'Library Volume 2'!H$7:J$86,3,FALSE)</f>
        <v>#N/A</v>
      </c>
      <c r="E430" s="670"/>
      <c r="F430" s="43">
        <f t="shared" ref="F430:F449" si="68">IF(C430=0,0,ROUND(E430/D430,0))</f>
        <v>0</v>
      </c>
      <c r="G430" s="670"/>
      <c r="H430" s="43">
        <f>G430*F430</f>
        <v>0</v>
      </c>
      <c r="I430" s="43">
        <f>E430*G430</f>
        <v>0</v>
      </c>
      <c r="J430" s="1539"/>
      <c r="K430" s="1703"/>
      <c r="L430" s="115"/>
      <c r="M430" s="115"/>
      <c r="N430" s="115"/>
      <c r="O430" s="1527"/>
      <c r="P430" s="1527"/>
      <c r="Q430" s="1527"/>
      <c r="R430" s="1527"/>
      <c r="S430" s="47"/>
      <c r="T430" s="1527"/>
      <c r="U430" s="47"/>
      <c r="V430" s="48"/>
      <c r="W430" s="48"/>
      <c r="X430" s="48"/>
      <c r="Y430" s="48"/>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row>
    <row r="431" spans="2:57" ht="20.25">
      <c r="B431" s="55">
        <v>2</v>
      </c>
      <c r="C431" s="669"/>
      <c r="D431" s="451" t="e">
        <f>VLOOKUP(C431,'Library Volume 2'!H$7:J$86,3,FALSE)</f>
        <v>#N/A</v>
      </c>
      <c r="E431" s="670"/>
      <c r="F431" s="43">
        <f t="shared" si="68"/>
        <v>0</v>
      </c>
      <c r="G431" s="670"/>
      <c r="H431" s="44">
        <f>G431*F431</f>
        <v>0</v>
      </c>
      <c r="I431" s="43">
        <f>E431*G431</f>
        <v>0</v>
      </c>
      <c r="J431" s="1539"/>
      <c r="K431" s="1703"/>
      <c r="L431" s="115"/>
      <c r="M431" s="115"/>
      <c r="N431" s="115"/>
      <c r="O431" s="1527"/>
      <c r="P431" s="1527"/>
      <c r="Q431" s="1527"/>
      <c r="R431" s="1527"/>
      <c r="S431" s="47"/>
      <c r="T431" s="1527"/>
      <c r="U431" s="47"/>
      <c r="V431" s="48"/>
      <c r="W431" s="48"/>
      <c r="X431" s="48"/>
      <c r="Y431" s="48"/>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row>
    <row r="432" spans="2:57" ht="20.25">
      <c r="B432" s="55">
        <v>3</v>
      </c>
      <c r="C432" s="669"/>
      <c r="D432" s="451" t="e">
        <f>VLOOKUP(C432,'Library Volume 2'!H$7:J$86,3,FALSE)</f>
        <v>#N/A</v>
      </c>
      <c r="E432" s="670"/>
      <c r="F432" s="43">
        <f t="shared" si="68"/>
        <v>0</v>
      </c>
      <c r="G432" s="670"/>
      <c r="H432" s="44">
        <f>G432*F432</f>
        <v>0</v>
      </c>
      <c r="I432" s="43">
        <f>E432*G432</f>
        <v>0</v>
      </c>
      <c r="J432" s="1539"/>
      <c r="K432" s="1703"/>
      <c r="L432" s="115"/>
      <c r="M432" s="115"/>
      <c r="N432" s="115"/>
      <c r="O432" s="1527"/>
      <c r="P432" s="1527"/>
      <c r="Q432" s="1527"/>
      <c r="R432" s="1527"/>
      <c r="S432" s="47"/>
      <c r="T432" s="1527"/>
      <c r="U432" s="47"/>
      <c r="V432" s="48"/>
      <c r="W432" s="48"/>
      <c r="X432" s="48"/>
      <c r="Y432" s="48"/>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row>
    <row r="433" spans="2:57" ht="20.25">
      <c r="B433" s="55">
        <v>4</v>
      </c>
      <c r="C433" s="669"/>
      <c r="D433" s="451" t="e">
        <f>VLOOKUP(C433,'Library Volume 2'!H$7:J$86,3,FALSE)</f>
        <v>#N/A</v>
      </c>
      <c r="E433" s="670"/>
      <c r="F433" s="43">
        <f t="shared" si="68"/>
        <v>0</v>
      </c>
      <c r="G433" s="670"/>
      <c r="H433" s="44">
        <f>G433*F433</f>
        <v>0</v>
      </c>
      <c r="I433" s="43">
        <f>E433*G433</f>
        <v>0</v>
      </c>
      <c r="J433" s="1539"/>
      <c r="K433" s="1703"/>
      <c r="L433" s="115"/>
      <c r="M433" s="115"/>
      <c r="N433" s="115"/>
      <c r="O433" s="1527"/>
      <c r="P433" s="1527"/>
      <c r="Q433" s="1527"/>
      <c r="R433" s="1527"/>
      <c r="S433" s="47"/>
      <c r="T433" s="1527"/>
      <c r="U433" s="47"/>
      <c r="V433" s="48"/>
      <c r="W433" s="48"/>
      <c r="X433" s="48"/>
      <c r="Y433" s="48"/>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row>
    <row r="434" spans="2:57" ht="20.25">
      <c r="B434" s="55">
        <v>5</v>
      </c>
      <c r="C434" s="669"/>
      <c r="D434" s="451" t="e">
        <f>VLOOKUP(C434,'Library Volume 2'!H$7:J$86,3,FALSE)</f>
        <v>#N/A</v>
      </c>
      <c r="E434" s="670"/>
      <c r="F434" s="43">
        <f t="shared" si="68"/>
        <v>0</v>
      </c>
      <c r="G434" s="670"/>
      <c r="H434" s="44">
        <f>G434*F434</f>
        <v>0</v>
      </c>
      <c r="I434" s="43">
        <f>E434*G434</f>
        <v>0</v>
      </c>
      <c r="J434" s="1539"/>
      <c r="K434" s="1703"/>
      <c r="L434" s="115"/>
      <c r="M434" s="115"/>
      <c r="N434" s="115"/>
      <c r="O434" s="1527"/>
      <c r="P434" s="1527"/>
      <c r="Q434" s="1527"/>
      <c r="R434" s="1527"/>
      <c r="S434" s="47"/>
      <c r="T434" s="1527"/>
      <c r="U434" s="47"/>
      <c r="V434" s="48"/>
      <c r="W434" s="48"/>
      <c r="X434" s="48"/>
      <c r="Y434" s="48"/>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row>
    <row r="435" spans="2:57" ht="20.25">
      <c r="B435" s="55">
        <v>6</v>
      </c>
      <c r="C435" s="669"/>
      <c r="D435" s="451" t="e">
        <f>VLOOKUP(C435,'Library Volume 2'!H$7:J$86,3,FALSE)</f>
        <v>#N/A</v>
      </c>
      <c r="E435" s="670"/>
      <c r="F435" s="43">
        <f t="shared" si="68"/>
        <v>0</v>
      </c>
      <c r="G435" s="670"/>
      <c r="H435" s="44">
        <f t="shared" ref="H435:H449" si="69">G435*F435</f>
        <v>0</v>
      </c>
      <c r="I435" s="43">
        <f t="shared" ref="I435:I449" si="70">E435*G435</f>
        <v>0</v>
      </c>
      <c r="J435" s="1539"/>
      <c r="K435" s="1703"/>
      <c r="L435" s="115"/>
      <c r="M435" s="115"/>
      <c r="N435" s="115"/>
      <c r="O435" s="1527"/>
      <c r="P435" s="1527"/>
      <c r="Q435" s="1527"/>
      <c r="R435" s="1527"/>
      <c r="S435" s="47"/>
      <c r="T435" s="1527"/>
      <c r="U435" s="47"/>
      <c r="V435" s="48"/>
      <c r="W435" s="48"/>
      <c r="X435" s="48"/>
      <c r="Y435" s="48"/>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row>
    <row r="436" spans="2:57" ht="20.25">
      <c r="B436" s="55">
        <v>7</v>
      </c>
      <c r="C436" s="669"/>
      <c r="D436" s="451" t="e">
        <f>VLOOKUP(C436,'Library Volume 2'!H$7:J$86,3,FALSE)</f>
        <v>#N/A</v>
      </c>
      <c r="E436" s="670"/>
      <c r="F436" s="43">
        <f t="shared" si="68"/>
        <v>0</v>
      </c>
      <c r="G436" s="670"/>
      <c r="H436" s="44">
        <f t="shared" si="69"/>
        <v>0</v>
      </c>
      <c r="I436" s="43">
        <f t="shared" si="70"/>
        <v>0</v>
      </c>
      <c r="J436" s="1539"/>
      <c r="K436" s="1703"/>
      <c r="L436" s="115"/>
      <c r="M436" s="115"/>
      <c r="N436" s="115"/>
      <c r="O436" s="1527"/>
      <c r="P436" s="1527"/>
      <c r="Q436" s="1527"/>
      <c r="R436" s="1527"/>
      <c r="S436" s="47"/>
      <c r="T436" s="1527"/>
      <c r="U436" s="47"/>
      <c r="V436" s="48"/>
      <c r="W436" s="48"/>
      <c r="X436" s="48"/>
      <c r="Y436" s="48"/>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row>
    <row r="437" spans="2:57" ht="20.25">
      <c r="B437" s="55">
        <v>8</v>
      </c>
      <c r="C437" s="669"/>
      <c r="D437" s="451" t="e">
        <f>VLOOKUP(C437,'Library Volume 2'!H$7:J$86,3,FALSE)</f>
        <v>#N/A</v>
      </c>
      <c r="E437" s="670"/>
      <c r="F437" s="43">
        <f t="shared" si="68"/>
        <v>0</v>
      </c>
      <c r="G437" s="670"/>
      <c r="H437" s="44">
        <f t="shared" si="69"/>
        <v>0</v>
      </c>
      <c r="I437" s="43">
        <f t="shared" si="70"/>
        <v>0</v>
      </c>
      <c r="J437" s="1539"/>
      <c r="K437" s="1703"/>
      <c r="L437" s="115"/>
      <c r="M437" s="115"/>
      <c r="N437" s="115"/>
      <c r="O437" s="1527"/>
      <c r="P437" s="1527"/>
      <c r="Q437" s="1527"/>
      <c r="R437" s="1527"/>
      <c r="S437" s="47"/>
      <c r="T437" s="1527"/>
      <c r="U437" s="47"/>
      <c r="V437" s="48"/>
      <c r="W437" s="48"/>
      <c r="X437" s="48"/>
      <c r="Y437" s="48"/>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row>
    <row r="438" spans="2:57" ht="20.25">
      <c r="B438" s="55">
        <v>9</v>
      </c>
      <c r="C438" s="669"/>
      <c r="D438" s="451" t="e">
        <f>VLOOKUP(C438,'Library Volume 2'!H$7:J$86,3,FALSE)</f>
        <v>#N/A</v>
      </c>
      <c r="E438" s="670"/>
      <c r="F438" s="43">
        <f t="shared" si="68"/>
        <v>0</v>
      </c>
      <c r="G438" s="670"/>
      <c r="H438" s="44">
        <f t="shared" si="69"/>
        <v>0</v>
      </c>
      <c r="I438" s="43">
        <f t="shared" si="70"/>
        <v>0</v>
      </c>
      <c r="J438" s="1539"/>
      <c r="K438" s="1703"/>
      <c r="L438" s="115"/>
      <c r="M438" s="115"/>
      <c r="N438" s="115"/>
      <c r="O438" s="1527"/>
      <c r="P438" s="1527"/>
      <c r="Q438" s="1527"/>
      <c r="R438" s="1527"/>
      <c r="S438" s="47"/>
      <c r="T438" s="1527"/>
      <c r="U438" s="47"/>
      <c r="V438" s="48"/>
      <c r="W438" s="48"/>
      <c r="X438" s="48"/>
      <c r="Y438" s="48"/>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row>
    <row r="439" spans="2:57" ht="20.25">
      <c r="B439" s="55">
        <v>10</v>
      </c>
      <c r="C439" s="669"/>
      <c r="D439" s="451" t="e">
        <f>VLOOKUP(C439,'Library Volume 2'!H$7:J$86,3,FALSE)</f>
        <v>#N/A</v>
      </c>
      <c r="E439" s="670"/>
      <c r="F439" s="43">
        <f t="shared" si="68"/>
        <v>0</v>
      </c>
      <c r="G439" s="670"/>
      <c r="H439" s="44">
        <f t="shared" si="69"/>
        <v>0</v>
      </c>
      <c r="I439" s="43">
        <f t="shared" si="70"/>
        <v>0</v>
      </c>
      <c r="J439" s="1539"/>
      <c r="K439" s="1703"/>
      <c r="L439" s="115"/>
      <c r="M439" s="115"/>
      <c r="N439" s="115"/>
      <c r="O439" s="1527"/>
      <c r="P439" s="1527"/>
      <c r="Q439" s="1527"/>
      <c r="R439" s="1527"/>
      <c r="S439" s="47"/>
      <c r="T439" s="1527"/>
      <c r="U439" s="47"/>
      <c r="V439" s="48"/>
      <c r="W439" s="48"/>
      <c r="X439" s="48"/>
      <c r="Y439" s="48"/>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row>
    <row r="440" spans="2:57" ht="20.25">
      <c r="B440" s="55">
        <v>11</v>
      </c>
      <c r="C440" s="669"/>
      <c r="D440" s="451" t="e">
        <f>VLOOKUP(C440,'Library Volume 2'!H$7:J$86,3,FALSE)</f>
        <v>#N/A</v>
      </c>
      <c r="E440" s="670"/>
      <c r="F440" s="43">
        <f t="shared" si="68"/>
        <v>0</v>
      </c>
      <c r="G440" s="670"/>
      <c r="H440" s="44">
        <f t="shared" si="69"/>
        <v>0</v>
      </c>
      <c r="I440" s="43">
        <f t="shared" si="70"/>
        <v>0</v>
      </c>
      <c r="J440" s="1539"/>
      <c r="K440" s="1703"/>
      <c r="L440" s="115"/>
      <c r="M440" s="115"/>
      <c r="N440" s="115"/>
      <c r="O440" s="1527"/>
      <c r="P440" s="1527"/>
      <c r="Q440" s="1527"/>
      <c r="R440" s="1527"/>
      <c r="S440" s="47"/>
      <c r="T440" s="1527"/>
      <c r="U440" s="47"/>
      <c r="V440" s="48"/>
      <c r="W440" s="48"/>
      <c r="X440" s="48"/>
      <c r="Y440" s="48"/>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row>
    <row r="441" spans="2:57" ht="20.25">
      <c r="B441" s="55">
        <v>12</v>
      </c>
      <c r="C441" s="669"/>
      <c r="D441" s="451" t="e">
        <f>VLOOKUP(C441,'Library Volume 2'!H$7:J$86,3,FALSE)</f>
        <v>#N/A</v>
      </c>
      <c r="E441" s="670"/>
      <c r="F441" s="43">
        <f t="shared" si="68"/>
        <v>0</v>
      </c>
      <c r="G441" s="670"/>
      <c r="H441" s="44">
        <f t="shared" si="69"/>
        <v>0</v>
      </c>
      <c r="I441" s="43">
        <f t="shared" si="70"/>
        <v>0</v>
      </c>
      <c r="J441" s="1539"/>
      <c r="K441" s="1698"/>
      <c r="L441" s="115"/>
      <c r="M441" s="115"/>
      <c r="N441" s="115"/>
      <c r="O441" s="1527"/>
      <c r="P441" s="1527"/>
      <c r="Q441" s="1527"/>
      <c r="R441" s="1527"/>
      <c r="S441" s="47"/>
      <c r="T441" s="1527"/>
      <c r="U441" s="47"/>
      <c r="V441" s="48"/>
      <c r="W441" s="48"/>
      <c r="X441" s="48"/>
      <c r="Y441" s="48"/>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row>
    <row r="442" spans="2:57" ht="20.25">
      <c r="B442" s="55">
        <v>13</v>
      </c>
      <c r="C442" s="669"/>
      <c r="D442" s="451" t="e">
        <f>VLOOKUP(C442,'Library Volume 2'!H$7:J$86,3,FALSE)</f>
        <v>#N/A</v>
      </c>
      <c r="E442" s="670"/>
      <c r="F442" s="43">
        <f t="shared" si="68"/>
        <v>0</v>
      </c>
      <c r="G442" s="670"/>
      <c r="H442" s="44">
        <f t="shared" si="69"/>
        <v>0</v>
      </c>
      <c r="I442" s="43">
        <f t="shared" si="70"/>
        <v>0</v>
      </c>
      <c r="J442" s="1539"/>
      <c r="K442" s="1698"/>
      <c r="L442" s="115"/>
      <c r="M442" s="115"/>
      <c r="N442" s="115"/>
      <c r="O442" s="1527"/>
      <c r="P442" s="1527"/>
      <c r="Q442" s="1527"/>
      <c r="R442" s="1527"/>
      <c r="S442" s="47"/>
      <c r="T442" s="1527"/>
      <c r="U442" s="47"/>
      <c r="V442" s="48"/>
      <c r="W442" s="48"/>
      <c r="X442" s="48"/>
      <c r="Y442" s="48"/>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row>
    <row r="443" spans="2:57" ht="20.25">
      <c r="B443" s="55">
        <v>14</v>
      </c>
      <c r="C443" s="669"/>
      <c r="D443" s="451" t="e">
        <f>VLOOKUP(C443,'Library Volume 2'!H$7:J$86,3,FALSE)</f>
        <v>#N/A</v>
      </c>
      <c r="E443" s="670"/>
      <c r="F443" s="43">
        <f t="shared" si="68"/>
        <v>0</v>
      </c>
      <c r="G443" s="670"/>
      <c r="H443" s="44">
        <f t="shared" si="69"/>
        <v>0</v>
      </c>
      <c r="I443" s="43">
        <f t="shared" si="70"/>
        <v>0</v>
      </c>
      <c r="J443" s="1539"/>
      <c r="K443" s="1698"/>
      <c r="L443" s="115"/>
      <c r="M443" s="115"/>
      <c r="N443" s="115"/>
      <c r="O443" s="1527"/>
      <c r="P443" s="1527"/>
      <c r="Q443" s="1527"/>
      <c r="R443" s="1527"/>
      <c r="S443" s="47"/>
      <c r="T443" s="1527"/>
      <c r="U443" s="47"/>
      <c r="V443" s="48"/>
      <c r="W443" s="48"/>
      <c r="X443" s="48"/>
      <c r="Y443" s="48"/>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row>
    <row r="444" spans="2:57" ht="20.25">
      <c r="B444" s="55">
        <v>15</v>
      </c>
      <c r="C444" s="669"/>
      <c r="D444" s="451" t="e">
        <f>VLOOKUP(C444,'Library Volume 2'!H$7:J$86,3,FALSE)</f>
        <v>#N/A</v>
      </c>
      <c r="E444" s="670"/>
      <c r="F444" s="43">
        <f t="shared" si="68"/>
        <v>0</v>
      </c>
      <c r="G444" s="670"/>
      <c r="H444" s="44">
        <f t="shared" si="69"/>
        <v>0</v>
      </c>
      <c r="I444" s="43">
        <f t="shared" si="70"/>
        <v>0</v>
      </c>
      <c r="J444" s="1539"/>
      <c r="K444" s="1698"/>
      <c r="L444" s="115"/>
      <c r="M444" s="115"/>
      <c r="N444" s="115"/>
      <c r="O444" s="1527"/>
      <c r="P444" s="1527"/>
      <c r="Q444" s="1527"/>
      <c r="R444" s="1527"/>
      <c r="S444" s="47"/>
      <c r="T444" s="1527"/>
      <c r="U444" s="47"/>
      <c r="V444" s="48"/>
      <c r="W444" s="48"/>
      <c r="X444" s="48"/>
      <c r="Y444" s="48"/>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row>
    <row r="445" spans="2:57" ht="20.25">
      <c r="B445" s="55">
        <v>16</v>
      </c>
      <c r="C445" s="669"/>
      <c r="D445" s="451" t="e">
        <f>VLOOKUP(C445,'Library Volume 2'!H$7:J$86,3,FALSE)</f>
        <v>#N/A</v>
      </c>
      <c r="E445" s="670"/>
      <c r="F445" s="43">
        <f t="shared" si="68"/>
        <v>0</v>
      </c>
      <c r="G445" s="670"/>
      <c r="H445" s="44">
        <f t="shared" si="69"/>
        <v>0</v>
      </c>
      <c r="I445" s="43">
        <f t="shared" si="70"/>
        <v>0</v>
      </c>
      <c r="J445" s="1539"/>
      <c r="K445" s="1698"/>
      <c r="L445" s="115"/>
      <c r="M445" s="115"/>
      <c r="N445" s="115"/>
      <c r="O445" s="1527"/>
      <c r="P445" s="1527"/>
      <c r="Q445" s="1527"/>
      <c r="R445" s="1527"/>
      <c r="S445" s="47"/>
      <c r="T445" s="1527"/>
      <c r="U445" s="1527"/>
      <c r="V445" s="1539"/>
      <c r="W445" s="1539"/>
      <c r="X445" s="1527"/>
      <c r="Y445" s="1527"/>
      <c r="Z445" s="152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row>
    <row r="446" spans="2:57" ht="20.25">
      <c r="B446" s="55">
        <v>17</v>
      </c>
      <c r="C446" s="669"/>
      <c r="D446" s="451" t="e">
        <f>VLOOKUP(C446,'Library Volume 2'!H$7:J$86,3,FALSE)</f>
        <v>#N/A</v>
      </c>
      <c r="E446" s="670"/>
      <c r="F446" s="43">
        <f t="shared" si="68"/>
        <v>0</v>
      </c>
      <c r="G446" s="670"/>
      <c r="H446" s="44">
        <f t="shared" si="69"/>
        <v>0</v>
      </c>
      <c r="I446" s="43">
        <f t="shared" si="70"/>
        <v>0</v>
      </c>
      <c r="J446" s="1539"/>
      <c r="K446" s="1698"/>
      <c r="L446" s="115"/>
      <c r="M446" s="115"/>
      <c r="N446" s="115"/>
      <c r="O446" s="1527"/>
      <c r="P446" s="1527"/>
      <c r="Q446" s="1527"/>
      <c r="R446" s="1527"/>
      <c r="S446" s="47"/>
      <c r="T446" s="1527"/>
      <c r="U446" s="1527"/>
      <c r="V446" s="1539"/>
      <c r="W446" s="1539"/>
      <c r="X446" s="1527"/>
      <c r="Y446" s="1527"/>
      <c r="Z446" s="152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row>
    <row r="447" spans="2:57" ht="20.25">
      <c r="B447" s="55">
        <v>18</v>
      </c>
      <c r="C447" s="669"/>
      <c r="D447" s="451" t="e">
        <f>VLOOKUP(C447,'Library Volume 2'!H$7:J$86,3,FALSE)</f>
        <v>#N/A</v>
      </c>
      <c r="E447" s="670"/>
      <c r="F447" s="43">
        <f t="shared" si="68"/>
        <v>0</v>
      </c>
      <c r="G447" s="670"/>
      <c r="H447" s="44">
        <f t="shared" si="69"/>
        <v>0</v>
      </c>
      <c r="I447" s="43">
        <f t="shared" si="70"/>
        <v>0</v>
      </c>
      <c r="J447" s="1539"/>
      <c r="K447" s="1698"/>
      <c r="L447" s="115"/>
      <c r="M447" s="115"/>
      <c r="N447" s="115"/>
      <c r="O447" s="1527"/>
      <c r="P447" s="1527"/>
      <c r="Q447" s="1527"/>
      <c r="R447" s="1527"/>
      <c r="S447" s="47"/>
      <c r="T447" s="1527"/>
      <c r="U447" s="1527"/>
      <c r="V447" s="1539"/>
      <c r="W447" s="1539"/>
      <c r="X447" s="1527"/>
      <c r="Y447" s="1527"/>
      <c r="Z447" s="152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row>
    <row r="448" spans="2:57" ht="20.25">
      <c r="B448" s="55">
        <v>19</v>
      </c>
      <c r="C448" s="669"/>
      <c r="D448" s="451" t="e">
        <f>VLOOKUP(C448,'Library Volume 2'!H$7:J$86,3,FALSE)</f>
        <v>#N/A</v>
      </c>
      <c r="E448" s="670"/>
      <c r="F448" s="43">
        <f t="shared" si="68"/>
        <v>0</v>
      </c>
      <c r="G448" s="670"/>
      <c r="H448" s="44">
        <f t="shared" si="69"/>
        <v>0</v>
      </c>
      <c r="I448" s="43">
        <f t="shared" si="70"/>
        <v>0</v>
      </c>
      <c r="J448" s="1539"/>
      <c r="K448" s="1698"/>
      <c r="L448" s="115"/>
      <c r="M448" s="115"/>
      <c r="N448" s="115"/>
      <c r="O448" s="1527"/>
      <c r="P448" s="1527"/>
      <c r="Q448" s="1527"/>
      <c r="R448" s="1527"/>
      <c r="S448" s="47"/>
      <c r="T448" s="1527"/>
      <c r="U448" s="1527"/>
      <c r="V448" s="1539"/>
      <c r="W448" s="1539"/>
      <c r="X448" s="1527"/>
      <c r="Y448" s="1527"/>
      <c r="Z448" s="152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row>
    <row r="449" spans="2:57" ht="20.25">
      <c r="B449" s="55">
        <v>20</v>
      </c>
      <c r="C449" s="669"/>
      <c r="D449" s="451" t="e">
        <f>VLOOKUP(C449,'Library Volume 2'!H$7:J$86,3,FALSE)</f>
        <v>#N/A</v>
      </c>
      <c r="E449" s="670"/>
      <c r="F449" s="43">
        <f t="shared" si="68"/>
        <v>0</v>
      </c>
      <c r="G449" s="670"/>
      <c r="H449" s="44">
        <f t="shared" si="69"/>
        <v>0</v>
      </c>
      <c r="I449" s="43">
        <f t="shared" si="70"/>
        <v>0</v>
      </c>
      <c r="J449" s="1539"/>
      <c r="K449" s="1698"/>
      <c r="L449" s="115"/>
      <c r="M449" s="115"/>
      <c r="N449" s="115"/>
      <c r="O449" s="1527"/>
      <c r="P449" s="1527"/>
      <c r="Q449" s="1527"/>
      <c r="R449" s="1527"/>
      <c r="S449" s="47"/>
      <c r="T449" s="1527"/>
      <c r="U449" s="1527"/>
      <c r="V449" s="1539"/>
      <c r="W449" s="1539"/>
      <c r="X449" s="1527"/>
      <c r="Y449" s="1527"/>
      <c r="Z449" s="152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row>
    <row r="450" spans="2:57" ht="20.25">
      <c r="B450" s="53"/>
      <c r="C450" s="362"/>
      <c r="D450" s="386"/>
      <c r="E450" s="363"/>
      <c r="F450" s="1192" t="s">
        <v>517</v>
      </c>
      <c r="G450" s="364">
        <f t="shared" ref="G450:H450" si="71">SUM(G430:G449)</f>
        <v>0</v>
      </c>
      <c r="H450" s="364">
        <f t="shared" si="71"/>
        <v>0</v>
      </c>
      <c r="I450" s="434">
        <f>SUM(I430:I449)</f>
        <v>0</v>
      </c>
      <c r="J450" s="436"/>
      <c r="K450" s="760"/>
      <c r="L450" s="115"/>
      <c r="M450" s="115"/>
      <c r="N450" s="115"/>
      <c r="O450" s="1527"/>
      <c r="P450" s="1527"/>
      <c r="Q450" s="1527"/>
      <c r="R450" s="1527"/>
      <c r="S450" s="47"/>
      <c r="T450" s="1527"/>
      <c r="U450" s="1527"/>
      <c r="V450" s="1539"/>
      <c r="W450" s="1539"/>
      <c r="X450" s="1527"/>
      <c r="Y450" s="1527"/>
      <c r="Z450" s="1527"/>
      <c r="AA450" s="47"/>
      <c r="AB450" s="47"/>
      <c r="AC450" s="47"/>
      <c r="AD450" s="47"/>
      <c r="AE450" s="47"/>
      <c r="AF450" s="47"/>
      <c r="AG450" s="47"/>
      <c r="AH450" s="47"/>
      <c r="AI450" s="47"/>
      <c r="AJ450" s="47"/>
      <c r="AK450" s="47"/>
      <c r="AL450" s="47"/>
      <c r="AM450" s="1527"/>
      <c r="AN450" s="1527"/>
      <c r="AO450" s="1527"/>
      <c r="AP450" s="1527"/>
      <c r="AQ450" s="1527"/>
      <c r="AR450" s="1527"/>
      <c r="AS450" s="1527"/>
      <c r="AT450" s="1527"/>
      <c r="AU450" s="1527"/>
      <c r="AV450" s="1527"/>
      <c r="AW450" s="1527"/>
      <c r="AX450" s="1527"/>
      <c r="AY450" s="1527"/>
      <c r="AZ450" s="1527"/>
      <c r="BA450" s="1527"/>
      <c r="BB450" s="1527"/>
      <c r="BC450" s="1527"/>
      <c r="BD450" s="1527"/>
      <c r="BE450" s="1527"/>
    </row>
    <row r="451" spans="2:57" ht="20.100000000000001" customHeight="1">
      <c r="B451" s="53"/>
      <c r="C451" s="1705"/>
      <c r="D451" s="1706"/>
      <c r="E451" s="1654"/>
      <c r="F451" s="314" t="s">
        <v>518</v>
      </c>
      <c r="G451" s="109">
        <f>G428-G450</f>
        <v>0</v>
      </c>
      <c r="H451" s="109">
        <f>H428-H450</f>
        <v>0</v>
      </c>
      <c r="I451" s="415">
        <f>ROUND(I428-I450,0)</f>
        <v>0</v>
      </c>
      <c r="J451" s="1539"/>
      <c r="K451" s="1707"/>
      <c r="L451" s="115"/>
      <c r="M451" s="115"/>
      <c r="N451" s="115"/>
      <c r="O451" s="1527"/>
      <c r="P451" s="1527"/>
      <c r="Q451" s="1527"/>
      <c r="R451" s="1527"/>
      <c r="S451" s="47"/>
      <c r="T451" s="1527"/>
      <c r="U451" s="1527"/>
      <c r="V451" s="1539"/>
      <c r="W451" s="1539"/>
      <c r="X451" s="1527"/>
      <c r="Y451" s="1527"/>
      <c r="Z451" s="1527"/>
      <c r="AA451" s="47"/>
      <c r="AB451" s="47"/>
      <c r="AC451" s="47"/>
      <c r="AD451" s="47"/>
      <c r="AE451" s="47"/>
      <c r="AF451" s="47"/>
      <c r="AG451" s="47"/>
      <c r="AH451" s="47"/>
      <c r="AI451" s="47"/>
      <c r="AJ451" s="47"/>
      <c r="AK451" s="47"/>
      <c r="AL451" s="47"/>
      <c r="AM451" s="1527"/>
      <c r="AN451" s="1527"/>
      <c r="AO451" s="1527"/>
      <c r="AP451" s="1527"/>
      <c r="AQ451" s="1527"/>
      <c r="AR451" s="1527"/>
      <c r="AS451" s="1527"/>
      <c r="AT451" s="1527"/>
      <c r="AU451" s="1527"/>
      <c r="AV451" s="1527"/>
      <c r="AW451" s="1527"/>
      <c r="AX451" s="1527"/>
      <c r="AY451" s="1527"/>
      <c r="AZ451" s="1527"/>
      <c r="BA451" s="1527"/>
      <c r="BB451" s="1527"/>
      <c r="BC451" s="1527"/>
      <c r="BD451" s="1527"/>
      <c r="BE451" s="1527"/>
    </row>
    <row r="452" spans="2:57" ht="20.25">
      <c r="B452" s="53"/>
      <c r="C452" s="1582"/>
      <c r="D452" s="1708"/>
      <c r="E452" s="1576"/>
      <c r="F452" s="1576"/>
      <c r="G452" s="1576"/>
      <c r="H452" s="1576"/>
      <c r="I452" s="1577"/>
      <c r="J452" s="1539"/>
      <c r="K452" s="1707"/>
      <c r="L452" s="115"/>
      <c r="M452" s="115"/>
      <c r="N452" s="115"/>
      <c r="O452" s="1527"/>
      <c r="P452" s="1527"/>
      <c r="Q452" s="1527"/>
      <c r="R452" s="1527"/>
      <c r="S452" s="47"/>
      <c r="T452" s="1527"/>
      <c r="U452" s="1527"/>
      <c r="V452" s="1539"/>
      <c r="W452" s="1539"/>
      <c r="X452" s="1527"/>
      <c r="Y452" s="1527"/>
      <c r="Z452" s="1527"/>
      <c r="AA452" s="47"/>
      <c r="AB452" s="47"/>
      <c r="AC452" s="47"/>
      <c r="AD452" s="47"/>
      <c r="AE452" s="47"/>
      <c r="AF452" s="47"/>
      <c r="AG452" s="47"/>
      <c r="AH452" s="47"/>
      <c r="AI452" s="47"/>
      <c r="AJ452" s="47"/>
      <c r="AK452" s="47"/>
      <c r="AL452" s="47"/>
      <c r="AM452" s="1527"/>
      <c r="AN452" s="1527"/>
      <c r="AO452" s="1527"/>
      <c r="AP452" s="1527"/>
      <c r="AQ452" s="1527"/>
      <c r="AR452" s="1527"/>
      <c r="AS452" s="1527"/>
      <c r="AT452" s="1527"/>
      <c r="AU452" s="1527"/>
      <c r="AV452" s="1527"/>
      <c r="AW452" s="1527"/>
      <c r="AX452" s="1527"/>
      <c r="AY452" s="1527"/>
      <c r="AZ452" s="1527"/>
      <c r="BA452" s="1527"/>
      <c r="BB452" s="1527"/>
      <c r="BC452" s="1527"/>
      <c r="BD452" s="1527"/>
      <c r="BE452" s="1527"/>
    </row>
    <row r="453" spans="2:57" s="115" customFormat="1" ht="23.25">
      <c r="B453" s="787" t="str">
        <f>'Curriculum Data'!AD127</f>
        <v>13</v>
      </c>
      <c r="C453" s="798" t="str">
        <f>'Curriculum Data'!AE127</f>
        <v>Education and Training</v>
      </c>
      <c r="D453" s="387"/>
      <c r="E453" s="315"/>
      <c r="F453" s="315"/>
      <c r="G453" s="316"/>
      <c r="H453" s="317"/>
      <c r="I453" s="315"/>
      <c r="J453" s="118"/>
      <c r="K453" s="757"/>
      <c r="V453" s="118"/>
      <c r="W453" s="118"/>
    </row>
    <row r="454" spans="2:57" s="929" customFormat="1" ht="23.1" customHeight="1">
      <c r="B454" s="928"/>
      <c r="C454" s="1446" t="s">
        <v>510</v>
      </c>
      <c r="D454" s="923"/>
      <c r="E454" s="924"/>
      <c r="F454" s="924"/>
      <c r="G454" s="925"/>
      <c r="H454" s="926"/>
      <c r="I454" s="924"/>
      <c r="J454" s="805"/>
      <c r="K454" s="927"/>
      <c r="S454" s="930"/>
      <c r="U454" s="930"/>
      <c r="V454" s="931"/>
      <c r="W454" s="931"/>
      <c r="X454" s="931"/>
      <c r="Y454" s="931"/>
      <c r="Z454" s="930"/>
      <c r="AA454" s="930"/>
      <c r="AB454" s="930"/>
      <c r="AC454" s="930"/>
      <c r="AD454" s="930"/>
      <c r="AE454" s="930"/>
      <c r="AF454" s="930"/>
      <c r="AG454" s="930"/>
      <c r="AH454" s="930"/>
      <c r="AI454" s="930"/>
      <c r="AJ454" s="930"/>
      <c r="AK454" s="930"/>
      <c r="AL454" s="930"/>
      <c r="AM454" s="930"/>
      <c r="AN454" s="930"/>
      <c r="AO454" s="930"/>
      <c r="AP454" s="930"/>
      <c r="AQ454" s="930"/>
      <c r="AR454" s="930"/>
      <c r="AS454" s="930"/>
      <c r="AT454" s="930"/>
      <c r="AU454" s="930"/>
      <c r="AV454" s="930"/>
      <c r="AW454" s="930"/>
      <c r="AX454" s="930"/>
      <c r="AY454" s="930"/>
      <c r="AZ454" s="930"/>
      <c r="BA454" s="930"/>
      <c r="BB454" s="930"/>
      <c r="BC454" s="930"/>
      <c r="BD454" s="930"/>
      <c r="BE454" s="930"/>
    </row>
    <row r="455" spans="2:57" ht="16.350000000000001" customHeight="1">
      <c r="B455" s="53"/>
      <c r="C455" s="51" t="s">
        <v>476</v>
      </c>
      <c r="D455" s="830">
        <f>'Library Volume 1'!$G$6</f>
        <v>3.2</v>
      </c>
      <c r="E455" s="831">
        <f>'Library Volume 1'!$G$7</f>
        <v>69</v>
      </c>
      <c r="F455" s="1639">
        <f>ROUND(E455/D455,0)</f>
        <v>22</v>
      </c>
      <c r="G455" s="104">
        <f>'Curriculum Data'!AI128</f>
        <v>0</v>
      </c>
      <c r="H455" s="105">
        <f>G455*F455</f>
        <v>0</v>
      </c>
      <c r="I455" s="104">
        <f>E455*G455</f>
        <v>0</v>
      </c>
      <c r="J455" s="1539"/>
      <c r="K455" s="1701"/>
      <c r="L455" s="115"/>
      <c r="M455" s="115"/>
      <c r="N455" s="115"/>
      <c r="O455" s="1527"/>
      <c r="P455" s="1527"/>
      <c r="Q455" s="1527"/>
      <c r="R455" s="1527"/>
      <c r="S455" s="1527"/>
      <c r="T455" s="1527"/>
      <c r="U455" s="1527"/>
      <c r="V455" s="1539"/>
      <c r="W455" s="1539"/>
      <c r="X455" s="1527"/>
      <c r="Y455" s="1527"/>
      <c r="Z455" s="1527"/>
      <c r="AA455" s="1527"/>
      <c r="AB455" s="1527"/>
      <c r="AC455" s="1527"/>
      <c r="AD455" s="1527"/>
      <c r="AE455" s="1527"/>
      <c r="AF455" s="1527"/>
      <c r="AG455" s="1527"/>
      <c r="AH455" s="1527"/>
      <c r="AI455" s="1527"/>
      <c r="AJ455" s="1527"/>
      <c r="AK455" s="1527"/>
      <c r="AL455" s="1527"/>
      <c r="AM455" s="1527"/>
      <c r="AN455" s="1527"/>
      <c r="AO455" s="1527"/>
      <c r="AP455" s="1527"/>
      <c r="AQ455" s="1527"/>
      <c r="AR455" s="1527"/>
      <c r="AS455" s="1527"/>
      <c r="AT455" s="1527"/>
      <c r="AU455" s="1527"/>
      <c r="AV455" s="1527"/>
      <c r="AW455" s="1527"/>
      <c r="AX455" s="1527"/>
      <c r="AY455" s="1527"/>
      <c r="AZ455" s="1527"/>
      <c r="BA455" s="1527"/>
      <c r="BB455" s="1527"/>
      <c r="BC455" s="1527"/>
      <c r="BD455" s="1527"/>
      <c r="BE455" s="1527"/>
    </row>
    <row r="456" spans="2:57" s="51" customFormat="1" ht="16.350000000000001" customHeight="1">
      <c r="B456" s="53"/>
      <c r="C456" s="51" t="s">
        <v>478</v>
      </c>
      <c r="D456" s="830">
        <f>'Library Volume 1'!$H$6</f>
        <v>4.9000000000000004</v>
      </c>
      <c r="E456" s="831">
        <f>'Library Volume 1'!$H$7</f>
        <v>97</v>
      </c>
      <c r="F456" s="1639">
        <f>ROUND(E456/D456,0)</f>
        <v>20</v>
      </c>
      <c r="G456" s="104">
        <f>'Curriculum Data'!AJ128</f>
        <v>0</v>
      </c>
      <c r="H456" s="105">
        <f>G456*F456</f>
        <v>0</v>
      </c>
      <c r="I456" s="104">
        <f>E456*G456</f>
        <v>0</v>
      </c>
      <c r="J456" s="1539"/>
      <c r="K456" s="759"/>
      <c r="L456" s="115"/>
      <c r="M456" s="115"/>
      <c r="N456" s="115"/>
      <c r="V456" s="52"/>
      <c r="W456" s="52"/>
    </row>
    <row r="457" spans="2:57" ht="16.350000000000001" customHeight="1">
      <c r="B457" s="53"/>
      <c r="C457" s="51" t="s">
        <v>480</v>
      </c>
      <c r="D457" s="830">
        <f>'Library Volume 1'!$I$6</f>
        <v>6.5</v>
      </c>
      <c r="E457" s="831">
        <f>'Library Volume 1'!$I$7</f>
        <v>139</v>
      </c>
      <c r="F457" s="1639">
        <f>ROUND(E457/D457,0)</f>
        <v>21</v>
      </c>
      <c r="G457" s="104">
        <f>'Curriculum Data'!AK128</f>
        <v>0</v>
      </c>
      <c r="H457" s="105">
        <f>G457*F457</f>
        <v>0</v>
      </c>
      <c r="I457" s="104">
        <f>E457*G457</f>
        <v>0</v>
      </c>
      <c r="J457" s="1539"/>
      <c r="K457" s="1701"/>
      <c r="L457" s="115"/>
      <c r="M457" s="115"/>
      <c r="N457" s="115"/>
      <c r="O457" s="1527"/>
      <c r="P457" s="1527"/>
      <c r="Q457" s="1527"/>
      <c r="R457" s="1527"/>
      <c r="S457" s="1527"/>
      <c r="T457" s="1527"/>
      <c r="U457" s="1527"/>
      <c r="V457" s="1539"/>
      <c r="W457" s="1539"/>
      <c r="X457" s="1527"/>
      <c r="Y457" s="1527"/>
      <c r="Z457" s="1527"/>
      <c r="AA457" s="1527"/>
      <c r="AB457" s="1527"/>
      <c r="AC457" s="1527"/>
      <c r="AD457" s="1527"/>
      <c r="AE457" s="1527"/>
      <c r="AF457" s="1527"/>
      <c r="AG457" s="1527"/>
      <c r="AH457" s="1527"/>
      <c r="AI457" s="1527"/>
      <c r="AJ457" s="1527"/>
      <c r="AK457" s="1527"/>
      <c r="AL457" s="1527"/>
      <c r="AM457" s="1527"/>
      <c r="AN457" s="1527"/>
      <c r="AO457" s="1527"/>
      <c r="AP457" s="1527"/>
      <c r="AQ457" s="1527"/>
      <c r="AR457" s="1527"/>
      <c r="AS457" s="1527"/>
      <c r="AT457" s="1527"/>
      <c r="AU457" s="1527"/>
      <c r="AV457" s="1527"/>
      <c r="AW457" s="1527"/>
      <c r="AX457" s="1527"/>
      <c r="AY457" s="1527"/>
      <c r="AZ457" s="1527"/>
      <c r="BA457" s="1527"/>
      <c r="BB457" s="1527"/>
      <c r="BC457" s="1527"/>
      <c r="BD457" s="1527"/>
      <c r="BE457" s="1527"/>
    </row>
    <row r="458" spans="2:57" ht="16.350000000000001" customHeight="1">
      <c r="B458" s="53"/>
      <c r="C458" s="398" t="s">
        <v>482</v>
      </c>
      <c r="D458" s="830">
        <f>'Library Volume 1'!$J$6</f>
        <v>7.5</v>
      </c>
      <c r="E458" s="831">
        <f>'Library Volume 1'!$J$7</f>
        <v>167</v>
      </c>
      <c r="F458" s="1639">
        <f>ROUND(E458/D458,0)</f>
        <v>22</v>
      </c>
      <c r="G458" s="104">
        <f>'Curriculum Data'!AL128</f>
        <v>0</v>
      </c>
      <c r="H458" s="105">
        <f>G458*F458</f>
        <v>0</v>
      </c>
      <c r="I458" s="104">
        <f>E458*G458</f>
        <v>0</v>
      </c>
      <c r="J458" s="1539"/>
      <c r="K458" s="1701"/>
      <c r="L458" s="115"/>
      <c r="M458" s="115"/>
      <c r="N458" s="115"/>
      <c r="O458" s="1527"/>
      <c r="P458" s="1527"/>
      <c r="Q458" s="1527"/>
      <c r="R458" s="1527"/>
      <c r="S458" s="1527"/>
      <c r="T458" s="1527"/>
      <c r="U458" s="1527"/>
      <c r="V458" s="1539"/>
      <c r="W458" s="1539"/>
      <c r="X458" s="1527"/>
      <c r="Y458" s="1527"/>
      <c r="Z458" s="1527"/>
      <c r="AA458" s="1527"/>
      <c r="AB458" s="1527"/>
      <c r="AC458" s="1527"/>
      <c r="AD458" s="1527"/>
      <c r="AE458" s="1527"/>
      <c r="AF458" s="1527"/>
      <c r="AG458" s="1527"/>
      <c r="AH458" s="1527"/>
      <c r="AI458" s="1527"/>
      <c r="AJ458" s="1527"/>
      <c r="AK458" s="1527"/>
      <c r="AL458" s="1527"/>
      <c r="AM458" s="1527"/>
      <c r="AN458" s="1527"/>
      <c r="AO458" s="1527"/>
      <c r="AP458" s="1527"/>
      <c r="AQ458" s="1527"/>
      <c r="AR458" s="1527"/>
      <c r="AS458" s="1527"/>
      <c r="AT458" s="1527"/>
      <c r="AU458" s="1527"/>
      <c r="AV458" s="1527"/>
      <c r="AW458" s="1527"/>
      <c r="AX458" s="1527"/>
      <c r="AY458" s="1527"/>
      <c r="AZ458" s="1527"/>
      <c r="BA458" s="1527"/>
      <c r="BB458" s="1527"/>
      <c r="BC458" s="1527"/>
      <c r="BD458" s="1527"/>
      <c r="BE458" s="1527"/>
    </row>
    <row r="459" spans="2:57" s="51" customFormat="1" ht="20.25">
      <c r="B459" s="53"/>
      <c r="C459" s="1446" t="s">
        <v>513</v>
      </c>
      <c r="D459" s="671"/>
      <c r="E459" s="672"/>
      <c r="F459" s="672"/>
      <c r="G459" s="1438">
        <f>SUM(G455:G458)</f>
        <v>0</v>
      </c>
      <c r="H459" s="1438">
        <f t="shared" ref="H459:I459" si="72">SUM(H455:H458)</f>
        <v>0</v>
      </c>
      <c r="I459" s="1438">
        <f t="shared" si="72"/>
        <v>0</v>
      </c>
      <c r="J459" s="20"/>
      <c r="K459" s="754"/>
      <c r="L459" s="115"/>
      <c r="M459" s="115"/>
      <c r="N459" s="115"/>
      <c r="S459" s="47"/>
    </row>
    <row r="460" spans="2:57" ht="20.25">
      <c r="B460" s="111"/>
      <c r="C460" s="360" t="s">
        <v>514</v>
      </c>
      <c r="D460" s="385"/>
      <c r="E460" s="311"/>
      <c r="F460" s="311"/>
      <c r="G460" s="312"/>
      <c r="H460" s="311"/>
      <c r="I460" s="311"/>
      <c r="J460" s="46"/>
      <c r="K460" s="755" t="s">
        <v>287</v>
      </c>
      <c r="L460" s="115"/>
      <c r="M460" s="115"/>
      <c r="N460" s="115"/>
      <c r="O460" s="1527"/>
      <c r="P460" s="1527"/>
      <c r="Q460" s="1527"/>
      <c r="R460" s="1527"/>
      <c r="S460" s="47"/>
      <c r="T460" s="1527"/>
      <c r="U460" s="47"/>
      <c r="V460" s="48"/>
      <c r="W460" s="48"/>
      <c r="X460" s="48"/>
      <c r="Y460" s="48"/>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row>
    <row r="461" spans="2:57" ht="20.25">
      <c r="B461" s="55">
        <v>1</v>
      </c>
      <c r="C461" s="669"/>
      <c r="D461" s="451" t="e">
        <f>VLOOKUP(C461,'Library Volume 2'!H$7:J$86,3,FALSE)</f>
        <v>#N/A</v>
      </c>
      <c r="E461" s="670"/>
      <c r="F461" s="43">
        <f t="shared" ref="F461:F480" si="73">IF(C461=0,0,ROUND(E461/D461,0))</f>
        <v>0</v>
      </c>
      <c r="G461" s="670"/>
      <c r="H461" s="43">
        <f>G461*F461</f>
        <v>0</v>
      </c>
      <c r="I461" s="43">
        <f>E461*G461</f>
        <v>0</v>
      </c>
      <c r="J461" s="1539"/>
      <c r="K461" s="1703"/>
      <c r="L461" s="115"/>
      <c r="M461" s="115"/>
      <c r="N461" s="115"/>
      <c r="O461" s="1527"/>
      <c r="P461" s="1527"/>
      <c r="Q461" s="1527"/>
      <c r="R461" s="1527"/>
      <c r="S461" s="47"/>
      <c r="T461" s="1527"/>
      <c r="U461" s="47"/>
      <c r="V461" s="48"/>
      <c r="W461" s="48"/>
      <c r="X461" s="48"/>
      <c r="Y461" s="48"/>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row>
    <row r="462" spans="2:57" ht="20.25">
      <c r="B462" s="55">
        <v>2</v>
      </c>
      <c r="C462" s="669"/>
      <c r="D462" s="451" t="e">
        <f>VLOOKUP(C462,'Library Volume 2'!H$7:J$86,3,FALSE)</f>
        <v>#N/A</v>
      </c>
      <c r="E462" s="670"/>
      <c r="F462" s="43">
        <f t="shared" si="73"/>
        <v>0</v>
      </c>
      <c r="G462" s="670"/>
      <c r="H462" s="44">
        <f>G462*F462</f>
        <v>0</v>
      </c>
      <c r="I462" s="43">
        <f>E462*G462</f>
        <v>0</v>
      </c>
      <c r="J462" s="1539"/>
      <c r="K462" s="1703"/>
      <c r="L462" s="115"/>
      <c r="M462" s="115"/>
      <c r="N462" s="115"/>
      <c r="O462" s="1527"/>
      <c r="P462" s="1527"/>
      <c r="Q462" s="1527"/>
      <c r="R462" s="1527"/>
      <c r="S462" s="47"/>
      <c r="T462" s="1527"/>
      <c r="U462" s="47"/>
      <c r="V462" s="48"/>
      <c r="W462" s="48"/>
      <c r="X462" s="48"/>
      <c r="Y462" s="48"/>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row>
    <row r="463" spans="2:57" ht="20.25">
      <c r="B463" s="55">
        <v>3</v>
      </c>
      <c r="C463" s="669"/>
      <c r="D463" s="451" t="e">
        <f>VLOOKUP(C463,'Library Volume 2'!H$7:J$86,3,FALSE)</f>
        <v>#N/A</v>
      </c>
      <c r="E463" s="670"/>
      <c r="F463" s="43">
        <f t="shared" si="73"/>
        <v>0</v>
      </c>
      <c r="G463" s="670"/>
      <c r="H463" s="44">
        <f>G463*F463</f>
        <v>0</v>
      </c>
      <c r="I463" s="43">
        <f>E463*G463</f>
        <v>0</v>
      </c>
      <c r="J463" s="1539"/>
      <c r="K463" s="1703"/>
      <c r="L463" s="115"/>
      <c r="M463" s="115"/>
      <c r="N463" s="115"/>
      <c r="O463" s="1527"/>
      <c r="P463" s="1527"/>
      <c r="Q463" s="1527"/>
      <c r="R463" s="1527"/>
      <c r="S463" s="47"/>
      <c r="T463" s="1527"/>
      <c r="U463" s="47"/>
      <c r="V463" s="48"/>
      <c r="W463" s="48"/>
      <c r="X463" s="48"/>
      <c r="Y463" s="48"/>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row>
    <row r="464" spans="2:57" ht="20.25">
      <c r="B464" s="55">
        <v>4</v>
      </c>
      <c r="C464" s="669"/>
      <c r="D464" s="451" t="e">
        <f>VLOOKUP(C464,'Library Volume 2'!H$7:J$86,3,FALSE)</f>
        <v>#N/A</v>
      </c>
      <c r="E464" s="670"/>
      <c r="F464" s="43">
        <f t="shared" si="73"/>
        <v>0</v>
      </c>
      <c r="G464" s="670"/>
      <c r="H464" s="44">
        <f>G464*F464</f>
        <v>0</v>
      </c>
      <c r="I464" s="43">
        <f>E464*G464</f>
        <v>0</v>
      </c>
      <c r="J464" s="1539"/>
      <c r="K464" s="1703"/>
      <c r="L464" s="115"/>
      <c r="M464" s="115"/>
      <c r="N464" s="115"/>
      <c r="O464" s="1527"/>
      <c r="P464" s="1527"/>
      <c r="Q464" s="1527"/>
      <c r="R464" s="1527"/>
      <c r="S464" s="47"/>
      <c r="T464" s="1527"/>
      <c r="U464" s="47"/>
      <c r="V464" s="48"/>
      <c r="W464" s="48"/>
      <c r="X464" s="48"/>
      <c r="Y464" s="48"/>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row>
    <row r="465" spans="2:57" ht="20.25">
      <c r="B465" s="55">
        <v>5</v>
      </c>
      <c r="C465" s="669"/>
      <c r="D465" s="451" t="e">
        <f>VLOOKUP(C465,'Library Volume 2'!H$7:J$86,3,FALSE)</f>
        <v>#N/A</v>
      </c>
      <c r="E465" s="670"/>
      <c r="F465" s="43">
        <f t="shared" si="73"/>
        <v>0</v>
      </c>
      <c r="G465" s="670"/>
      <c r="H465" s="44">
        <f>G465*F465</f>
        <v>0</v>
      </c>
      <c r="I465" s="43">
        <f>E465*G465</f>
        <v>0</v>
      </c>
      <c r="J465" s="1539"/>
      <c r="K465" s="1703"/>
      <c r="L465" s="115"/>
      <c r="M465" s="115"/>
      <c r="N465" s="115"/>
      <c r="O465" s="1527"/>
      <c r="P465" s="1527"/>
      <c r="Q465" s="1527"/>
      <c r="R465" s="1527"/>
      <c r="S465" s="47"/>
      <c r="T465" s="1527"/>
      <c r="U465" s="47"/>
      <c r="V465" s="48"/>
      <c r="W465" s="48"/>
      <c r="X465" s="48"/>
      <c r="Y465" s="48"/>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row>
    <row r="466" spans="2:57" ht="20.25">
      <c r="B466" s="55">
        <v>6</v>
      </c>
      <c r="C466" s="669"/>
      <c r="D466" s="451" t="e">
        <f>VLOOKUP(C466,'Library Volume 2'!H$7:J$86,3,FALSE)</f>
        <v>#N/A</v>
      </c>
      <c r="E466" s="670"/>
      <c r="F466" s="43">
        <f t="shared" si="73"/>
        <v>0</v>
      </c>
      <c r="G466" s="670"/>
      <c r="H466" s="44">
        <f t="shared" ref="H466:H480" si="74">G466*F466</f>
        <v>0</v>
      </c>
      <c r="I466" s="43">
        <f t="shared" ref="I466:I480" si="75">E466*G466</f>
        <v>0</v>
      </c>
      <c r="J466" s="1539"/>
      <c r="K466" s="1703"/>
      <c r="L466" s="115"/>
      <c r="M466" s="115"/>
      <c r="N466" s="115"/>
      <c r="O466" s="1527"/>
      <c r="P466" s="1527"/>
      <c r="Q466" s="1527"/>
      <c r="R466" s="1527"/>
      <c r="S466" s="47"/>
      <c r="T466" s="1527"/>
      <c r="U466" s="47"/>
      <c r="V466" s="48"/>
      <c r="W466" s="48"/>
      <c r="X466" s="48"/>
      <c r="Y466" s="48"/>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row>
    <row r="467" spans="2:57" ht="20.25">
      <c r="B467" s="55">
        <v>7</v>
      </c>
      <c r="C467" s="669"/>
      <c r="D467" s="451" t="e">
        <f>VLOOKUP(C467,'Library Volume 2'!H$7:J$86,3,FALSE)</f>
        <v>#N/A</v>
      </c>
      <c r="E467" s="670"/>
      <c r="F467" s="43">
        <f t="shared" si="73"/>
        <v>0</v>
      </c>
      <c r="G467" s="670"/>
      <c r="H467" s="44">
        <f t="shared" si="74"/>
        <v>0</v>
      </c>
      <c r="I467" s="43">
        <f t="shared" si="75"/>
        <v>0</v>
      </c>
      <c r="J467" s="1539"/>
      <c r="K467" s="1703"/>
      <c r="L467" s="115"/>
      <c r="M467" s="115"/>
      <c r="N467" s="115"/>
      <c r="O467" s="1527"/>
      <c r="P467" s="1527"/>
      <c r="Q467" s="1527"/>
      <c r="R467" s="1527"/>
      <c r="S467" s="47"/>
      <c r="T467" s="1527"/>
      <c r="U467" s="47"/>
      <c r="V467" s="48"/>
      <c r="W467" s="48"/>
      <c r="X467" s="48"/>
      <c r="Y467" s="48"/>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row>
    <row r="468" spans="2:57" ht="20.25">
      <c r="B468" s="55">
        <v>8</v>
      </c>
      <c r="C468" s="669"/>
      <c r="D468" s="451" t="e">
        <f>VLOOKUP(C468,'Library Volume 2'!H$7:J$86,3,FALSE)</f>
        <v>#N/A</v>
      </c>
      <c r="E468" s="670"/>
      <c r="F468" s="43">
        <f t="shared" si="73"/>
        <v>0</v>
      </c>
      <c r="G468" s="670"/>
      <c r="H468" s="44">
        <f t="shared" si="74"/>
        <v>0</v>
      </c>
      <c r="I468" s="43">
        <f t="shared" si="75"/>
        <v>0</v>
      </c>
      <c r="J468" s="1539"/>
      <c r="K468" s="1703"/>
      <c r="L468" s="115"/>
      <c r="M468" s="115"/>
      <c r="N468" s="115"/>
      <c r="O468" s="1527"/>
      <c r="P468" s="1527"/>
      <c r="Q468" s="1527"/>
      <c r="R468" s="1527"/>
      <c r="S468" s="47"/>
      <c r="T468" s="1527"/>
      <c r="U468" s="47"/>
      <c r="V468" s="48"/>
      <c r="W468" s="48"/>
      <c r="X468" s="48"/>
      <c r="Y468" s="48"/>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row>
    <row r="469" spans="2:57" ht="20.25">
      <c r="B469" s="55">
        <v>9</v>
      </c>
      <c r="C469" s="669"/>
      <c r="D469" s="451" t="e">
        <f>VLOOKUP(C469,'Library Volume 2'!H$7:J$86,3,FALSE)</f>
        <v>#N/A</v>
      </c>
      <c r="E469" s="670"/>
      <c r="F469" s="43">
        <f t="shared" si="73"/>
        <v>0</v>
      </c>
      <c r="G469" s="670"/>
      <c r="H469" s="44">
        <f t="shared" si="74"/>
        <v>0</v>
      </c>
      <c r="I469" s="43">
        <f t="shared" si="75"/>
        <v>0</v>
      </c>
      <c r="J469" s="1539"/>
      <c r="K469" s="1703"/>
      <c r="L469" s="115"/>
      <c r="M469" s="115"/>
      <c r="N469" s="115"/>
      <c r="O469" s="1527"/>
      <c r="P469" s="1527"/>
      <c r="Q469" s="1527"/>
      <c r="R469" s="1527"/>
      <c r="S469" s="47"/>
      <c r="T469" s="1527"/>
      <c r="U469" s="47"/>
      <c r="V469" s="48"/>
      <c r="W469" s="48"/>
      <c r="X469" s="48"/>
      <c r="Y469" s="48"/>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row>
    <row r="470" spans="2:57" ht="20.25">
      <c r="B470" s="55">
        <v>10</v>
      </c>
      <c r="C470" s="669"/>
      <c r="D470" s="451" t="e">
        <f>VLOOKUP(C470,'Library Volume 2'!H$7:J$86,3,FALSE)</f>
        <v>#N/A</v>
      </c>
      <c r="E470" s="670"/>
      <c r="F470" s="43">
        <f t="shared" si="73"/>
        <v>0</v>
      </c>
      <c r="G470" s="670"/>
      <c r="H470" s="44">
        <f t="shared" si="74"/>
        <v>0</v>
      </c>
      <c r="I470" s="43">
        <f t="shared" si="75"/>
        <v>0</v>
      </c>
      <c r="J470" s="1539"/>
      <c r="K470" s="1703"/>
      <c r="L470" s="115"/>
      <c r="M470" s="115"/>
      <c r="N470" s="115"/>
      <c r="O470" s="1527"/>
      <c r="P470" s="1527"/>
      <c r="Q470" s="1527"/>
      <c r="R470" s="1527"/>
      <c r="S470" s="47"/>
      <c r="T470" s="1527"/>
      <c r="U470" s="47"/>
      <c r="V470" s="48"/>
      <c r="W470" s="48"/>
      <c r="X470" s="48"/>
      <c r="Y470" s="48"/>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row>
    <row r="471" spans="2:57" ht="20.25">
      <c r="B471" s="55">
        <v>11</v>
      </c>
      <c r="C471" s="669"/>
      <c r="D471" s="451" t="e">
        <f>VLOOKUP(C471,'Library Volume 2'!H$7:J$86,3,FALSE)</f>
        <v>#N/A</v>
      </c>
      <c r="E471" s="670"/>
      <c r="F471" s="43">
        <f t="shared" si="73"/>
        <v>0</v>
      </c>
      <c r="G471" s="670"/>
      <c r="H471" s="44">
        <f t="shared" si="74"/>
        <v>0</v>
      </c>
      <c r="I471" s="43">
        <f t="shared" si="75"/>
        <v>0</v>
      </c>
      <c r="J471" s="1539"/>
      <c r="K471" s="1703"/>
      <c r="L471" s="115"/>
      <c r="M471" s="115"/>
      <c r="N471" s="115"/>
      <c r="O471" s="1527"/>
      <c r="P471" s="1527"/>
      <c r="Q471" s="1527"/>
      <c r="R471" s="1527"/>
      <c r="S471" s="47"/>
      <c r="T471" s="1527"/>
      <c r="U471" s="47"/>
      <c r="V471" s="48"/>
      <c r="W471" s="48"/>
      <c r="X471" s="48"/>
      <c r="Y471" s="48"/>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row>
    <row r="472" spans="2:57" ht="20.25">
      <c r="B472" s="55">
        <v>12</v>
      </c>
      <c r="C472" s="669"/>
      <c r="D472" s="451" t="e">
        <f>VLOOKUP(C472,'Library Volume 2'!H$7:J$86,3,FALSE)</f>
        <v>#N/A</v>
      </c>
      <c r="E472" s="670"/>
      <c r="F472" s="43">
        <f t="shared" si="73"/>
        <v>0</v>
      </c>
      <c r="G472" s="670"/>
      <c r="H472" s="44">
        <f t="shared" si="74"/>
        <v>0</v>
      </c>
      <c r="I472" s="43">
        <f t="shared" si="75"/>
        <v>0</v>
      </c>
      <c r="J472" s="1539"/>
      <c r="K472" s="1698"/>
      <c r="L472" s="115"/>
      <c r="M472" s="115"/>
      <c r="N472" s="115"/>
      <c r="O472" s="1527"/>
      <c r="P472" s="1527"/>
      <c r="Q472" s="1527"/>
      <c r="R472" s="1527"/>
      <c r="S472" s="47"/>
      <c r="T472" s="1527"/>
      <c r="U472" s="47"/>
      <c r="V472" s="48"/>
      <c r="W472" s="48"/>
      <c r="X472" s="48"/>
      <c r="Y472" s="48"/>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row>
    <row r="473" spans="2:57" ht="20.25">
      <c r="B473" s="55">
        <v>13</v>
      </c>
      <c r="C473" s="669"/>
      <c r="D473" s="451" t="e">
        <f>VLOOKUP(C473,'Library Volume 2'!H$7:J$86,3,FALSE)</f>
        <v>#N/A</v>
      </c>
      <c r="E473" s="670"/>
      <c r="F473" s="43">
        <f t="shared" si="73"/>
        <v>0</v>
      </c>
      <c r="G473" s="670"/>
      <c r="H473" s="44">
        <f t="shared" si="74"/>
        <v>0</v>
      </c>
      <c r="I473" s="43">
        <f t="shared" si="75"/>
        <v>0</v>
      </c>
      <c r="J473" s="1539"/>
      <c r="K473" s="1698"/>
      <c r="L473" s="115"/>
      <c r="M473" s="115"/>
      <c r="N473" s="115"/>
      <c r="O473" s="1527"/>
      <c r="P473" s="1527"/>
      <c r="Q473" s="1527"/>
      <c r="R473" s="1527"/>
      <c r="S473" s="47"/>
      <c r="T473" s="1527"/>
      <c r="U473" s="47"/>
      <c r="V473" s="48"/>
      <c r="W473" s="48"/>
      <c r="X473" s="48"/>
      <c r="Y473" s="48"/>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row>
    <row r="474" spans="2:57" ht="20.25">
      <c r="B474" s="55">
        <v>14</v>
      </c>
      <c r="C474" s="669"/>
      <c r="D474" s="451" t="e">
        <f>VLOOKUP(C474,'Library Volume 2'!H$7:J$86,3,FALSE)</f>
        <v>#N/A</v>
      </c>
      <c r="E474" s="670"/>
      <c r="F474" s="43">
        <f t="shared" si="73"/>
        <v>0</v>
      </c>
      <c r="G474" s="670"/>
      <c r="H474" s="44">
        <f t="shared" si="74"/>
        <v>0</v>
      </c>
      <c r="I474" s="43">
        <f t="shared" si="75"/>
        <v>0</v>
      </c>
      <c r="J474" s="1539"/>
      <c r="K474" s="1698"/>
      <c r="L474" s="115"/>
      <c r="M474" s="115"/>
      <c r="N474" s="115"/>
      <c r="O474" s="1527"/>
      <c r="P474" s="1527"/>
      <c r="Q474" s="1527"/>
      <c r="R474" s="1527"/>
      <c r="S474" s="47"/>
      <c r="T474" s="1527"/>
      <c r="U474" s="47"/>
      <c r="V474" s="48"/>
      <c r="W474" s="48"/>
      <c r="X474" s="48"/>
      <c r="Y474" s="48"/>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row>
    <row r="475" spans="2:57" ht="20.25">
      <c r="B475" s="55">
        <v>15</v>
      </c>
      <c r="C475" s="669"/>
      <c r="D475" s="451" t="e">
        <f>VLOOKUP(C475,'Library Volume 2'!H$7:J$86,3,FALSE)</f>
        <v>#N/A</v>
      </c>
      <c r="E475" s="670"/>
      <c r="F475" s="43">
        <f t="shared" si="73"/>
        <v>0</v>
      </c>
      <c r="G475" s="670"/>
      <c r="H475" s="44">
        <f t="shared" si="74"/>
        <v>0</v>
      </c>
      <c r="I475" s="43">
        <f t="shared" si="75"/>
        <v>0</v>
      </c>
      <c r="J475" s="1539"/>
      <c r="K475" s="1698"/>
      <c r="L475" s="115"/>
      <c r="M475" s="115"/>
      <c r="N475" s="115"/>
      <c r="O475" s="1527"/>
      <c r="P475" s="1527"/>
      <c r="Q475" s="1527"/>
      <c r="R475" s="1527"/>
      <c r="S475" s="47"/>
      <c r="T475" s="1527"/>
      <c r="U475" s="47"/>
      <c r="V475" s="48"/>
      <c r="W475" s="48"/>
      <c r="X475" s="48"/>
      <c r="Y475" s="48"/>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row>
    <row r="476" spans="2:57" ht="20.25">
      <c r="B476" s="55">
        <v>16</v>
      </c>
      <c r="C476" s="669"/>
      <c r="D476" s="451" t="e">
        <f>VLOOKUP(C476,'Library Volume 2'!H$7:J$86,3,FALSE)</f>
        <v>#N/A</v>
      </c>
      <c r="E476" s="670"/>
      <c r="F476" s="43">
        <f t="shared" si="73"/>
        <v>0</v>
      </c>
      <c r="G476" s="670"/>
      <c r="H476" s="44">
        <f t="shared" si="74"/>
        <v>0</v>
      </c>
      <c r="I476" s="43">
        <f t="shared" si="75"/>
        <v>0</v>
      </c>
      <c r="J476" s="1539"/>
      <c r="K476" s="1698"/>
      <c r="L476" s="115"/>
      <c r="M476" s="115"/>
      <c r="N476" s="115"/>
      <c r="O476" s="1527"/>
      <c r="P476" s="1527"/>
      <c r="Q476" s="1527"/>
      <c r="R476" s="1527"/>
      <c r="S476" s="47"/>
      <c r="T476" s="1527"/>
      <c r="U476" s="1527"/>
      <c r="V476" s="1539"/>
      <c r="W476" s="1539"/>
      <c r="X476" s="1527"/>
      <c r="Y476" s="1527"/>
      <c r="Z476" s="152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row>
    <row r="477" spans="2:57" ht="20.25">
      <c r="B477" s="55">
        <v>17</v>
      </c>
      <c r="C477" s="669"/>
      <c r="D477" s="451" t="e">
        <f>VLOOKUP(C477,'Library Volume 2'!H$7:J$86,3,FALSE)</f>
        <v>#N/A</v>
      </c>
      <c r="E477" s="670"/>
      <c r="F477" s="43">
        <f t="shared" si="73"/>
        <v>0</v>
      </c>
      <c r="G477" s="670"/>
      <c r="H477" s="44">
        <f t="shared" si="74"/>
        <v>0</v>
      </c>
      <c r="I477" s="43">
        <f t="shared" si="75"/>
        <v>0</v>
      </c>
      <c r="J477" s="1539"/>
      <c r="K477" s="1698"/>
      <c r="L477" s="115"/>
      <c r="M477" s="115"/>
      <c r="N477" s="115"/>
      <c r="O477" s="1527"/>
      <c r="P477" s="1527"/>
      <c r="Q477" s="1527"/>
      <c r="R477" s="1527"/>
      <c r="S477" s="47"/>
      <c r="T477" s="1527"/>
      <c r="U477" s="1527"/>
      <c r="V477" s="1539"/>
      <c r="W477" s="1539"/>
      <c r="X477" s="1527"/>
      <c r="Y477" s="1527"/>
      <c r="Z477" s="152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row>
    <row r="478" spans="2:57" ht="20.25">
      <c r="B478" s="55">
        <v>18</v>
      </c>
      <c r="C478" s="669"/>
      <c r="D478" s="451" t="e">
        <f>VLOOKUP(C478,'Library Volume 2'!H$7:J$86,3,FALSE)</f>
        <v>#N/A</v>
      </c>
      <c r="E478" s="670"/>
      <c r="F478" s="43">
        <f t="shared" si="73"/>
        <v>0</v>
      </c>
      <c r="G478" s="670"/>
      <c r="H478" s="44">
        <f t="shared" si="74"/>
        <v>0</v>
      </c>
      <c r="I478" s="43">
        <f t="shared" si="75"/>
        <v>0</v>
      </c>
      <c r="J478" s="1539"/>
      <c r="K478" s="1698"/>
      <c r="L478" s="115"/>
      <c r="M478" s="115"/>
      <c r="N478" s="115"/>
      <c r="O478" s="1527"/>
      <c r="P478" s="1527"/>
      <c r="Q478" s="1527"/>
      <c r="R478" s="1527"/>
      <c r="S478" s="47"/>
      <c r="T478" s="1527"/>
      <c r="U478" s="1527"/>
      <c r="V478" s="1539"/>
      <c r="W478" s="1539"/>
      <c r="X478" s="1527"/>
      <c r="Y478" s="1527"/>
      <c r="Z478" s="152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row>
    <row r="479" spans="2:57" ht="20.25">
      <c r="B479" s="55">
        <v>19</v>
      </c>
      <c r="C479" s="669"/>
      <c r="D479" s="451" t="e">
        <f>VLOOKUP(C479,'Library Volume 2'!H$7:J$86,3,FALSE)</f>
        <v>#N/A</v>
      </c>
      <c r="E479" s="670"/>
      <c r="F479" s="43">
        <f t="shared" si="73"/>
        <v>0</v>
      </c>
      <c r="G479" s="670"/>
      <c r="H479" s="44">
        <f t="shared" si="74"/>
        <v>0</v>
      </c>
      <c r="I479" s="43">
        <f t="shared" si="75"/>
        <v>0</v>
      </c>
      <c r="J479" s="1539"/>
      <c r="K479" s="1698"/>
      <c r="L479" s="115"/>
      <c r="M479" s="115"/>
      <c r="N479" s="115"/>
      <c r="O479" s="1527"/>
      <c r="P479" s="1527"/>
      <c r="Q479" s="1527"/>
      <c r="R479" s="1527"/>
      <c r="S479" s="47"/>
      <c r="T479" s="1527"/>
      <c r="U479" s="1527"/>
      <c r="V479" s="1539"/>
      <c r="W479" s="1539"/>
      <c r="X479" s="1527"/>
      <c r="Y479" s="1527"/>
      <c r="Z479" s="152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row>
    <row r="480" spans="2:57" ht="20.25">
      <c r="B480" s="55">
        <v>20</v>
      </c>
      <c r="C480" s="669"/>
      <c r="D480" s="451" t="e">
        <f>VLOOKUP(C480,'Library Volume 2'!H$7:J$86,3,FALSE)</f>
        <v>#N/A</v>
      </c>
      <c r="E480" s="670"/>
      <c r="F480" s="43">
        <f t="shared" si="73"/>
        <v>0</v>
      </c>
      <c r="G480" s="670"/>
      <c r="H480" s="44">
        <f t="shared" si="74"/>
        <v>0</v>
      </c>
      <c r="I480" s="43">
        <f t="shared" si="75"/>
        <v>0</v>
      </c>
      <c r="J480" s="1539"/>
      <c r="K480" s="1698"/>
      <c r="L480" s="115"/>
      <c r="M480" s="115"/>
      <c r="N480" s="115"/>
      <c r="O480" s="1527"/>
      <c r="P480" s="1527"/>
      <c r="Q480" s="1527"/>
      <c r="R480" s="1527"/>
      <c r="S480" s="47"/>
      <c r="T480" s="1527"/>
      <c r="U480" s="1527"/>
      <c r="V480" s="1539"/>
      <c r="W480" s="1539"/>
      <c r="X480" s="1527"/>
      <c r="Y480" s="1527"/>
      <c r="Z480" s="152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row>
    <row r="481" spans="2:57" ht="20.25">
      <c r="B481" s="53"/>
      <c r="C481" s="362"/>
      <c r="D481" s="386"/>
      <c r="E481" s="363"/>
      <c r="F481" s="1192" t="s">
        <v>517</v>
      </c>
      <c r="G481" s="364">
        <f t="shared" ref="G481:H481" si="76">SUM(G461:G480)</f>
        <v>0</v>
      </c>
      <c r="H481" s="364">
        <f t="shared" si="76"/>
        <v>0</v>
      </c>
      <c r="I481" s="434">
        <f>SUM(I461:I480)</f>
        <v>0</v>
      </c>
      <c r="J481" s="436"/>
      <c r="K481" s="760"/>
      <c r="L481" s="115"/>
      <c r="M481" s="115"/>
      <c r="N481" s="115"/>
      <c r="O481" s="1527"/>
      <c r="P481" s="1527"/>
      <c r="Q481" s="1527"/>
      <c r="R481" s="1527"/>
      <c r="S481" s="47"/>
      <c r="T481" s="1527"/>
      <c r="U481" s="1527"/>
      <c r="V481" s="1539"/>
      <c r="W481" s="1539"/>
      <c r="X481" s="1527"/>
      <c r="Y481" s="1527"/>
      <c r="Z481" s="1527"/>
      <c r="AA481" s="47"/>
      <c r="AB481" s="47"/>
      <c r="AC481" s="47"/>
      <c r="AD481" s="47"/>
      <c r="AE481" s="47"/>
      <c r="AF481" s="47"/>
      <c r="AG481" s="47"/>
      <c r="AH481" s="47"/>
      <c r="AI481" s="47"/>
      <c r="AJ481" s="47"/>
      <c r="AK481" s="47"/>
      <c r="AL481" s="47"/>
      <c r="AM481" s="1527"/>
      <c r="AN481" s="1527"/>
      <c r="AO481" s="1527"/>
      <c r="AP481" s="1527"/>
      <c r="AQ481" s="1527"/>
      <c r="AR481" s="1527"/>
      <c r="AS481" s="1527"/>
      <c r="AT481" s="1527"/>
      <c r="AU481" s="1527"/>
      <c r="AV481" s="1527"/>
      <c r="AW481" s="1527"/>
      <c r="AX481" s="1527"/>
      <c r="AY481" s="1527"/>
      <c r="AZ481" s="1527"/>
      <c r="BA481" s="1527"/>
      <c r="BB481" s="1527"/>
      <c r="BC481" s="1527"/>
      <c r="BD481" s="1527"/>
      <c r="BE481" s="1527"/>
    </row>
    <row r="482" spans="2:57" ht="20.100000000000001" customHeight="1">
      <c r="B482" s="53"/>
      <c r="C482" s="1705"/>
      <c r="D482" s="1706"/>
      <c r="E482" s="1654"/>
      <c r="F482" s="314" t="s">
        <v>518</v>
      </c>
      <c r="G482" s="109">
        <f>G459-G481</f>
        <v>0</v>
      </c>
      <c r="H482" s="109">
        <f>H459-H481</f>
        <v>0</v>
      </c>
      <c r="I482" s="415">
        <f>ROUND(I459-I481,0)</f>
        <v>0</v>
      </c>
      <c r="J482" s="1539"/>
      <c r="K482" s="1707"/>
      <c r="L482" s="115"/>
      <c r="M482" s="115"/>
      <c r="N482" s="115"/>
      <c r="O482" s="1527"/>
      <c r="P482" s="1527"/>
      <c r="Q482" s="1527"/>
      <c r="R482" s="1527"/>
      <c r="S482" s="47"/>
      <c r="T482" s="1527"/>
      <c r="U482" s="1527"/>
      <c r="V482" s="1539"/>
      <c r="W482" s="1539"/>
      <c r="X482" s="1527"/>
      <c r="Y482" s="1527"/>
      <c r="Z482" s="1527"/>
      <c r="AA482" s="47"/>
      <c r="AB482" s="47"/>
      <c r="AC482" s="47"/>
      <c r="AD482" s="47"/>
      <c r="AE482" s="47"/>
      <c r="AF482" s="47"/>
      <c r="AG482" s="47"/>
      <c r="AH482" s="47"/>
      <c r="AI482" s="47"/>
      <c r="AJ482" s="47"/>
      <c r="AK482" s="47"/>
      <c r="AL482" s="47"/>
      <c r="AM482" s="1527"/>
      <c r="AN482" s="1527"/>
      <c r="AO482" s="1527"/>
      <c r="AP482" s="1527"/>
      <c r="AQ482" s="1527"/>
      <c r="AR482" s="1527"/>
      <c r="AS482" s="1527"/>
      <c r="AT482" s="1527"/>
      <c r="AU482" s="1527"/>
      <c r="AV482" s="1527"/>
      <c r="AW482" s="1527"/>
      <c r="AX482" s="1527"/>
      <c r="AY482" s="1527"/>
      <c r="AZ482" s="1527"/>
      <c r="BA482" s="1527"/>
      <c r="BB482" s="1527"/>
      <c r="BC482" s="1527"/>
      <c r="BD482" s="1527"/>
      <c r="BE482" s="1527"/>
    </row>
    <row r="483" spans="2:57" ht="20.25">
      <c r="B483" s="53"/>
      <c r="C483" s="1582"/>
      <c r="D483" s="1708"/>
      <c r="E483" s="1576"/>
      <c r="F483" s="1576"/>
      <c r="G483" s="1576"/>
      <c r="H483" s="1576"/>
      <c r="I483" s="1577"/>
      <c r="J483" s="1539"/>
      <c r="K483" s="1707"/>
      <c r="L483" s="115"/>
      <c r="M483" s="115"/>
      <c r="N483" s="115"/>
      <c r="O483" s="1527"/>
      <c r="P483" s="1527"/>
      <c r="Q483" s="1527"/>
      <c r="R483" s="1527"/>
      <c r="S483" s="47"/>
      <c r="T483" s="1527"/>
      <c r="U483" s="1527"/>
      <c r="V483" s="1539"/>
      <c r="W483" s="1539"/>
      <c r="X483" s="1527"/>
      <c r="Y483" s="1527"/>
      <c r="Z483" s="1527"/>
      <c r="AA483" s="47"/>
      <c r="AB483" s="47"/>
      <c r="AC483" s="47"/>
      <c r="AD483" s="47"/>
      <c r="AE483" s="47"/>
      <c r="AF483" s="47"/>
      <c r="AG483" s="47"/>
      <c r="AH483" s="47"/>
      <c r="AI483" s="47"/>
      <c r="AJ483" s="47"/>
      <c r="AK483" s="47"/>
      <c r="AL483" s="47"/>
      <c r="AM483" s="1527"/>
      <c r="AN483" s="1527"/>
      <c r="AO483" s="1527"/>
      <c r="AP483" s="1527"/>
      <c r="AQ483" s="1527"/>
      <c r="AR483" s="1527"/>
      <c r="AS483" s="1527"/>
      <c r="AT483" s="1527"/>
      <c r="AU483" s="1527"/>
      <c r="AV483" s="1527"/>
      <c r="AW483" s="1527"/>
      <c r="AX483" s="1527"/>
      <c r="AY483" s="1527"/>
      <c r="AZ483" s="1527"/>
      <c r="BA483" s="1527"/>
      <c r="BB483" s="1527"/>
      <c r="BC483" s="1527"/>
      <c r="BD483" s="1527"/>
      <c r="BE483" s="1527"/>
    </row>
    <row r="484" spans="2:57" s="115" customFormat="1" ht="23.25">
      <c r="B484" s="787" t="str">
        <f>'Curriculum Data'!AD137</f>
        <v>14</v>
      </c>
      <c r="C484" s="798" t="str">
        <f>'Curriculum Data'!AE137</f>
        <v>Preparation for Life and Work</v>
      </c>
      <c r="D484" s="387"/>
      <c r="E484" s="315"/>
      <c r="F484" s="315"/>
      <c r="G484" s="316"/>
      <c r="H484" s="317"/>
      <c r="I484" s="315"/>
      <c r="J484" s="118"/>
      <c r="K484" s="757"/>
      <c r="V484" s="118"/>
      <c r="W484" s="118"/>
    </row>
    <row r="485" spans="2:57" s="929" customFormat="1" ht="23.1" customHeight="1">
      <c r="B485" s="928"/>
      <c r="C485" s="1446" t="s">
        <v>510</v>
      </c>
      <c r="D485" s="923"/>
      <c r="E485" s="924"/>
      <c r="F485" s="924"/>
      <c r="G485" s="925"/>
      <c r="H485" s="926"/>
      <c r="I485" s="924"/>
      <c r="J485" s="805"/>
      <c r="K485" s="927"/>
      <c r="S485" s="930"/>
      <c r="U485" s="930"/>
      <c r="V485" s="931"/>
      <c r="W485" s="931"/>
      <c r="X485" s="931"/>
      <c r="Y485" s="931"/>
      <c r="Z485" s="930"/>
      <c r="AA485" s="930"/>
      <c r="AB485" s="930"/>
      <c r="AC485" s="930"/>
      <c r="AD485" s="930"/>
      <c r="AE485" s="930"/>
      <c r="AF485" s="930"/>
      <c r="AG485" s="930"/>
      <c r="AH485" s="930"/>
      <c r="AI485" s="930"/>
      <c r="AJ485" s="930"/>
      <c r="AK485" s="930"/>
      <c r="AL485" s="930"/>
      <c r="AM485" s="930"/>
      <c r="AN485" s="930"/>
      <c r="AO485" s="930"/>
      <c r="AP485" s="930"/>
      <c r="AQ485" s="930"/>
      <c r="AR485" s="930"/>
      <c r="AS485" s="930"/>
      <c r="AT485" s="930"/>
      <c r="AU485" s="930"/>
      <c r="AV485" s="930"/>
      <c r="AW485" s="930"/>
      <c r="AX485" s="930"/>
      <c r="AY485" s="930"/>
      <c r="AZ485" s="930"/>
      <c r="BA485" s="930"/>
      <c r="BB485" s="930"/>
      <c r="BC485" s="930"/>
      <c r="BD485" s="930"/>
      <c r="BE485" s="930"/>
    </row>
    <row r="486" spans="2:57" ht="16.350000000000001" customHeight="1">
      <c r="B486" s="53"/>
      <c r="C486" s="51" t="s">
        <v>476</v>
      </c>
      <c r="D486" s="830">
        <f>'Library Volume 1'!$G$6</f>
        <v>3.2</v>
      </c>
      <c r="E486" s="831">
        <f>'Library Volume 1'!$G$7</f>
        <v>69</v>
      </c>
      <c r="F486" s="1639">
        <f>ROUND(E486/D486,0)</f>
        <v>22</v>
      </c>
      <c r="G486" s="104">
        <f>'Curriculum Data'!AI138</f>
        <v>0</v>
      </c>
      <c r="H486" s="105">
        <f>G486*F486</f>
        <v>0</v>
      </c>
      <c r="I486" s="104">
        <f>E486*G486</f>
        <v>0</v>
      </c>
      <c r="J486" s="1539"/>
      <c r="K486" s="1701"/>
      <c r="L486" s="115"/>
      <c r="M486" s="115"/>
      <c r="N486" s="115"/>
      <c r="O486" s="1527"/>
      <c r="P486" s="1527"/>
      <c r="Q486" s="1527"/>
      <c r="R486" s="1527"/>
      <c r="S486" s="1527"/>
      <c r="T486" s="1527"/>
      <c r="U486" s="1527"/>
      <c r="V486" s="1539"/>
      <c r="W486" s="1539"/>
      <c r="X486" s="1527"/>
      <c r="Y486" s="1527"/>
      <c r="Z486" s="1527"/>
      <c r="AA486" s="1527"/>
      <c r="AB486" s="1527"/>
      <c r="AC486" s="1527"/>
      <c r="AD486" s="1527"/>
      <c r="AE486" s="1527"/>
      <c r="AF486" s="1527"/>
      <c r="AG486" s="1527"/>
      <c r="AH486" s="1527"/>
      <c r="AI486" s="1527"/>
      <c r="AJ486" s="1527"/>
      <c r="AK486" s="1527"/>
      <c r="AL486" s="1527"/>
      <c r="AM486" s="1527"/>
      <c r="AN486" s="1527"/>
      <c r="AO486" s="1527"/>
      <c r="AP486" s="1527"/>
      <c r="AQ486" s="1527"/>
      <c r="AR486" s="1527"/>
      <c r="AS486" s="1527"/>
      <c r="AT486" s="1527"/>
      <c r="AU486" s="1527"/>
      <c r="AV486" s="1527"/>
      <c r="AW486" s="1527"/>
      <c r="AX486" s="1527"/>
      <c r="AY486" s="1527"/>
      <c r="AZ486" s="1527"/>
      <c r="BA486" s="1527"/>
      <c r="BB486" s="1527"/>
      <c r="BC486" s="1527"/>
      <c r="BD486" s="1527"/>
      <c r="BE486" s="1527"/>
    </row>
    <row r="487" spans="2:57" ht="16.350000000000001" customHeight="1">
      <c r="B487" s="53"/>
      <c r="C487" s="51" t="s">
        <v>478</v>
      </c>
      <c r="D487" s="830">
        <f>'Library Volume 1'!$H$6</f>
        <v>4.9000000000000004</v>
      </c>
      <c r="E487" s="831">
        <f>'Library Volume 1'!$H$7</f>
        <v>97</v>
      </c>
      <c r="F487" s="1639">
        <f>ROUND(E487/D487,0)</f>
        <v>20</v>
      </c>
      <c r="G487" s="104">
        <f>'Curriculum Data'!AJ138</f>
        <v>0</v>
      </c>
      <c r="H487" s="105">
        <f>G487*F487</f>
        <v>0</v>
      </c>
      <c r="I487" s="104">
        <f>E487*G487</f>
        <v>0</v>
      </c>
      <c r="J487" s="1539"/>
      <c r="K487" s="1701"/>
      <c r="L487" s="115"/>
      <c r="M487" s="115"/>
      <c r="N487" s="115"/>
      <c r="O487" s="1527"/>
      <c r="P487" s="1527"/>
      <c r="Q487" s="1527"/>
      <c r="R487" s="1527"/>
      <c r="S487" s="1527"/>
      <c r="T487" s="1527"/>
      <c r="U487" s="1527"/>
      <c r="V487" s="1539"/>
      <c r="W487" s="1539"/>
      <c r="X487" s="1527"/>
      <c r="Y487" s="1527"/>
      <c r="Z487" s="1527"/>
      <c r="AA487" s="1527"/>
      <c r="AB487" s="1527"/>
      <c r="AC487" s="1527"/>
      <c r="AD487" s="1527"/>
      <c r="AE487" s="1527"/>
      <c r="AF487" s="1527"/>
      <c r="AG487" s="1527"/>
      <c r="AH487" s="1527"/>
      <c r="AI487" s="1527"/>
      <c r="AJ487" s="1527"/>
      <c r="AK487" s="1527"/>
      <c r="AL487" s="1527"/>
      <c r="AM487" s="1527"/>
      <c r="AN487" s="1527"/>
      <c r="AO487" s="1527"/>
      <c r="AP487" s="1527"/>
      <c r="AQ487" s="1527"/>
      <c r="AR487" s="1527"/>
      <c r="AS487" s="1527"/>
      <c r="AT487" s="1527"/>
      <c r="AU487" s="1527"/>
      <c r="AV487" s="1527"/>
      <c r="AW487" s="1527"/>
      <c r="AX487" s="1527"/>
      <c r="AY487" s="1527"/>
      <c r="AZ487" s="1527"/>
      <c r="BA487" s="1527"/>
      <c r="BB487" s="1527"/>
      <c r="BC487" s="1527"/>
      <c r="BD487" s="1527"/>
      <c r="BE487" s="1527"/>
    </row>
    <row r="488" spans="2:57" ht="16.350000000000001" customHeight="1">
      <c r="B488" s="53"/>
      <c r="C488" s="51" t="s">
        <v>480</v>
      </c>
      <c r="D488" s="830">
        <f>'Library Volume 1'!$I$6</f>
        <v>6.5</v>
      </c>
      <c r="E488" s="831">
        <f>'Library Volume 1'!$I$7</f>
        <v>139</v>
      </c>
      <c r="F488" s="1639">
        <f>ROUND(E488/D488,0)</f>
        <v>21</v>
      </c>
      <c r="G488" s="104">
        <f>'Curriculum Data'!AK138</f>
        <v>0</v>
      </c>
      <c r="H488" s="105">
        <f>G488*F488</f>
        <v>0</v>
      </c>
      <c r="I488" s="104">
        <f>E488*G488</f>
        <v>0</v>
      </c>
      <c r="J488" s="1539"/>
      <c r="K488" s="1701"/>
      <c r="L488" s="115"/>
      <c r="M488" s="115"/>
      <c r="N488" s="115"/>
      <c r="O488" s="1527"/>
      <c r="P488" s="1527"/>
      <c r="Q488" s="1527"/>
      <c r="R488" s="1527"/>
      <c r="S488" s="1527"/>
      <c r="T488" s="1527"/>
      <c r="U488" s="1527"/>
      <c r="V488" s="1539"/>
      <c r="W488" s="1539"/>
      <c r="X488" s="1527"/>
      <c r="Y488" s="1527"/>
      <c r="Z488" s="1527"/>
      <c r="AA488" s="1527"/>
      <c r="AB488" s="1527"/>
      <c r="AC488" s="1527"/>
      <c r="AD488" s="1527"/>
      <c r="AE488" s="1527"/>
      <c r="AF488" s="1527"/>
      <c r="AG488" s="1527"/>
      <c r="AH488" s="1527"/>
      <c r="AI488" s="1527"/>
      <c r="AJ488" s="1527"/>
      <c r="AK488" s="1527"/>
      <c r="AL488" s="1527"/>
      <c r="AM488" s="1527"/>
      <c r="AN488" s="1527"/>
      <c r="AO488" s="1527"/>
      <c r="AP488" s="1527"/>
      <c r="AQ488" s="1527"/>
      <c r="AR488" s="1527"/>
      <c r="AS488" s="1527"/>
      <c r="AT488" s="1527"/>
      <c r="AU488" s="1527"/>
      <c r="AV488" s="1527"/>
      <c r="AW488" s="1527"/>
      <c r="AX488" s="1527"/>
      <c r="AY488" s="1527"/>
      <c r="AZ488" s="1527"/>
      <c r="BA488" s="1527"/>
      <c r="BB488" s="1527"/>
      <c r="BC488" s="1527"/>
      <c r="BD488" s="1527"/>
      <c r="BE488" s="1527"/>
    </row>
    <row r="489" spans="2:57" ht="16.350000000000001" customHeight="1">
      <c r="B489" s="53"/>
      <c r="C489" s="398" t="s">
        <v>482</v>
      </c>
      <c r="D489" s="830">
        <f>'Library Volume 1'!$J$6</f>
        <v>7.5</v>
      </c>
      <c r="E489" s="831">
        <f>'Library Volume 1'!$J$7</f>
        <v>167</v>
      </c>
      <c r="F489" s="1639">
        <f>ROUND(E489/D489,0)</f>
        <v>22</v>
      </c>
      <c r="G489" s="104">
        <f>'Curriculum Data'!AL138</f>
        <v>0</v>
      </c>
      <c r="H489" s="105">
        <f>G489*F489</f>
        <v>0</v>
      </c>
      <c r="I489" s="104">
        <f>E489*G489</f>
        <v>0</v>
      </c>
      <c r="J489" s="1539"/>
      <c r="K489" s="1701"/>
      <c r="L489" s="115"/>
      <c r="M489" s="115"/>
      <c r="N489" s="115"/>
      <c r="O489" s="1527"/>
      <c r="P489" s="1527"/>
      <c r="Q489" s="1527"/>
      <c r="R489" s="1527"/>
      <c r="S489" s="1527"/>
      <c r="T489" s="1527"/>
      <c r="U489" s="1527"/>
      <c r="V489" s="1539"/>
      <c r="W489" s="1539"/>
      <c r="X489" s="1527"/>
      <c r="Y489" s="1527"/>
      <c r="Z489" s="1527"/>
      <c r="AA489" s="1527"/>
      <c r="AB489" s="1527"/>
      <c r="AC489" s="1527"/>
      <c r="AD489" s="1527"/>
      <c r="AE489" s="1527"/>
      <c r="AF489" s="1527"/>
      <c r="AG489" s="1527"/>
      <c r="AH489" s="1527"/>
      <c r="AI489" s="1527"/>
      <c r="AJ489" s="1527"/>
      <c r="AK489" s="1527"/>
      <c r="AL489" s="1527"/>
      <c r="AM489" s="1527"/>
      <c r="AN489" s="1527"/>
      <c r="AO489" s="1527"/>
      <c r="AP489" s="1527"/>
      <c r="AQ489" s="1527"/>
      <c r="AR489" s="1527"/>
      <c r="AS489" s="1527"/>
      <c r="AT489" s="1527"/>
      <c r="AU489" s="1527"/>
      <c r="AV489" s="1527"/>
      <c r="AW489" s="1527"/>
      <c r="AX489" s="1527"/>
      <c r="AY489" s="1527"/>
      <c r="AZ489" s="1527"/>
      <c r="BA489" s="1527"/>
      <c r="BB489" s="1527"/>
      <c r="BC489" s="1527"/>
      <c r="BD489" s="1527"/>
      <c r="BE489" s="1527"/>
    </row>
    <row r="490" spans="2:57" s="51" customFormat="1" ht="20.25">
      <c r="B490" s="53"/>
      <c r="C490" s="1446" t="s">
        <v>513</v>
      </c>
      <c r="D490" s="671"/>
      <c r="E490" s="672"/>
      <c r="F490" s="672"/>
      <c r="G490" s="1438">
        <f>SUM(G486:G489)</f>
        <v>0</v>
      </c>
      <c r="H490" s="1438">
        <f t="shared" ref="H490:I490" si="77">SUM(H486:H489)</f>
        <v>0</v>
      </c>
      <c r="I490" s="1438">
        <f t="shared" si="77"/>
        <v>0</v>
      </c>
      <c r="J490" s="20"/>
      <c r="K490" s="754"/>
      <c r="L490" s="115"/>
      <c r="M490" s="115"/>
      <c r="N490" s="115"/>
      <c r="S490" s="47"/>
    </row>
    <row r="491" spans="2:57" ht="20.25">
      <c r="B491" s="111"/>
      <c r="C491" s="360" t="s">
        <v>514</v>
      </c>
      <c r="D491" s="385"/>
      <c r="E491" s="311"/>
      <c r="F491" s="311"/>
      <c r="G491" s="312"/>
      <c r="H491" s="311"/>
      <c r="I491" s="311"/>
      <c r="J491" s="46"/>
      <c r="K491" s="755" t="s">
        <v>287</v>
      </c>
      <c r="L491" s="115"/>
      <c r="M491" s="115"/>
      <c r="N491" s="115"/>
      <c r="O491" s="1527"/>
      <c r="P491" s="1527"/>
      <c r="Q491" s="1527"/>
      <c r="R491" s="1527"/>
      <c r="S491" s="47"/>
      <c r="T491" s="1527"/>
      <c r="U491" s="47"/>
      <c r="V491" s="48"/>
      <c r="W491" s="48"/>
      <c r="X491" s="48"/>
      <c r="Y491" s="48"/>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row>
    <row r="492" spans="2:57" ht="20.25">
      <c r="B492" s="55">
        <v>1</v>
      </c>
      <c r="C492" s="669"/>
      <c r="D492" s="451" t="e">
        <f>VLOOKUP(C492,'Library Volume 2'!H$7:J$86,3,FALSE)</f>
        <v>#N/A</v>
      </c>
      <c r="E492" s="670"/>
      <c r="F492" s="43">
        <f t="shared" ref="F492:F511" si="78">IF(C492=0,0,ROUND(E492/D492,0))</f>
        <v>0</v>
      </c>
      <c r="G492" s="670"/>
      <c r="H492" s="43">
        <f>G492*F492</f>
        <v>0</v>
      </c>
      <c r="I492" s="43">
        <f>E492*G492</f>
        <v>0</v>
      </c>
      <c r="J492" s="1539"/>
      <c r="K492" s="1703"/>
      <c r="L492" s="115"/>
      <c r="M492" s="115"/>
      <c r="N492" s="115"/>
      <c r="O492" s="1527"/>
      <c r="P492" s="1527"/>
      <c r="Q492" s="1527"/>
      <c r="R492" s="1527"/>
      <c r="S492" s="47"/>
      <c r="T492" s="1527"/>
      <c r="U492" s="47"/>
      <c r="V492" s="48"/>
      <c r="W492" s="48"/>
      <c r="X492" s="48"/>
      <c r="Y492" s="48"/>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row>
    <row r="493" spans="2:57" ht="20.25">
      <c r="B493" s="55">
        <v>2</v>
      </c>
      <c r="C493" s="669"/>
      <c r="D493" s="451" t="e">
        <f>VLOOKUP(C493,'Library Volume 2'!H$7:J$86,3,FALSE)</f>
        <v>#N/A</v>
      </c>
      <c r="E493" s="670"/>
      <c r="F493" s="43">
        <f t="shared" si="78"/>
        <v>0</v>
      </c>
      <c r="G493" s="670"/>
      <c r="H493" s="44">
        <f>G493*F493</f>
        <v>0</v>
      </c>
      <c r="I493" s="43">
        <f>E493*G493</f>
        <v>0</v>
      </c>
      <c r="J493" s="1539"/>
      <c r="K493" s="1703"/>
      <c r="L493" s="115"/>
      <c r="M493" s="115"/>
      <c r="N493" s="115"/>
      <c r="O493" s="1527"/>
      <c r="P493" s="1527"/>
      <c r="Q493" s="1527"/>
      <c r="R493" s="1527"/>
      <c r="S493" s="47"/>
      <c r="T493" s="1527"/>
      <c r="U493" s="47"/>
      <c r="V493" s="48"/>
      <c r="W493" s="48"/>
      <c r="X493" s="48"/>
      <c r="Y493" s="48"/>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row>
    <row r="494" spans="2:57" ht="20.25">
      <c r="B494" s="55">
        <v>3</v>
      </c>
      <c r="C494" s="669"/>
      <c r="D494" s="451" t="e">
        <f>VLOOKUP(C494,'Library Volume 2'!H$7:J$86,3,FALSE)</f>
        <v>#N/A</v>
      </c>
      <c r="E494" s="670"/>
      <c r="F494" s="43">
        <f t="shared" si="78"/>
        <v>0</v>
      </c>
      <c r="G494" s="670"/>
      <c r="H494" s="44">
        <f>G494*F494</f>
        <v>0</v>
      </c>
      <c r="I494" s="43">
        <f>E494*G494</f>
        <v>0</v>
      </c>
      <c r="J494" s="1539"/>
      <c r="K494" s="1703"/>
      <c r="L494" s="115"/>
      <c r="M494" s="115"/>
      <c r="N494" s="115"/>
      <c r="O494" s="1527"/>
      <c r="P494" s="1527"/>
      <c r="Q494" s="1527"/>
      <c r="R494" s="1527"/>
      <c r="S494" s="47"/>
      <c r="T494" s="1527"/>
      <c r="U494" s="47"/>
      <c r="V494" s="48"/>
      <c r="W494" s="48"/>
      <c r="X494" s="48"/>
      <c r="Y494" s="48"/>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row>
    <row r="495" spans="2:57" ht="20.25">
      <c r="B495" s="55">
        <v>4</v>
      </c>
      <c r="C495" s="669"/>
      <c r="D495" s="451" t="e">
        <f>VLOOKUP(C495,'Library Volume 2'!H$7:J$86,3,FALSE)</f>
        <v>#N/A</v>
      </c>
      <c r="E495" s="670"/>
      <c r="F495" s="43">
        <f t="shared" si="78"/>
        <v>0</v>
      </c>
      <c r="G495" s="670"/>
      <c r="H495" s="44">
        <f>G495*F495</f>
        <v>0</v>
      </c>
      <c r="I495" s="43">
        <f>E495*G495</f>
        <v>0</v>
      </c>
      <c r="J495" s="1539"/>
      <c r="K495" s="1703"/>
      <c r="L495" s="115"/>
      <c r="M495" s="115"/>
      <c r="N495" s="115"/>
      <c r="O495" s="1527"/>
      <c r="P495" s="1527"/>
      <c r="Q495" s="1527"/>
      <c r="R495" s="1527"/>
      <c r="S495" s="47"/>
      <c r="T495" s="1527"/>
      <c r="U495" s="47"/>
      <c r="V495" s="48"/>
      <c r="W495" s="48"/>
      <c r="X495" s="48"/>
      <c r="Y495" s="48"/>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row>
    <row r="496" spans="2:57" ht="20.25">
      <c r="B496" s="55">
        <v>5</v>
      </c>
      <c r="C496" s="669"/>
      <c r="D496" s="451" t="e">
        <f>VLOOKUP(C496,'Library Volume 2'!H$7:J$86,3,FALSE)</f>
        <v>#N/A</v>
      </c>
      <c r="E496" s="670"/>
      <c r="F496" s="43">
        <f t="shared" si="78"/>
        <v>0</v>
      </c>
      <c r="G496" s="670"/>
      <c r="H496" s="44">
        <f>G496*F496</f>
        <v>0</v>
      </c>
      <c r="I496" s="43">
        <f>E496*G496</f>
        <v>0</v>
      </c>
      <c r="J496" s="1539"/>
      <c r="K496" s="1703"/>
      <c r="L496" s="115"/>
      <c r="M496" s="115"/>
      <c r="N496" s="115"/>
      <c r="O496" s="1527"/>
      <c r="P496" s="1527"/>
      <c r="Q496" s="1527"/>
      <c r="R496" s="1527"/>
      <c r="S496" s="47"/>
      <c r="T496" s="1527"/>
      <c r="U496" s="47"/>
      <c r="V496" s="48"/>
      <c r="W496" s="48"/>
      <c r="X496" s="48"/>
      <c r="Y496" s="48"/>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row>
    <row r="497" spans="2:57" ht="20.25">
      <c r="B497" s="55">
        <v>6</v>
      </c>
      <c r="C497" s="669"/>
      <c r="D497" s="451" t="e">
        <f>VLOOKUP(C497,'Library Volume 2'!H$7:J$86,3,FALSE)</f>
        <v>#N/A</v>
      </c>
      <c r="E497" s="670"/>
      <c r="F497" s="43">
        <f t="shared" si="78"/>
        <v>0</v>
      </c>
      <c r="G497" s="670"/>
      <c r="H497" s="44">
        <f t="shared" ref="H497:H511" si="79">G497*F497</f>
        <v>0</v>
      </c>
      <c r="I497" s="43">
        <f t="shared" ref="I497:I511" si="80">E497*G497</f>
        <v>0</v>
      </c>
      <c r="J497" s="1539"/>
      <c r="K497" s="1703"/>
      <c r="L497" s="115"/>
      <c r="M497" s="115"/>
      <c r="N497" s="115"/>
      <c r="O497" s="1527"/>
      <c r="P497" s="1527"/>
      <c r="Q497" s="1527"/>
      <c r="R497" s="1527"/>
      <c r="S497" s="47"/>
      <c r="T497" s="1527"/>
      <c r="U497" s="47"/>
      <c r="V497" s="48"/>
      <c r="W497" s="48"/>
      <c r="X497" s="48"/>
      <c r="Y497" s="48"/>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row>
    <row r="498" spans="2:57" ht="20.25">
      <c r="B498" s="55">
        <v>7</v>
      </c>
      <c r="C498" s="669"/>
      <c r="D498" s="451" t="e">
        <f>VLOOKUP(C498,'Library Volume 2'!H$7:J$86,3,FALSE)</f>
        <v>#N/A</v>
      </c>
      <c r="E498" s="670"/>
      <c r="F498" s="43">
        <f t="shared" si="78"/>
        <v>0</v>
      </c>
      <c r="G498" s="670"/>
      <c r="H498" s="44">
        <f t="shared" si="79"/>
        <v>0</v>
      </c>
      <c r="I498" s="43">
        <f t="shared" si="80"/>
        <v>0</v>
      </c>
      <c r="J498" s="1539"/>
      <c r="K498" s="1703"/>
      <c r="L498" s="115"/>
      <c r="M498" s="115"/>
      <c r="N498" s="115"/>
      <c r="O498" s="1527"/>
      <c r="P498" s="1527"/>
      <c r="Q498" s="1527"/>
      <c r="R498" s="1527"/>
      <c r="S498" s="47"/>
      <c r="T498" s="1527"/>
      <c r="U498" s="47"/>
      <c r="V498" s="48"/>
      <c r="W498" s="48"/>
      <c r="X498" s="48"/>
      <c r="Y498" s="48"/>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row>
    <row r="499" spans="2:57" ht="20.25">
      <c r="B499" s="55">
        <v>8</v>
      </c>
      <c r="C499" s="669"/>
      <c r="D499" s="451" t="e">
        <f>VLOOKUP(C499,'Library Volume 2'!H$7:J$86,3,FALSE)</f>
        <v>#N/A</v>
      </c>
      <c r="E499" s="670"/>
      <c r="F499" s="43">
        <f t="shared" si="78"/>
        <v>0</v>
      </c>
      <c r="G499" s="670"/>
      <c r="H499" s="44">
        <f t="shared" si="79"/>
        <v>0</v>
      </c>
      <c r="I499" s="43">
        <f t="shared" si="80"/>
        <v>0</v>
      </c>
      <c r="J499" s="1539"/>
      <c r="K499" s="1703"/>
      <c r="L499" s="115"/>
      <c r="M499" s="115"/>
      <c r="N499" s="115"/>
      <c r="O499" s="1527"/>
      <c r="P499" s="1527"/>
      <c r="Q499" s="1527"/>
      <c r="R499" s="1527"/>
      <c r="S499" s="47"/>
      <c r="T499" s="1527"/>
      <c r="U499" s="47"/>
      <c r="V499" s="48"/>
      <c r="W499" s="48"/>
      <c r="X499" s="48"/>
      <c r="Y499" s="48"/>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row>
    <row r="500" spans="2:57" ht="20.25">
      <c r="B500" s="55">
        <v>9</v>
      </c>
      <c r="C500" s="669"/>
      <c r="D500" s="451" t="e">
        <f>VLOOKUP(C500,'Library Volume 2'!H$7:J$86,3,FALSE)</f>
        <v>#N/A</v>
      </c>
      <c r="E500" s="670"/>
      <c r="F500" s="43">
        <f t="shared" si="78"/>
        <v>0</v>
      </c>
      <c r="G500" s="670"/>
      <c r="H500" s="44">
        <f t="shared" si="79"/>
        <v>0</v>
      </c>
      <c r="I500" s="43">
        <f t="shared" si="80"/>
        <v>0</v>
      </c>
      <c r="J500" s="1539"/>
      <c r="K500" s="1703"/>
      <c r="L500" s="115"/>
      <c r="M500" s="115"/>
      <c r="N500" s="115"/>
      <c r="O500" s="1527"/>
      <c r="P500" s="1527"/>
      <c r="Q500" s="1527"/>
      <c r="R500" s="1527"/>
      <c r="S500" s="47"/>
      <c r="T500" s="1527"/>
      <c r="U500" s="47"/>
      <c r="V500" s="48"/>
      <c r="W500" s="48"/>
      <c r="X500" s="48"/>
      <c r="Y500" s="48"/>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row>
    <row r="501" spans="2:57" ht="20.25">
      <c r="B501" s="55">
        <v>10</v>
      </c>
      <c r="C501" s="669"/>
      <c r="D501" s="451" t="e">
        <f>VLOOKUP(C501,'Library Volume 2'!H$7:J$86,3,FALSE)</f>
        <v>#N/A</v>
      </c>
      <c r="E501" s="670"/>
      <c r="F501" s="43">
        <f t="shared" si="78"/>
        <v>0</v>
      </c>
      <c r="G501" s="670"/>
      <c r="H501" s="44">
        <f t="shared" si="79"/>
        <v>0</v>
      </c>
      <c r="I501" s="43">
        <f t="shared" si="80"/>
        <v>0</v>
      </c>
      <c r="J501" s="1539"/>
      <c r="K501" s="1703"/>
      <c r="L501" s="115"/>
      <c r="M501" s="115"/>
      <c r="N501" s="115"/>
      <c r="O501" s="1527"/>
      <c r="P501" s="1527"/>
      <c r="Q501" s="1527"/>
      <c r="R501" s="1527"/>
      <c r="S501" s="47"/>
      <c r="T501" s="1527"/>
      <c r="U501" s="47"/>
      <c r="V501" s="48"/>
      <c r="W501" s="48"/>
      <c r="X501" s="48"/>
      <c r="Y501" s="48"/>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row>
    <row r="502" spans="2:57" ht="20.25">
      <c r="B502" s="55">
        <v>11</v>
      </c>
      <c r="C502" s="669"/>
      <c r="D502" s="451" t="e">
        <f>VLOOKUP(C502,'Library Volume 2'!H$7:J$86,3,FALSE)</f>
        <v>#N/A</v>
      </c>
      <c r="E502" s="670"/>
      <c r="F502" s="43">
        <f t="shared" si="78"/>
        <v>0</v>
      </c>
      <c r="G502" s="670"/>
      <c r="H502" s="44">
        <f t="shared" si="79"/>
        <v>0</v>
      </c>
      <c r="I502" s="43">
        <f t="shared" si="80"/>
        <v>0</v>
      </c>
      <c r="J502" s="1539"/>
      <c r="K502" s="1703"/>
      <c r="L502" s="115"/>
      <c r="M502" s="115"/>
      <c r="N502" s="115"/>
      <c r="O502" s="1527"/>
      <c r="P502" s="1527"/>
      <c r="Q502" s="1527"/>
      <c r="R502" s="1527"/>
      <c r="S502" s="47"/>
      <c r="T502" s="1527"/>
      <c r="U502" s="47"/>
      <c r="V502" s="48"/>
      <c r="W502" s="48"/>
      <c r="X502" s="48"/>
      <c r="Y502" s="48"/>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row>
    <row r="503" spans="2:57" ht="20.25">
      <c r="B503" s="55">
        <v>12</v>
      </c>
      <c r="C503" s="669"/>
      <c r="D503" s="451" t="e">
        <f>VLOOKUP(C503,'Library Volume 2'!H$7:J$86,3,FALSE)</f>
        <v>#N/A</v>
      </c>
      <c r="E503" s="670"/>
      <c r="F503" s="43">
        <f t="shared" si="78"/>
        <v>0</v>
      </c>
      <c r="G503" s="670"/>
      <c r="H503" s="44">
        <f t="shared" si="79"/>
        <v>0</v>
      </c>
      <c r="I503" s="43">
        <f t="shared" si="80"/>
        <v>0</v>
      </c>
      <c r="J503" s="1539"/>
      <c r="K503" s="1698"/>
      <c r="L503" s="115"/>
      <c r="M503" s="115"/>
      <c r="N503" s="115"/>
      <c r="O503" s="1527"/>
      <c r="P503" s="1527"/>
      <c r="Q503" s="1527"/>
      <c r="R503" s="1527"/>
      <c r="S503" s="47"/>
      <c r="T503" s="1527"/>
      <c r="U503" s="47"/>
      <c r="V503" s="48"/>
      <c r="W503" s="48"/>
      <c r="X503" s="48"/>
      <c r="Y503" s="48"/>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row>
    <row r="504" spans="2:57" ht="20.25">
      <c r="B504" s="55">
        <v>13</v>
      </c>
      <c r="C504" s="669"/>
      <c r="D504" s="451" t="e">
        <f>VLOOKUP(C504,'Library Volume 2'!H$7:J$86,3,FALSE)</f>
        <v>#N/A</v>
      </c>
      <c r="E504" s="670"/>
      <c r="F504" s="43">
        <f t="shared" si="78"/>
        <v>0</v>
      </c>
      <c r="G504" s="670"/>
      <c r="H504" s="44">
        <f t="shared" si="79"/>
        <v>0</v>
      </c>
      <c r="I504" s="43">
        <f t="shared" si="80"/>
        <v>0</v>
      </c>
      <c r="J504" s="1539"/>
      <c r="K504" s="1698"/>
      <c r="L504" s="115"/>
      <c r="M504" s="115"/>
      <c r="N504" s="115"/>
      <c r="O504" s="1527"/>
      <c r="P504" s="1527"/>
      <c r="Q504" s="1527"/>
      <c r="R504" s="1527"/>
      <c r="S504" s="47"/>
      <c r="T504" s="1527"/>
      <c r="U504" s="47"/>
      <c r="V504" s="48"/>
      <c r="W504" s="48"/>
      <c r="X504" s="48"/>
      <c r="Y504" s="48"/>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row>
    <row r="505" spans="2:57" ht="20.25">
      <c r="B505" s="55">
        <v>14</v>
      </c>
      <c r="C505" s="669"/>
      <c r="D505" s="451" t="e">
        <f>VLOOKUP(C505,'Library Volume 2'!H$7:J$86,3,FALSE)</f>
        <v>#N/A</v>
      </c>
      <c r="E505" s="670"/>
      <c r="F505" s="43">
        <f t="shared" si="78"/>
        <v>0</v>
      </c>
      <c r="G505" s="670"/>
      <c r="H505" s="44">
        <f t="shared" si="79"/>
        <v>0</v>
      </c>
      <c r="I505" s="43">
        <f t="shared" si="80"/>
        <v>0</v>
      </c>
      <c r="J505" s="1539"/>
      <c r="K505" s="1698"/>
      <c r="L505" s="115"/>
      <c r="M505" s="115"/>
      <c r="N505" s="115"/>
      <c r="O505" s="1527"/>
      <c r="P505" s="1527"/>
      <c r="Q505" s="1527"/>
      <c r="R505" s="1527"/>
      <c r="S505" s="47"/>
      <c r="T505" s="1527"/>
      <c r="U505" s="47"/>
      <c r="V505" s="48"/>
      <c r="W505" s="48"/>
      <c r="X505" s="48"/>
      <c r="Y505" s="48"/>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row>
    <row r="506" spans="2:57" ht="20.25">
      <c r="B506" s="55">
        <v>15</v>
      </c>
      <c r="C506" s="669"/>
      <c r="D506" s="451" t="e">
        <f>VLOOKUP(C506,'Library Volume 2'!H$7:J$86,3,FALSE)</f>
        <v>#N/A</v>
      </c>
      <c r="E506" s="670"/>
      <c r="F506" s="43">
        <f t="shared" si="78"/>
        <v>0</v>
      </c>
      <c r="G506" s="670"/>
      <c r="H506" s="44">
        <f t="shared" si="79"/>
        <v>0</v>
      </c>
      <c r="I506" s="43">
        <f t="shared" si="80"/>
        <v>0</v>
      </c>
      <c r="J506" s="1539"/>
      <c r="K506" s="1698"/>
      <c r="L506" s="115"/>
      <c r="M506" s="115"/>
      <c r="N506" s="115"/>
      <c r="O506" s="1527"/>
      <c r="P506" s="1527"/>
      <c r="Q506" s="1527"/>
      <c r="R506" s="1527"/>
      <c r="S506" s="47"/>
      <c r="T506" s="1527"/>
      <c r="U506" s="47"/>
      <c r="V506" s="48"/>
      <c r="W506" s="48"/>
      <c r="X506" s="48"/>
      <c r="Y506" s="48"/>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row>
    <row r="507" spans="2:57" ht="20.25">
      <c r="B507" s="55">
        <v>16</v>
      </c>
      <c r="C507" s="669"/>
      <c r="D507" s="451" t="e">
        <f>VLOOKUP(C507,'Library Volume 2'!H$7:J$86,3,FALSE)</f>
        <v>#N/A</v>
      </c>
      <c r="E507" s="670"/>
      <c r="F507" s="43">
        <f t="shared" si="78"/>
        <v>0</v>
      </c>
      <c r="G507" s="670"/>
      <c r="H507" s="44">
        <f t="shared" si="79"/>
        <v>0</v>
      </c>
      <c r="I507" s="43">
        <f t="shared" si="80"/>
        <v>0</v>
      </c>
      <c r="J507" s="1539"/>
      <c r="K507" s="1698"/>
      <c r="L507" s="115"/>
      <c r="M507" s="115"/>
      <c r="N507" s="115"/>
      <c r="O507" s="1527"/>
      <c r="P507" s="1527"/>
      <c r="Q507" s="1527"/>
      <c r="R507" s="1527"/>
      <c r="S507" s="47"/>
      <c r="T507" s="1527"/>
      <c r="U507" s="1527"/>
      <c r="V507" s="1539"/>
      <c r="W507" s="1539"/>
      <c r="X507" s="1527"/>
      <c r="Y507" s="1527"/>
      <c r="Z507" s="152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row>
    <row r="508" spans="2:57" ht="20.25">
      <c r="B508" s="55">
        <v>17</v>
      </c>
      <c r="C508" s="669"/>
      <c r="D508" s="451" t="e">
        <f>VLOOKUP(C508,'Library Volume 2'!H$7:J$86,3,FALSE)</f>
        <v>#N/A</v>
      </c>
      <c r="E508" s="670"/>
      <c r="F508" s="43">
        <f t="shared" si="78"/>
        <v>0</v>
      </c>
      <c r="G508" s="670"/>
      <c r="H508" s="44">
        <f t="shared" si="79"/>
        <v>0</v>
      </c>
      <c r="I508" s="43">
        <f t="shared" si="80"/>
        <v>0</v>
      </c>
      <c r="J508" s="1539"/>
      <c r="K508" s="1698"/>
      <c r="L508" s="115"/>
      <c r="M508" s="115"/>
      <c r="N508" s="115"/>
      <c r="O508" s="1527"/>
      <c r="P508" s="1527"/>
      <c r="Q508" s="1527"/>
      <c r="R508" s="1527"/>
      <c r="S508" s="47"/>
      <c r="T508" s="1527"/>
      <c r="U508" s="1527"/>
      <c r="V508" s="1539"/>
      <c r="W508" s="1539"/>
      <c r="X508" s="1527"/>
      <c r="Y508" s="1527"/>
      <c r="Z508" s="152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row>
    <row r="509" spans="2:57" ht="20.25">
      <c r="B509" s="55">
        <v>18</v>
      </c>
      <c r="C509" s="669"/>
      <c r="D509" s="451" t="e">
        <f>VLOOKUP(C509,'Library Volume 2'!H$7:J$86,3,FALSE)</f>
        <v>#N/A</v>
      </c>
      <c r="E509" s="670"/>
      <c r="F509" s="43">
        <f t="shared" si="78"/>
        <v>0</v>
      </c>
      <c r="G509" s="670"/>
      <c r="H509" s="44">
        <f t="shared" si="79"/>
        <v>0</v>
      </c>
      <c r="I509" s="43">
        <f t="shared" si="80"/>
        <v>0</v>
      </c>
      <c r="J509" s="1539"/>
      <c r="K509" s="1698"/>
      <c r="L509" s="115"/>
      <c r="M509" s="115"/>
      <c r="N509" s="115"/>
      <c r="O509" s="1527"/>
      <c r="P509" s="1527"/>
      <c r="Q509" s="1527"/>
      <c r="R509" s="1527"/>
      <c r="S509" s="47"/>
      <c r="T509" s="1527"/>
      <c r="U509" s="1527"/>
      <c r="V509" s="1539"/>
      <c r="W509" s="1539"/>
      <c r="X509" s="1527"/>
      <c r="Y509" s="1527"/>
      <c r="Z509" s="152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row>
    <row r="510" spans="2:57" ht="20.25">
      <c r="B510" s="55">
        <v>19</v>
      </c>
      <c r="C510" s="669"/>
      <c r="D510" s="451" t="e">
        <f>VLOOKUP(C510,'Library Volume 2'!H$7:J$86,3,FALSE)</f>
        <v>#N/A</v>
      </c>
      <c r="E510" s="670"/>
      <c r="F510" s="43">
        <f t="shared" si="78"/>
        <v>0</v>
      </c>
      <c r="G510" s="670"/>
      <c r="H510" s="44">
        <f t="shared" si="79"/>
        <v>0</v>
      </c>
      <c r="I510" s="43">
        <f t="shared" si="80"/>
        <v>0</v>
      </c>
      <c r="J510" s="1539"/>
      <c r="K510" s="1698"/>
      <c r="L510" s="115"/>
      <c r="M510" s="115"/>
      <c r="N510" s="115"/>
      <c r="O510" s="1527"/>
      <c r="P510" s="1527"/>
      <c r="Q510" s="1527"/>
      <c r="R510" s="1527"/>
      <c r="S510" s="47"/>
      <c r="T510" s="1527"/>
      <c r="U510" s="1527"/>
      <c r="V510" s="1539"/>
      <c r="W510" s="1539"/>
      <c r="X510" s="1527"/>
      <c r="Y510" s="1527"/>
      <c r="Z510" s="152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row>
    <row r="511" spans="2:57" ht="20.25">
      <c r="B511" s="55">
        <v>20</v>
      </c>
      <c r="C511" s="669"/>
      <c r="D511" s="451" t="e">
        <f>VLOOKUP(C511,'Library Volume 2'!H$7:J$86,3,FALSE)</f>
        <v>#N/A</v>
      </c>
      <c r="E511" s="670"/>
      <c r="F511" s="43">
        <f t="shared" si="78"/>
        <v>0</v>
      </c>
      <c r="G511" s="670"/>
      <c r="H511" s="44">
        <f t="shared" si="79"/>
        <v>0</v>
      </c>
      <c r="I511" s="43">
        <f t="shared" si="80"/>
        <v>0</v>
      </c>
      <c r="J511" s="1539"/>
      <c r="K511" s="1698"/>
      <c r="L511" s="115"/>
      <c r="M511" s="115"/>
      <c r="N511" s="115"/>
      <c r="O511" s="1527"/>
      <c r="P511" s="1527"/>
      <c r="Q511" s="1527"/>
      <c r="R511" s="1527"/>
      <c r="S511" s="47"/>
      <c r="T511" s="1527"/>
      <c r="U511" s="1527"/>
      <c r="V511" s="1539"/>
      <c r="W511" s="1539"/>
      <c r="X511" s="1527"/>
      <c r="Y511" s="1527"/>
      <c r="Z511" s="152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row>
    <row r="512" spans="2:57" ht="20.25">
      <c r="B512" s="53"/>
      <c r="C512" s="362"/>
      <c r="D512" s="386"/>
      <c r="E512" s="363"/>
      <c r="F512" s="1192" t="s">
        <v>517</v>
      </c>
      <c r="G512" s="364">
        <f t="shared" ref="G512:H512" si="81">SUM(G492:G511)</f>
        <v>0</v>
      </c>
      <c r="H512" s="364">
        <f t="shared" si="81"/>
        <v>0</v>
      </c>
      <c r="I512" s="434">
        <f>SUM(I492:I511)</f>
        <v>0</v>
      </c>
      <c r="J512" s="436"/>
      <c r="K512" s="760"/>
      <c r="L512" s="115"/>
      <c r="M512" s="115"/>
      <c r="N512" s="115"/>
      <c r="O512" s="1527"/>
      <c r="P512" s="1527"/>
      <c r="Q512" s="1527"/>
      <c r="R512" s="1527"/>
      <c r="S512" s="47"/>
      <c r="T512" s="1527"/>
      <c r="U512" s="1527"/>
      <c r="V512" s="1539"/>
      <c r="W512" s="1539"/>
      <c r="X512" s="1527"/>
      <c r="Y512" s="1527"/>
      <c r="Z512" s="1527"/>
      <c r="AA512" s="47"/>
      <c r="AB512" s="47"/>
      <c r="AC512" s="47"/>
      <c r="AD512" s="47"/>
      <c r="AE512" s="47"/>
      <c r="AF512" s="47"/>
      <c r="AG512" s="47"/>
      <c r="AH512" s="47"/>
      <c r="AI512" s="47"/>
      <c r="AJ512" s="47"/>
      <c r="AK512" s="47"/>
      <c r="AL512" s="47"/>
      <c r="AM512" s="1527"/>
      <c r="AN512" s="1527"/>
      <c r="AO512" s="1527"/>
      <c r="AP512" s="1527"/>
      <c r="AQ512" s="1527"/>
      <c r="AR512" s="1527"/>
      <c r="AS512" s="1527"/>
      <c r="AT512" s="1527"/>
      <c r="AU512" s="1527"/>
      <c r="AV512" s="1527"/>
      <c r="AW512" s="1527"/>
      <c r="AX512" s="1527"/>
      <c r="AY512" s="1527"/>
      <c r="AZ512" s="1527"/>
      <c r="BA512" s="1527"/>
      <c r="BB512" s="1527"/>
      <c r="BC512" s="1527"/>
      <c r="BD512" s="1527"/>
      <c r="BE512" s="1527"/>
    </row>
    <row r="513" spans="2:57" ht="20.100000000000001" customHeight="1">
      <c r="B513" s="53"/>
      <c r="C513" s="1705"/>
      <c r="D513" s="1706"/>
      <c r="E513" s="1654"/>
      <c r="F513" s="314" t="s">
        <v>518</v>
      </c>
      <c r="G513" s="109">
        <f>G490-G512</f>
        <v>0</v>
      </c>
      <c r="H513" s="109">
        <f>H490-H512</f>
        <v>0</v>
      </c>
      <c r="I513" s="415">
        <f>ROUND(I490-I512,0)</f>
        <v>0</v>
      </c>
      <c r="J513" s="1539"/>
      <c r="K513" s="1707"/>
      <c r="L513" s="115"/>
      <c r="M513" s="115"/>
      <c r="N513" s="115"/>
      <c r="O513" s="1527"/>
      <c r="P513" s="1527"/>
      <c r="Q513" s="1527"/>
      <c r="R513" s="1527"/>
      <c r="S513" s="47"/>
      <c r="T513" s="1527"/>
      <c r="U513" s="1527"/>
      <c r="V513" s="1539"/>
      <c r="W513" s="1539"/>
      <c r="X513" s="1527"/>
      <c r="Y513" s="1527"/>
      <c r="Z513" s="1527"/>
      <c r="AA513" s="47"/>
      <c r="AB513" s="47"/>
      <c r="AC513" s="47"/>
      <c r="AD513" s="47"/>
      <c r="AE513" s="47"/>
      <c r="AF513" s="47"/>
      <c r="AG513" s="47"/>
      <c r="AH513" s="47"/>
      <c r="AI513" s="47"/>
      <c r="AJ513" s="47"/>
      <c r="AK513" s="47"/>
      <c r="AL513" s="47"/>
      <c r="AM513" s="1527"/>
      <c r="AN513" s="1527"/>
      <c r="AO513" s="1527"/>
      <c r="AP513" s="1527"/>
      <c r="AQ513" s="1527"/>
      <c r="AR513" s="1527"/>
      <c r="AS513" s="1527"/>
      <c r="AT513" s="1527"/>
      <c r="AU513" s="1527"/>
      <c r="AV513" s="1527"/>
      <c r="AW513" s="1527"/>
      <c r="AX513" s="1527"/>
      <c r="AY513" s="1527"/>
      <c r="AZ513" s="1527"/>
      <c r="BA513" s="1527"/>
      <c r="BB513" s="1527"/>
      <c r="BC513" s="1527"/>
      <c r="BD513" s="1527"/>
      <c r="BE513" s="1527"/>
    </row>
    <row r="514" spans="2:57" ht="20.25">
      <c r="B514" s="53"/>
      <c r="C514" s="1582"/>
      <c r="D514" s="1708"/>
      <c r="E514" s="1576"/>
      <c r="F514" s="1576"/>
      <c r="G514" s="1576"/>
      <c r="H514" s="1576"/>
      <c r="I514" s="1577"/>
      <c r="J514" s="1539"/>
      <c r="K514" s="1707"/>
      <c r="L514" s="115"/>
      <c r="M514" s="115"/>
      <c r="N514" s="115"/>
      <c r="O514" s="1527"/>
      <c r="P514" s="1527"/>
      <c r="Q514" s="1527"/>
      <c r="R514" s="1527"/>
      <c r="S514" s="47"/>
      <c r="T514" s="1527"/>
      <c r="U514" s="1527"/>
      <c r="V514" s="1539"/>
      <c r="W514" s="1539"/>
      <c r="X514" s="1527"/>
      <c r="Y514" s="1527"/>
      <c r="Z514" s="1527"/>
      <c r="AA514" s="47"/>
      <c r="AB514" s="47"/>
      <c r="AC514" s="47"/>
      <c r="AD514" s="47"/>
      <c r="AE514" s="47"/>
      <c r="AF514" s="47"/>
      <c r="AG514" s="47"/>
      <c r="AH514" s="47"/>
      <c r="AI514" s="47"/>
      <c r="AJ514" s="47"/>
      <c r="AK514" s="47"/>
      <c r="AL514" s="47"/>
      <c r="AM514" s="1527"/>
      <c r="AN514" s="1527"/>
      <c r="AO514" s="1527"/>
      <c r="AP514" s="1527"/>
      <c r="AQ514" s="1527"/>
      <c r="AR514" s="1527"/>
      <c r="AS514" s="1527"/>
      <c r="AT514" s="1527"/>
      <c r="AU514" s="1527"/>
      <c r="AV514" s="1527"/>
      <c r="AW514" s="1527"/>
      <c r="AX514" s="1527"/>
      <c r="AY514" s="1527"/>
      <c r="AZ514" s="1527"/>
      <c r="BA514" s="1527"/>
      <c r="BB514" s="1527"/>
      <c r="BC514" s="1527"/>
      <c r="BD514" s="1527"/>
      <c r="BE514" s="1527"/>
    </row>
    <row r="515" spans="2:57" s="115" customFormat="1" ht="23.25">
      <c r="B515" s="787" t="str">
        <f>'Curriculum Data'!AD147</f>
        <v>15</v>
      </c>
      <c r="C515" s="798" t="str">
        <f>'Curriculum Data'!AE147</f>
        <v>Business, Administration, Finance and Law</v>
      </c>
      <c r="D515" s="387"/>
      <c r="E515" s="315"/>
      <c r="F515" s="315"/>
      <c r="G515" s="316"/>
      <c r="H515" s="317"/>
      <c r="I515" s="315"/>
      <c r="J515" s="118"/>
      <c r="K515" s="757"/>
      <c r="V515" s="118"/>
      <c r="W515" s="118"/>
    </row>
    <row r="516" spans="2:57" s="929" customFormat="1" ht="23.1" customHeight="1">
      <c r="B516" s="928"/>
      <c r="C516" s="1446" t="s">
        <v>510</v>
      </c>
      <c r="D516" s="923"/>
      <c r="E516" s="924"/>
      <c r="F516" s="924"/>
      <c r="G516" s="925"/>
      <c r="H516" s="926"/>
      <c r="I516" s="924"/>
      <c r="J516" s="805"/>
      <c r="K516" s="927"/>
      <c r="S516" s="930"/>
      <c r="U516" s="930"/>
      <c r="V516" s="931"/>
      <c r="W516" s="931"/>
      <c r="X516" s="931"/>
      <c r="Y516" s="931"/>
      <c r="Z516" s="930"/>
      <c r="AA516" s="930"/>
      <c r="AB516" s="930"/>
      <c r="AC516" s="930"/>
      <c r="AD516" s="930"/>
      <c r="AE516" s="930"/>
      <c r="AF516" s="930"/>
      <c r="AG516" s="930"/>
      <c r="AH516" s="930"/>
      <c r="AI516" s="930"/>
      <c r="AJ516" s="930"/>
      <c r="AK516" s="930"/>
      <c r="AL516" s="930"/>
      <c r="AM516" s="930"/>
      <c r="AN516" s="930"/>
      <c r="AO516" s="930"/>
      <c r="AP516" s="930"/>
      <c r="AQ516" s="930"/>
      <c r="AR516" s="930"/>
      <c r="AS516" s="930"/>
      <c r="AT516" s="930"/>
      <c r="AU516" s="930"/>
      <c r="AV516" s="930"/>
      <c r="AW516" s="930"/>
      <c r="AX516" s="930"/>
      <c r="AY516" s="930"/>
      <c r="AZ516" s="930"/>
      <c r="BA516" s="930"/>
      <c r="BB516" s="930"/>
      <c r="BC516" s="930"/>
      <c r="BD516" s="930"/>
      <c r="BE516" s="930"/>
    </row>
    <row r="517" spans="2:57" ht="16.350000000000001" customHeight="1">
      <c r="B517" s="53"/>
      <c r="C517" s="51" t="s">
        <v>476</v>
      </c>
      <c r="D517" s="830">
        <f>'Library Volume 1'!$G$6</f>
        <v>3.2</v>
      </c>
      <c r="E517" s="831">
        <f>'Library Volume 1'!$G$7</f>
        <v>69</v>
      </c>
      <c r="F517" s="1639">
        <f>ROUND(E517/D517,0)</f>
        <v>22</v>
      </c>
      <c r="G517" s="104">
        <f>'Curriculum Data'!AI148</f>
        <v>0</v>
      </c>
      <c r="H517" s="105">
        <f>G517*F517</f>
        <v>0</v>
      </c>
      <c r="I517" s="104">
        <f>E517*G517</f>
        <v>0</v>
      </c>
      <c r="J517" s="1539"/>
      <c r="K517" s="1701"/>
      <c r="L517" s="115"/>
      <c r="M517" s="115"/>
      <c r="N517" s="115"/>
      <c r="O517" s="1527"/>
      <c r="P517" s="1527"/>
      <c r="Q517" s="1527"/>
      <c r="R517" s="1527"/>
      <c r="S517" s="1527"/>
      <c r="T517" s="1527"/>
      <c r="U517" s="1527"/>
      <c r="V517" s="1539"/>
      <c r="W517" s="1539"/>
      <c r="X517" s="1527"/>
      <c r="Y517" s="1527"/>
      <c r="Z517" s="1527"/>
      <c r="AA517" s="1527"/>
      <c r="AB517" s="1527"/>
      <c r="AC517" s="1527"/>
      <c r="AD517" s="1527"/>
      <c r="AE517" s="1527"/>
      <c r="AF517" s="1527"/>
      <c r="AG517" s="1527"/>
      <c r="AH517" s="1527"/>
      <c r="AI517" s="1527"/>
      <c r="AJ517" s="1527"/>
      <c r="AK517" s="1527"/>
      <c r="AL517" s="1527"/>
      <c r="AM517" s="1527"/>
      <c r="AN517" s="1527"/>
      <c r="AO517" s="1527"/>
      <c r="AP517" s="1527"/>
      <c r="AQ517" s="1527"/>
      <c r="AR517" s="1527"/>
      <c r="AS517" s="1527"/>
      <c r="AT517" s="1527"/>
      <c r="AU517" s="1527"/>
      <c r="AV517" s="1527"/>
      <c r="AW517" s="1527"/>
      <c r="AX517" s="1527"/>
      <c r="AY517" s="1527"/>
      <c r="AZ517" s="1527"/>
      <c r="BA517" s="1527"/>
      <c r="BB517" s="1527"/>
      <c r="BC517" s="1527"/>
      <c r="BD517" s="1527"/>
      <c r="BE517" s="1527"/>
    </row>
    <row r="518" spans="2:57" ht="16.350000000000001" customHeight="1">
      <c r="B518" s="53"/>
      <c r="C518" s="51" t="s">
        <v>478</v>
      </c>
      <c r="D518" s="830">
        <f>'Library Volume 1'!$H$6</f>
        <v>4.9000000000000004</v>
      </c>
      <c r="E518" s="831">
        <f>'Library Volume 1'!$H$7</f>
        <v>97</v>
      </c>
      <c r="F518" s="1639">
        <f>ROUND(E518/D518,0)</f>
        <v>20</v>
      </c>
      <c r="G518" s="104">
        <f>'Curriculum Data'!AJ148</f>
        <v>0</v>
      </c>
      <c r="H518" s="105">
        <f>G518*F518</f>
        <v>0</v>
      </c>
      <c r="I518" s="104">
        <f>E518*G518</f>
        <v>0</v>
      </c>
      <c r="J518" s="1539"/>
      <c r="K518" s="1701"/>
      <c r="L518" s="115"/>
      <c r="M518" s="115"/>
      <c r="N518" s="115"/>
      <c r="O518" s="1527"/>
      <c r="P518" s="1527"/>
      <c r="Q518" s="1527"/>
      <c r="R518" s="1527"/>
      <c r="S518" s="1527"/>
      <c r="T518" s="1527"/>
      <c r="U518" s="1527"/>
      <c r="V518" s="1539"/>
      <c r="W518" s="1539"/>
      <c r="X518" s="1527"/>
      <c r="Y518" s="1527"/>
      <c r="Z518" s="1527"/>
      <c r="AA518" s="1527"/>
      <c r="AB518" s="1527"/>
      <c r="AC518" s="1527"/>
      <c r="AD518" s="1527"/>
      <c r="AE518" s="1527"/>
      <c r="AF518" s="1527"/>
      <c r="AG518" s="1527"/>
      <c r="AH518" s="1527"/>
      <c r="AI518" s="1527"/>
      <c r="AJ518" s="1527"/>
      <c r="AK518" s="1527"/>
      <c r="AL518" s="1527"/>
      <c r="AM518" s="1527"/>
      <c r="AN518" s="1527"/>
      <c r="AO518" s="1527"/>
      <c r="AP518" s="1527"/>
      <c r="AQ518" s="1527"/>
      <c r="AR518" s="1527"/>
      <c r="AS518" s="1527"/>
      <c r="AT518" s="1527"/>
      <c r="AU518" s="1527"/>
      <c r="AV518" s="1527"/>
      <c r="AW518" s="1527"/>
      <c r="AX518" s="1527"/>
      <c r="AY518" s="1527"/>
      <c r="AZ518" s="1527"/>
      <c r="BA518" s="1527"/>
      <c r="BB518" s="1527"/>
      <c r="BC518" s="1527"/>
      <c r="BD518" s="1527"/>
      <c r="BE518" s="1527"/>
    </row>
    <row r="519" spans="2:57" ht="16.350000000000001" customHeight="1">
      <c r="B519" s="53"/>
      <c r="C519" s="51" t="s">
        <v>480</v>
      </c>
      <c r="D519" s="830">
        <f>'Library Volume 1'!$I$6</f>
        <v>6.5</v>
      </c>
      <c r="E519" s="831">
        <f>'Library Volume 1'!$I$7</f>
        <v>139</v>
      </c>
      <c r="F519" s="1639">
        <f>ROUND(E519/D519,0)</f>
        <v>21</v>
      </c>
      <c r="G519" s="104">
        <f>'Curriculum Data'!AK148</f>
        <v>0</v>
      </c>
      <c r="H519" s="105">
        <f>G519*F519</f>
        <v>0</v>
      </c>
      <c r="I519" s="104">
        <f>E519*G519</f>
        <v>0</v>
      </c>
      <c r="J519" s="1539"/>
      <c r="K519" s="1701"/>
      <c r="L519" s="115"/>
      <c r="M519" s="115"/>
      <c r="N519" s="115"/>
      <c r="O519" s="1527"/>
      <c r="P519" s="1527"/>
      <c r="Q519" s="1527"/>
      <c r="R519" s="1527"/>
      <c r="S519" s="1527"/>
      <c r="T519" s="1527"/>
      <c r="U519" s="1527"/>
      <c r="V519" s="1539"/>
      <c r="W519" s="1539"/>
      <c r="X519" s="1527"/>
      <c r="Y519" s="1527"/>
      <c r="Z519" s="1527"/>
      <c r="AA519" s="1527"/>
      <c r="AB519" s="1527"/>
      <c r="AC519" s="1527"/>
      <c r="AD519" s="1527"/>
      <c r="AE519" s="1527"/>
      <c r="AF519" s="1527"/>
      <c r="AG519" s="1527"/>
      <c r="AH519" s="1527"/>
      <c r="AI519" s="1527"/>
      <c r="AJ519" s="1527"/>
      <c r="AK519" s="1527"/>
      <c r="AL519" s="1527"/>
      <c r="AM519" s="1527"/>
      <c r="AN519" s="1527"/>
      <c r="AO519" s="1527"/>
      <c r="AP519" s="1527"/>
      <c r="AQ519" s="1527"/>
      <c r="AR519" s="1527"/>
      <c r="AS519" s="1527"/>
      <c r="AT519" s="1527"/>
      <c r="AU519" s="1527"/>
      <c r="AV519" s="1527"/>
      <c r="AW519" s="1527"/>
      <c r="AX519" s="1527"/>
      <c r="AY519" s="1527"/>
      <c r="AZ519" s="1527"/>
      <c r="BA519" s="1527"/>
      <c r="BB519" s="1527"/>
      <c r="BC519" s="1527"/>
      <c r="BD519" s="1527"/>
      <c r="BE519" s="1527"/>
    </row>
    <row r="520" spans="2:57" ht="16.350000000000001" customHeight="1">
      <c r="B520" s="53"/>
      <c r="C520" s="398" t="s">
        <v>482</v>
      </c>
      <c r="D520" s="830">
        <f>'Library Volume 1'!$J$6</f>
        <v>7.5</v>
      </c>
      <c r="E520" s="831">
        <f>'Library Volume 1'!$J$7</f>
        <v>167</v>
      </c>
      <c r="F520" s="1639">
        <f>ROUND(E520/D520,0)</f>
        <v>22</v>
      </c>
      <c r="G520" s="104">
        <f>'Curriculum Data'!AL148</f>
        <v>0</v>
      </c>
      <c r="H520" s="105">
        <f>G520*F520</f>
        <v>0</v>
      </c>
      <c r="I520" s="104">
        <f>E520*G520</f>
        <v>0</v>
      </c>
      <c r="J520" s="1539"/>
      <c r="K520" s="1701"/>
      <c r="L520" s="115"/>
      <c r="M520" s="115"/>
      <c r="N520" s="115"/>
      <c r="O520" s="1527"/>
      <c r="P520" s="1527"/>
      <c r="Q520" s="1527"/>
      <c r="R520" s="1527"/>
      <c r="S520" s="1527"/>
      <c r="T520" s="1527"/>
      <c r="U520" s="1527"/>
      <c r="V520" s="1539"/>
      <c r="W520" s="1539"/>
      <c r="X520" s="1527"/>
      <c r="Y520" s="1527"/>
      <c r="Z520" s="1527"/>
      <c r="AA520" s="1527"/>
      <c r="AB520" s="1527"/>
      <c r="AC520" s="1527"/>
      <c r="AD520" s="1527"/>
      <c r="AE520" s="1527"/>
      <c r="AF520" s="1527"/>
      <c r="AG520" s="1527"/>
      <c r="AH520" s="1527"/>
      <c r="AI520" s="1527"/>
      <c r="AJ520" s="1527"/>
      <c r="AK520" s="1527"/>
      <c r="AL520" s="1527"/>
      <c r="AM520" s="1527"/>
      <c r="AN520" s="1527"/>
      <c r="AO520" s="1527"/>
      <c r="AP520" s="1527"/>
      <c r="AQ520" s="1527"/>
      <c r="AR520" s="1527"/>
      <c r="AS520" s="1527"/>
      <c r="AT520" s="1527"/>
      <c r="AU520" s="1527"/>
      <c r="AV520" s="1527"/>
      <c r="AW520" s="1527"/>
      <c r="AX520" s="1527"/>
      <c r="AY520" s="1527"/>
      <c r="AZ520" s="1527"/>
      <c r="BA520" s="1527"/>
      <c r="BB520" s="1527"/>
      <c r="BC520" s="1527"/>
      <c r="BD520" s="1527"/>
      <c r="BE520" s="1527"/>
    </row>
    <row r="521" spans="2:57" s="51" customFormat="1" ht="20.25">
      <c r="B521" s="53"/>
      <c r="C521" s="1446" t="s">
        <v>513</v>
      </c>
      <c r="D521" s="671"/>
      <c r="E521" s="672"/>
      <c r="F521" s="672"/>
      <c r="G521" s="1438">
        <f>SUM(G517:G520)</f>
        <v>0</v>
      </c>
      <c r="H521" s="1438">
        <f t="shared" ref="H521:I521" si="82">SUM(H517:H520)</f>
        <v>0</v>
      </c>
      <c r="I521" s="1438">
        <f t="shared" si="82"/>
        <v>0</v>
      </c>
      <c r="J521" s="20"/>
      <c r="K521" s="754"/>
      <c r="L521" s="115"/>
      <c r="M521" s="115"/>
      <c r="N521" s="115"/>
      <c r="S521" s="47"/>
    </row>
    <row r="522" spans="2:57" ht="20.25">
      <c r="B522" s="111"/>
      <c r="C522" s="360" t="s">
        <v>514</v>
      </c>
      <c r="D522" s="385"/>
      <c r="E522" s="311"/>
      <c r="F522" s="311"/>
      <c r="G522" s="312"/>
      <c r="H522" s="311"/>
      <c r="I522" s="311"/>
      <c r="J522" s="46"/>
      <c r="K522" s="755" t="s">
        <v>287</v>
      </c>
      <c r="L522" s="115"/>
      <c r="M522" s="115"/>
      <c r="N522" s="115"/>
      <c r="O522" s="1527"/>
      <c r="P522" s="1527"/>
      <c r="Q522" s="1527"/>
      <c r="R522" s="1527"/>
      <c r="S522" s="47"/>
      <c r="T522" s="1527"/>
      <c r="U522" s="47"/>
      <c r="V522" s="48"/>
      <c r="W522" s="48"/>
      <c r="X522" s="48"/>
      <c r="Y522" s="48"/>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row>
    <row r="523" spans="2:57" ht="20.25">
      <c r="B523" s="55">
        <v>1</v>
      </c>
      <c r="C523" s="669"/>
      <c r="D523" s="451" t="e">
        <f>VLOOKUP(C523,'Library Volume 2'!H$7:J$86,3,FALSE)</f>
        <v>#N/A</v>
      </c>
      <c r="E523" s="670"/>
      <c r="F523" s="43">
        <f t="shared" ref="F523:F542" si="83">IF(C523=0,0,ROUND(E523/D523,0))</f>
        <v>0</v>
      </c>
      <c r="G523" s="670"/>
      <c r="H523" s="43">
        <f>G523*F523</f>
        <v>0</v>
      </c>
      <c r="I523" s="43">
        <f>E523*G523</f>
        <v>0</v>
      </c>
      <c r="J523" s="1539"/>
      <c r="K523" s="1703"/>
      <c r="L523" s="115"/>
      <c r="M523" s="115"/>
      <c r="N523" s="115"/>
      <c r="O523" s="1527"/>
      <c r="P523" s="1527"/>
      <c r="Q523" s="1527"/>
      <c r="R523" s="1527"/>
      <c r="S523" s="47"/>
      <c r="T523" s="1527"/>
      <c r="U523" s="47"/>
      <c r="V523" s="48"/>
      <c r="W523" s="48"/>
      <c r="X523" s="48"/>
      <c r="Y523" s="48"/>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row>
    <row r="524" spans="2:57" ht="20.25">
      <c r="B524" s="55">
        <v>2</v>
      </c>
      <c r="C524" s="669"/>
      <c r="D524" s="451" t="e">
        <f>VLOOKUP(C524,'Library Volume 2'!H$7:J$86,3,FALSE)</f>
        <v>#N/A</v>
      </c>
      <c r="E524" s="670"/>
      <c r="F524" s="43">
        <f t="shared" si="83"/>
        <v>0</v>
      </c>
      <c r="G524" s="670"/>
      <c r="H524" s="44">
        <f>G524*F524</f>
        <v>0</v>
      </c>
      <c r="I524" s="43">
        <f>E524*G524</f>
        <v>0</v>
      </c>
      <c r="J524" s="1539"/>
      <c r="K524" s="1703"/>
      <c r="L524" s="115"/>
      <c r="M524" s="115"/>
      <c r="N524" s="115"/>
      <c r="O524" s="1527"/>
      <c r="P524" s="1527"/>
      <c r="Q524" s="1527"/>
      <c r="R524" s="1527"/>
      <c r="S524" s="47"/>
      <c r="T524" s="1527"/>
      <c r="U524" s="47"/>
      <c r="V524" s="48"/>
      <c r="W524" s="48"/>
      <c r="X524" s="48"/>
      <c r="Y524" s="48"/>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row>
    <row r="525" spans="2:57" ht="20.25">
      <c r="B525" s="55">
        <v>3</v>
      </c>
      <c r="C525" s="669"/>
      <c r="D525" s="451" t="e">
        <f>VLOOKUP(C525,'Library Volume 2'!H$7:J$86,3,FALSE)</f>
        <v>#N/A</v>
      </c>
      <c r="E525" s="670"/>
      <c r="F525" s="43">
        <f t="shared" si="83"/>
        <v>0</v>
      </c>
      <c r="G525" s="670"/>
      <c r="H525" s="44">
        <f>G525*F525</f>
        <v>0</v>
      </c>
      <c r="I525" s="43">
        <f>E525*G525</f>
        <v>0</v>
      </c>
      <c r="J525" s="1539"/>
      <c r="K525" s="1703"/>
      <c r="L525" s="115"/>
      <c r="M525" s="115"/>
      <c r="N525" s="115"/>
      <c r="O525" s="1527"/>
      <c r="P525" s="1527"/>
      <c r="Q525" s="1527"/>
      <c r="R525" s="1527"/>
      <c r="S525" s="47"/>
      <c r="T525" s="1527"/>
      <c r="U525" s="47"/>
      <c r="V525" s="48"/>
      <c r="W525" s="48"/>
      <c r="X525" s="48"/>
      <c r="Y525" s="48"/>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row>
    <row r="526" spans="2:57" ht="20.25">
      <c r="B526" s="55">
        <v>4</v>
      </c>
      <c r="C526" s="669"/>
      <c r="D526" s="451" t="e">
        <f>VLOOKUP(C526,'Library Volume 2'!H$7:J$86,3,FALSE)</f>
        <v>#N/A</v>
      </c>
      <c r="E526" s="670"/>
      <c r="F526" s="43">
        <f t="shared" si="83"/>
        <v>0</v>
      </c>
      <c r="G526" s="670"/>
      <c r="H526" s="44">
        <f>G526*F526</f>
        <v>0</v>
      </c>
      <c r="I526" s="43">
        <f>E526*G526</f>
        <v>0</v>
      </c>
      <c r="J526" s="1539"/>
      <c r="K526" s="1703"/>
      <c r="L526" s="115"/>
      <c r="M526" s="115"/>
      <c r="N526" s="115"/>
      <c r="O526" s="1527"/>
      <c r="P526" s="1527"/>
      <c r="Q526" s="1527"/>
      <c r="R526" s="1527"/>
      <c r="S526" s="47"/>
      <c r="T526" s="1527"/>
      <c r="U526" s="47"/>
      <c r="V526" s="48"/>
      <c r="W526" s="48"/>
      <c r="X526" s="48"/>
      <c r="Y526" s="48"/>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row>
    <row r="527" spans="2:57" ht="20.25">
      <c r="B527" s="55">
        <v>5</v>
      </c>
      <c r="C527" s="669"/>
      <c r="D527" s="451" t="e">
        <f>VLOOKUP(C527,'Library Volume 2'!H$7:J$86,3,FALSE)</f>
        <v>#N/A</v>
      </c>
      <c r="E527" s="670"/>
      <c r="F527" s="43">
        <f t="shared" si="83"/>
        <v>0</v>
      </c>
      <c r="G527" s="670"/>
      <c r="H527" s="44">
        <f>G527*F527</f>
        <v>0</v>
      </c>
      <c r="I527" s="43">
        <f>E527*G527</f>
        <v>0</v>
      </c>
      <c r="J527" s="1539"/>
      <c r="K527" s="1703"/>
      <c r="L527" s="115"/>
      <c r="M527" s="115"/>
      <c r="N527" s="115"/>
      <c r="O527" s="1527"/>
      <c r="P527" s="1527"/>
      <c r="Q527" s="1527"/>
      <c r="R527" s="1527"/>
      <c r="S527" s="47"/>
      <c r="T527" s="1527"/>
      <c r="U527" s="47"/>
      <c r="V527" s="48"/>
      <c r="W527" s="48"/>
      <c r="X527" s="48"/>
      <c r="Y527" s="48"/>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row>
    <row r="528" spans="2:57" ht="20.25">
      <c r="B528" s="55">
        <v>6</v>
      </c>
      <c r="C528" s="669"/>
      <c r="D528" s="451" t="e">
        <f>VLOOKUP(C528,'Library Volume 2'!H$7:J$86,3,FALSE)</f>
        <v>#N/A</v>
      </c>
      <c r="E528" s="670"/>
      <c r="F528" s="43">
        <f t="shared" si="83"/>
        <v>0</v>
      </c>
      <c r="G528" s="670"/>
      <c r="H528" s="44">
        <f t="shared" ref="H528:H542" si="84">G528*F528</f>
        <v>0</v>
      </c>
      <c r="I528" s="43">
        <f t="shared" ref="I528:I542" si="85">E528*G528</f>
        <v>0</v>
      </c>
      <c r="J528" s="1539"/>
      <c r="K528" s="1703"/>
      <c r="L528" s="115"/>
      <c r="M528" s="115"/>
      <c r="N528" s="115"/>
      <c r="O528" s="1527"/>
      <c r="P528" s="1527"/>
      <c r="Q528" s="1527"/>
      <c r="R528" s="1527"/>
      <c r="S528" s="47"/>
      <c r="T528" s="1527"/>
      <c r="U528" s="47"/>
      <c r="V528" s="48"/>
      <c r="W528" s="48"/>
      <c r="X528" s="48"/>
      <c r="Y528" s="48"/>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row>
    <row r="529" spans="2:57" ht="20.25">
      <c r="B529" s="55">
        <v>7</v>
      </c>
      <c r="C529" s="669"/>
      <c r="D529" s="451" t="e">
        <f>VLOOKUP(C529,'Library Volume 2'!H$7:J$86,3,FALSE)</f>
        <v>#N/A</v>
      </c>
      <c r="E529" s="670"/>
      <c r="F529" s="43">
        <f t="shared" si="83"/>
        <v>0</v>
      </c>
      <c r="G529" s="670"/>
      <c r="H529" s="44">
        <f t="shared" si="84"/>
        <v>0</v>
      </c>
      <c r="I529" s="43">
        <f t="shared" si="85"/>
        <v>0</v>
      </c>
      <c r="J529" s="1539"/>
      <c r="K529" s="1703"/>
      <c r="L529" s="115"/>
      <c r="M529" s="115"/>
      <c r="N529" s="115"/>
      <c r="O529" s="1527"/>
      <c r="P529" s="1527"/>
      <c r="Q529" s="1527"/>
      <c r="R529" s="1527"/>
      <c r="S529" s="47"/>
      <c r="T529" s="1527"/>
      <c r="U529" s="47"/>
      <c r="V529" s="48"/>
      <c r="W529" s="48"/>
      <c r="X529" s="48"/>
      <c r="Y529" s="48"/>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row>
    <row r="530" spans="2:57" ht="20.25">
      <c r="B530" s="55">
        <v>8</v>
      </c>
      <c r="C530" s="669"/>
      <c r="D530" s="451" t="e">
        <f>VLOOKUP(C530,'Library Volume 2'!H$7:J$86,3,FALSE)</f>
        <v>#N/A</v>
      </c>
      <c r="E530" s="670"/>
      <c r="F530" s="43">
        <f t="shared" si="83"/>
        <v>0</v>
      </c>
      <c r="G530" s="670"/>
      <c r="H530" s="44">
        <f t="shared" si="84"/>
        <v>0</v>
      </c>
      <c r="I530" s="43">
        <f t="shared" si="85"/>
        <v>0</v>
      </c>
      <c r="J530" s="1539"/>
      <c r="K530" s="1703"/>
      <c r="L530" s="115"/>
      <c r="M530" s="115"/>
      <c r="N530" s="115"/>
      <c r="O530" s="1527"/>
      <c r="P530" s="1527"/>
      <c r="Q530" s="1527"/>
      <c r="R530" s="1527"/>
      <c r="S530" s="47"/>
      <c r="T530" s="1527"/>
      <c r="U530" s="47"/>
      <c r="V530" s="48"/>
      <c r="W530" s="48"/>
      <c r="X530" s="48"/>
      <c r="Y530" s="48"/>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row>
    <row r="531" spans="2:57" ht="20.25">
      <c r="B531" s="55">
        <v>9</v>
      </c>
      <c r="C531" s="669"/>
      <c r="D531" s="451" t="e">
        <f>VLOOKUP(C531,'Library Volume 2'!H$7:J$86,3,FALSE)</f>
        <v>#N/A</v>
      </c>
      <c r="E531" s="670"/>
      <c r="F531" s="43">
        <f t="shared" si="83"/>
        <v>0</v>
      </c>
      <c r="G531" s="670"/>
      <c r="H531" s="44">
        <f t="shared" si="84"/>
        <v>0</v>
      </c>
      <c r="I531" s="43">
        <f t="shared" si="85"/>
        <v>0</v>
      </c>
      <c r="J531" s="1539"/>
      <c r="K531" s="1703"/>
      <c r="L531" s="115"/>
      <c r="M531" s="115"/>
      <c r="N531" s="115"/>
      <c r="O531" s="1527"/>
      <c r="P531" s="1527"/>
      <c r="Q531" s="1527"/>
      <c r="R531" s="1527"/>
      <c r="S531" s="47"/>
      <c r="T531" s="1527"/>
      <c r="U531" s="47"/>
      <c r="V531" s="48"/>
      <c r="W531" s="48"/>
      <c r="X531" s="48"/>
      <c r="Y531" s="48"/>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row>
    <row r="532" spans="2:57" ht="20.25">
      <c r="B532" s="55">
        <v>10</v>
      </c>
      <c r="C532" s="669"/>
      <c r="D532" s="451" t="e">
        <f>VLOOKUP(C532,'Library Volume 2'!H$7:J$86,3,FALSE)</f>
        <v>#N/A</v>
      </c>
      <c r="E532" s="670"/>
      <c r="F532" s="43">
        <f t="shared" si="83"/>
        <v>0</v>
      </c>
      <c r="G532" s="670"/>
      <c r="H532" s="44">
        <f t="shared" si="84"/>
        <v>0</v>
      </c>
      <c r="I532" s="43">
        <f t="shared" si="85"/>
        <v>0</v>
      </c>
      <c r="J532" s="1539"/>
      <c r="K532" s="1703"/>
      <c r="L532" s="115"/>
      <c r="M532" s="115"/>
      <c r="N532" s="115"/>
      <c r="O532" s="1527"/>
      <c r="P532" s="1527"/>
      <c r="Q532" s="1527"/>
      <c r="R532" s="1527"/>
      <c r="S532" s="47"/>
      <c r="T532" s="1527"/>
      <c r="U532" s="47"/>
      <c r="V532" s="48"/>
      <c r="W532" s="48"/>
      <c r="X532" s="48"/>
      <c r="Y532" s="48"/>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row>
    <row r="533" spans="2:57" ht="20.25">
      <c r="B533" s="55">
        <v>11</v>
      </c>
      <c r="C533" s="669"/>
      <c r="D533" s="451" t="e">
        <f>VLOOKUP(C533,'Library Volume 2'!H$7:J$86,3,FALSE)</f>
        <v>#N/A</v>
      </c>
      <c r="E533" s="670"/>
      <c r="F533" s="43">
        <f t="shared" si="83"/>
        <v>0</v>
      </c>
      <c r="G533" s="670"/>
      <c r="H533" s="44">
        <f t="shared" si="84"/>
        <v>0</v>
      </c>
      <c r="I533" s="43">
        <f t="shared" si="85"/>
        <v>0</v>
      </c>
      <c r="J533" s="1539"/>
      <c r="K533" s="1703"/>
      <c r="L533" s="115"/>
      <c r="M533" s="115"/>
      <c r="N533" s="115"/>
      <c r="O533" s="1527"/>
      <c r="P533" s="1527"/>
      <c r="Q533" s="1527"/>
      <c r="R533" s="1527"/>
      <c r="S533" s="47"/>
      <c r="T533" s="1527"/>
      <c r="U533" s="47"/>
      <c r="V533" s="48"/>
      <c r="W533" s="48"/>
      <c r="X533" s="48"/>
      <c r="Y533" s="48"/>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row>
    <row r="534" spans="2:57" ht="20.25">
      <c r="B534" s="55">
        <v>12</v>
      </c>
      <c r="C534" s="669"/>
      <c r="D534" s="451" t="e">
        <f>VLOOKUP(C534,'Library Volume 2'!H$7:J$86,3,FALSE)</f>
        <v>#N/A</v>
      </c>
      <c r="E534" s="670"/>
      <c r="F534" s="43">
        <f t="shared" si="83"/>
        <v>0</v>
      </c>
      <c r="G534" s="670"/>
      <c r="H534" s="44">
        <f t="shared" si="84"/>
        <v>0</v>
      </c>
      <c r="I534" s="43">
        <f t="shared" si="85"/>
        <v>0</v>
      </c>
      <c r="J534" s="1539"/>
      <c r="K534" s="1698"/>
      <c r="L534" s="115"/>
      <c r="M534" s="115"/>
      <c r="N534" s="115"/>
      <c r="O534" s="1527"/>
      <c r="P534" s="1527"/>
      <c r="Q534" s="1527"/>
      <c r="R534" s="1527"/>
      <c r="S534" s="47"/>
      <c r="T534" s="1527"/>
      <c r="U534" s="47"/>
      <c r="V534" s="48"/>
      <c r="W534" s="48"/>
      <c r="X534" s="48"/>
      <c r="Y534" s="48"/>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row>
    <row r="535" spans="2:57" ht="20.25">
      <c r="B535" s="55">
        <v>13</v>
      </c>
      <c r="C535" s="669"/>
      <c r="D535" s="451" t="e">
        <f>VLOOKUP(C535,'Library Volume 2'!H$7:J$86,3,FALSE)</f>
        <v>#N/A</v>
      </c>
      <c r="E535" s="670"/>
      <c r="F535" s="43">
        <f t="shared" si="83"/>
        <v>0</v>
      </c>
      <c r="G535" s="670"/>
      <c r="H535" s="44">
        <f t="shared" si="84"/>
        <v>0</v>
      </c>
      <c r="I535" s="43">
        <f t="shared" si="85"/>
        <v>0</v>
      </c>
      <c r="J535" s="1539"/>
      <c r="K535" s="1698"/>
      <c r="L535" s="115"/>
      <c r="M535" s="115"/>
      <c r="N535" s="115"/>
      <c r="O535" s="1527"/>
      <c r="P535" s="1527"/>
      <c r="Q535" s="1527"/>
      <c r="R535" s="1527"/>
      <c r="S535" s="47"/>
      <c r="T535" s="1527"/>
      <c r="U535" s="47"/>
      <c r="V535" s="48"/>
      <c r="W535" s="48"/>
      <c r="X535" s="48"/>
      <c r="Y535" s="48"/>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row>
    <row r="536" spans="2:57" ht="20.25">
      <c r="B536" s="55">
        <v>14</v>
      </c>
      <c r="C536" s="669"/>
      <c r="D536" s="451" t="e">
        <f>VLOOKUP(C536,'Library Volume 2'!H$7:J$86,3,FALSE)</f>
        <v>#N/A</v>
      </c>
      <c r="E536" s="670"/>
      <c r="F536" s="43">
        <f t="shared" si="83"/>
        <v>0</v>
      </c>
      <c r="G536" s="670"/>
      <c r="H536" s="44">
        <f t="shared" si="84"/>
        <v>0</v>
      </c>
      <c r="I536" s="43">
        <f t="shared" si="85"/>
        <v>0</v>
      </c>
      <c r="J536" s="1539"/>
      <c r="K536" s="1698"/>
      <c r="L536" s="115"/>
      <c r="M536" s="115"/>
      <c r="N536" s="115"/>
      <c r="O536" s="1527"/>
      <c r="P536" s="1527"/>
      <c r="Q536" s="1527"/>
      <c r="R536" s="1527"/>
      <c r="S536" s="47"/>
      <c r="T536" s="1527"/>
      <c r="U536" s="47"/>
      <c r="V536" s="48"/>
      <c r="W536" s="48"/>
      <c r="X536" s="48"/>
      <c r="Y536" s="48"/>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row>
    <row r="537" spans="2:57" ht="20.25">
      <c r="B537" s="55">
        <v>15</v>
      </c>
      <c r="C537" s="669"/>
      <c r="D537" s="451" t="e">
        <f>VLOOKUP(C537,'Library Volume 2'!H$7:J$86,3,FALSE)</f>
        <v>#N/A</v>
      </c>
      <c r="E537" s="670"/>
      <c r="F537" s="43">
        <f t="shared" si="83"/>
        <v>0</v>
      </c>
      <c r="G537" s="670"/>
      <c r="H537" s="44">
        <f t="shared" si="84"/>
        <v>0</v>
      </c>
      <c r="I537" s="43">
        <f t="shared" si="85"/>
        <v>0</v>
      </c>
      <c r="J537" s="1539"/>
      <c r="K537" s="1698"/>
      <c r="L537" s="115"/>
      <c r="M537" s="115"/>
      <c r="N537" s="115"/>
      <c r="O537" s="1527"/>
      <c r="P537" s="1527"/>
      <c r="Q537" s="1527"/>
      <c r="R537" s="1527"/>
      <c r="S537" s="47"/>
      <c r="T537" s="1527"/>
      <c r="U537" s="47"/>
      <c r="V537" s="48"/>
      <c r="W537" s="48"/>
      <c r="X537" s="48"/>
      <c r="Y537" s="48"/>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row>
    <row r="538" spans="2:57" ht="20.25">
      <c r="B538" s="55">
        <v>16</v>
      </c>
      <c r="C538" s="669"/>
      <c r="D538" s="451" t="e">
        <f>VLOOKUP(C538,'Library Volume 2'!H$7:J$86,3,FALSE)</f>
        <v>#N/A</v>
      </c>
      <c r="E538" s="670"/>
      <c r="F538" s="43">
        <f t="shared" si="83"/>
        <v>0</v>
      </c>
      <c r="G538" s="670"/>
      <c r="H538" s="44">
        <f t="shared" si="84"/>
        <v>0</v>
      </c>
      <c r="I538" s="43">
        <f t="shared" si="85"/>
        <v>0</v>
      </c>
      <c r="J538" s="1539"/>
      <c r="K538" s="1698"/>
      <c r="L538" s="115"/>
      <c r="M538" s="115"/>
      <c r="N538" s="115"/>
      <c r="O538" s="1527"/>
      <c r="P538" s="1527"/>
      <c r="Q538" s="1527"/>
      <c r="R538" s="1527"/>
      <c r="S538" s="47"/>
      <c r="T538" s="1527"/>
      <c r="U538" s="1527"/>
      <c r="V538" s="1539"/>
      <c r="W538" s="1539"/>
      <c r="X538" s="1527"/>
      <c r="Y538" s="1527"/>
      <c r="Z538" s="152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row>
    <row r="539" spans="2:57" ht="20.25">
      <c r="B539" s="55">
        <v>17</v>
      </c>
      <c r="C539" s="669"/>
      <c r="D539" s="451" t="e">
        <f>VLOOKUP(C539,'Library Volume 2'!H$7:J$86,3,FALSE)</f>
        <v>#N/A</v>
      </c>
      <c r="E539" s="670"/>
      <c r="F539" s="43">
        <f t="shared" si="83"/>
        <v>0</v>
      </c>
      <c r="G539" s="670"/>
      <c r="H539" s="44">
        <f t="shared" si="84"/>
        <v>0</v>
      </c>
      <c r="I539" s="43">
        <f t="shared" si="85"/>
        <v>0</v>
      </c>
      <c r="J539" s="1539"/>
      <c r="K539" s="1698"/>
      <c r="L539" s="115"/>
      <c r="M539" s="115"/>
      <c r="N539" s="115"/>
      <c r="O539" s="1527"/>
      <c r="P539" s="1527"/>
      <c r="Q539" s="1527"/>
      <c r="R539" s="1527"/>
      <c r="S539" s="47"/>
      <c r="T539" s="1527"/>
      <c r="U539" s="1527"/>
      <c r="V539" s="1539"/>
      <c r="W539" s="1539"/>
      <c r="X539" s="1527"/>
      <c r="Y539" s="1527"/>
      <c r="Z539" s="152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row>
    <row r="540" spans="2:57" ht="20.25">
      <c r="B540" s="55">
        <v>18</v>
      </c>
      <c r="C540" s="669"/>
      <c r="D540" s="451" t="e">
        <f>VLOOKUP(C540,'Library Volume 2'!H$7:J$86,3,FALSE)</f>
        <v>#N/A</v>
      </c>
      <c r="E540" s="670"/>
      <c r="F540" s="43">
        <f t="shared" si="83"/>
        <v>0</v>
      </c>
      <c r="G540" s="670"/>
      <c r="H540" s="44">
        <f t="shared" si="84"/>
        <v>0</v>
      </c>
      <c r="I540" s="43">
        <f t="shared" si="85"/>
        <v>0</v>
      </c>
      <c r="J540" s="1539"/>
      <c r="K540" s="1698"/>
      <c r="L540" s="115"/>
      <c r="M540" s="115"/>
      <c r="N540" s="115"/>
      <c r="O540" s="1527"/>
      <c r="P540" s="1527"/>
      <c r="Q540" s="1527"/>
      <c r="R540" s="1527"/>
      <c r="S540" s="47"/>
      <c r="T540" s="1527"/>
      <c r="U540" s="1527"/>
      <c r="V540" s="1539"/>
      <c r="W540" s="1539"/>
      <c r="X540" s="1527"/>
      <c r="Y540" s="1527"/>
      <c r="Z540" s="152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row>
    <row r="541" spans="2:57" ht="20.25">
      <c r="B541" s="55">
        <v>19</v>
      </c>
      <c r="C541" s="669"/>
      <c r="D541" s="451" t="e">
        <f>VLOOKUP(C541,'Library Volume 2'!H$7:J$86,3,FALSE)</f>
        <v>#N/A</v>
      </c>
      <c r="E541" s="670"/>
      <c r="F541" s="43">
        <f t="shared" si="83"/>
        <v>0</v>
      </c>
      <c r="G541" s="670"/>
      <c r="H541" s="44">
        <f t="shared" si="84"/>
        <v>0</v>
      </c>
      <c r="I541" s="43">
        <f t="shared" si="85"/>
        <v>0</v>
      </c>
      <c r="J541" s="1539"/>
      <c r="K541" s="1698"/>
      <c r="L541" s="115"/>
      <c r="M541" s="115"/>
      <c r="N541" s="115"/>
      <c r="O541" s="1527"/>
      <c r="P541" s="1527"/>
      <c r="Q541" s="1527"/>
      <c r="R541" s="1527"/>
      <c r="S541" s="47"/>
      <c r="T541" s="1527"/>
      <c r="U541" s="1527"/>
      <c r="V541" s="1539"/>
      <c r="W541" s="1539"/>
      <c r="X541" s="1527"/>
      <c r="Y541" s="1527"/>
      <c r="Z541" s="152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row>
    <row r="542" spans="2:57" ht="20.25">
      <c r="B542" s="55">
        <v>20</v>
      </c>
      <c r="C542" s="669"/>
      <c r="D542" s="451" t="e">
        <f>VLOOKUP(C542,'Library Volume 2'!H$7:J$86,3,FALSE)</f>
        <v>#N/A</v>
      </c>
      <c r="E542" s="670"/>
      <c r="F542" s="43">
        <f t="shared" si="83"/>
        <v>0</v>
      </c>
      <c r="G542" s="670"/>
      <c r="H542" s="44">
        <f t="shared" si="84"/>
        <v>0</v>
      </c>
      <c r="I542" s="43">
        <f t="shared" si="85"/>
        <v>0</v>
      </c>
      <c r="J542" s="1539"/>
      <c r="K542" s="1698"/>
      <c r="L542" s="115"/>
      <c r="M542" s="115"/>
      <c r="N542" s="115"/>
      <c r="O542" s="1527"/>
      <c r="P542" s="1527"/>
      <c r="Q542" s="1527"/>
      <c r="R542" s="1527"/>
      <c r="S542" s="47"/>
      <c r="T542" s="1527"/>
      <c r="U542" s="1527"/>
      <c r="V542" s="1539"/>
      <c r="W542" s="1539"/>
      <c r="X542" s="1527"/>
      <c r="Y542" s="1527"/>
      <c r="Z542" s="152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row>
    <row r="543" spans="2:57" ht="20.25">
      <c r="B543" s="53"/>
      <c r="C543" s="362"/>
      <c r="D543" s="386"/>
      <c r="E543" s="363"/>
      <c r="F543" s="1192" t="s">
        <v>517</v>
      </c>
      <c r="G543" s="364">
        <f t="shared" ref="G543:H543" si="86">SUM(G523:G542)</f>
        <v>0</v>
      </c>
      <c r="H543" s="364">
        <f t="shared" si="86"/>
        <v>0</v>
      </c>
      <c r="I543" s="434">
        <f>SUM(I523:I542)</f>
        <v>0</v>
      </c>
      <c r="J543" s="436"/>
      <c r="K543" s="760"/>
      <c r="L543" s="115"/>
      <c r="M543" s="115"/>
      <c r="N543" s="115"/>
      <c r="O543" s="1527"/>
      <c r="P543" s="1527"/>
      <c r="Q543" s="1527"/>
      <c r="R543" s="1527"/>
      <c r="S543" s="47"/>
      <c r="T543" s="1527"/>
      <c r="U543" s="1527"/>
      <c r="V543" s="1539"/>
      <c r="W543" s="1539"/>
      <c r="X543" s="1527"/>
      <c r="Y543" s="1527"/>
      <c r="Z543" s="1527"/>
      <c r="AA543" s="47"/>
      <c r="AB543" s="47"/>
      <c r="AC543" s="47"/>
      <c r="AD543" s="47"/>
      <c r="AE543" s="47"/>
      <c r="AF543" s="47"/>
      <c r="AG543" s="47"/>
      <c r="AH543" s="47"/>
      <c r="AI543" s="47"/>
      <c r="AJ543" s="47"/>
      <c r="AK543" s="47"/>
      <c r="AL543" s="47"/>
      <c r="AM543" s="1527"/>
      <c r="AN543" s="1527"/>
      <c r="AO543" s="1527"/>
      <c r="AP543" s="1527"/>
      <c r="AQ543" s="1527"/>
      <c r="AR543" s="1527"/>
      <c r="AS543" s="1527"/>
      <c r="AT543" s="1527"/>
      <c r="AU543" s="1527"/>
      <c r="AV543" s="1527"/>
      <c r="AW543" s="1527"/>
      <c r="AX543" s="1527"/>
      <c r="AY543" s="1527"/>
      <c r="AZ543" s="1527"/>
      <c r="BA543" s="1527"/>
      <c r="BB543" s="1527"/>
      <c r="BC543" s="1527"/>
      <c r="BD543" s="1527"/>
      <c r="BE543" s="1527"/>
    </row>
    <row r="544" spans="2:57" ht="20.100000000000001" customHeight="1">
      <c r="B544" s="53"/>
      <c r="C544" s="1705"/>
      <c r="D544" s="1710"/>
      <c r="E544" s="1654"/>
      <c r="F544" s="314" t="s">
        <v>518</v>
      </c>
      <c r="G544" s="109">
        <f>G521-G543</f>
        <v>0</v>
      </c>
      <c r="H544" s="109">
        <f>H521-H543</f>
        <v>0</v>
      </c>
      <c r="I544" s="415">
        <f>ROUND(I521-I543,0)</f>
        <v>0</v>
      </c>
      <c r="J544" s="1539"/>
      <c r="K544" s="1707"/>
      <c r="L544" s="115"/>
      <c r="M544" s="115"/>
      <c r="N544" s="115"/>
      <c r="O544" s="1527"/>
      <c r="P544" s="1527"/>
      <c r="Q544" s="1527"/>
      <c r="R544" s="1527"/>
      <c r="S544" s="47"/>
      <c r="T544" s="1527"/>
      <c r="U544" s="1527"/>
      <c r="V544" s="1539"/>
      <c r="W544" s="1539"/>
      <c r="X544" s="1527"/>
      <c r="Y544" s="1527"/>
      <c r="Z544" s="1527"/>
      <c r="AA544" s="47"/>
      <c r="AB544" s="47"/>
      <c r="AC544" s="47"/>
      <c r="AD544" s="47"/>
      <c r="AE544" s="47"/>
      <c r="AF544" s="47"/>
      <c r="AG544" s="47"/>
      <c r="AH544" s="47"/>
      <c r="AI544" s="47"/>
      <c r="AJ544" s="47"/>
      <c r="AK544" s="47"/>
      <c r="AL544" s="47"/>
      <c r="AM544" s="1527"/>
      <c r="AN544" s="1527"/>
      <c r="AO544" s="1527"/>
      <c r="AP544" s="1527"/>
      <c r="AQ544" s="1527"/>
      <c r="AR544" s="1527"/>
      <c r="AS544" s="1527"/>
      <c r="AT544" s="1527"/>
      <c r="AU544" s="1527"/>
      <c r="AV544" s="1527"/>
      <c r="AW544" s="1527"/>
      <c r="AX544" s="1527"/>
      <c r="AY544" s="1527"/>
      <c r="AZ544" s="1527"/>
      <c r="BA544" s="1527"/>
      <c r="BB544" s="1527"/>
      <c r="BC544" s="1527"/>
      <c r="BD544" s="1527"/>
      <c r="BE544" s="1527"/>
    </row>
    <row r="545" spans="2:38" ht="20.100000000000001" customHeight="1" thickBot="1">
      <c r="B545" s="56"/>
      <c r="C545" s="1711"/>
      <c r="D545" s="1712"/>
      <c r="E545" s="1713"/>
      <c r="F545" s="1713"/>
      <c r="G545" s="1713"/>
      <c r="H545" s="1713"/>
      <c r="I545" s="1714"/>
      <c r="J545" s="1667"/>
      <c r="K545" s="1715"/>
      <c r="L545" s="115"/>
      <c r="M545" s="115"/>
      <c r="N545" s="115"/>
      <c r="O545" s="1527"/>
      <c r="P545" s="1527"/>
      <c r="Q545" s="1527"/>
      <c r="R545" s="1527"/>
      <c r="S545" s="47"/>
      <c r="T545" s="1527"/>
      <c r="U545" s="1527"/>
      <c r="V545" s="1539"/>
      <c r="W545" s="1539"/>
      <c r="X545" s="1527"/>
      <c r="Y545" s="1527"/>
      <c r="Z545" s="1527"/>
      <c r="AA545" s="47"/>
      <c r="AB545" s="47"/>
      <c r="AC545" s="47"/>
      <c r="AD545" s="47"/>
      <c r="AE545" s="47"/>
      <c r="AF545" s="47"/>
      <c r="AG545" s="47"/>
      <c r="AH545" s="47"/>
      <c r="AI545" s="47"/>
      <c r="AJ545" s="47"/>
      <c r="AK545" s="47"/>
      <c r="AL545" s="47"/>
    </row>
    <row r="546" spans="2:38" ht="21" thickBot="1">
      <c r="B546" s="1527"/>
      <c r="C546" s="1527"/>
      <c r="D546" s="1527"/>
      <c r="E546" s="1527"/>
      <c r="F546" s="1527"/>
      <c r="G546" s="1527"/>
      <c r="H546" s="1527"/>
      <c r="I546" s="1527"/>
      <c r="J546" s="1527"/>
      <c r="K546" s="1697"/>
      <c r="L546" s="115"/>
      <c r="M546" s="115"/>
      <c r="N546" s="115"/>
      <c r="O546" s="1527"/>
      <c r="P546" s="1527"/>
      <c r="Q546" s="1527"/>
      <c r="R546" s="1527"/>
      <c r="S546" s="47"/>
      <c r="T546" s="1527"/>
      <c r="U546" s="1527"/>
      <c r="V546" s="1539"/>
      <c r="W546" s="1539"/>
      <c r="X546" s="1527"/>
      <c r="Y546" s="1527"/>
      <c r="Z546" s="1527"/>
      <c r="AA546" s="47"/>
      <c r="AB546" s="47"/>
      <c r="AC546" s="47"/>
      <c r="AD546" s="47"/>
      <c r="AE546" s="47"/>
      <c r="AF546" s="47"/>
      <c r="AG546" s="47"/>
      <c r="AH546" s="47"/>
      <c r="AI546" s="47"/>
      <c r="AJ546" s="47"/>
      <c r="AK546" s="47"/>
      <c r="AL546" s="47"/>
    </row>
    <row r="547" spans="2:38" s="24" customFormat="1" ht="78.599999999999994" customHeight="1" thickBot="1">
      <c r="B547" s="1903" t="s">
        <v>519</v>
      </c>
      <c r="C547" s="1904"/>
      <c r="D547" s="963" t="s">
        <v>520</v>
      </c>
      <c r="E547" s="963" t="s">
        <v>505</v>
      </c>
      <c r="F547" s="963" t="s">
        <v>506</v>
      </c>
      <c r="G547" s="963" t="s">
        <v>507</v>
      </c>
      <c r="H547" s="963" t="s">
        <v>508</v>
      </c>
      <c r="I547" s="964" t="s">
        <v>509</v>
      </c>
      <c r="J547" s="968"/>
      <c r="K547" s="969" t="s">
        <v>287</v>
      </c>
      <c r="L547" s="115"/>
      <c r="M547" s="115"/>
      <c r="N547" s="115"/>
      <c r="V547" s="28"/>
      <c r="W547" s="28"/>
    </row>
    <row r="548" spans="2:38" s="24" customFormat="1" ht="20.25">
      <c r="B548" s="1905" t="s">
        <v>521</v>
      </c>
      <c r="C548" s="1905"/>
      <c r="D548" s="1626"/>
      <c r="E548" s="962"/>
      <c r="F548" s="962"/>
      <c r="G548" s="962"/>
      <c r="H548" s="962"/>
      <c r="I548" s="965"/>
      <c r="J548" s="961"/>
      <c r="K548" s="967"/>
      <c r="L548" s="115"/>
      <c r="M548" s="115"/>
      <c r="N548" s="115"/>
      <c r="V548" s="28"/>
      <c r="W548" s="28"/>
    </row>
    <row r="549" spans="2:38" s="24" customFormat="1" ht="20.25">
      <c r="B549" s="1901" t="s">
        <v>476</v>
      </c>
      <c r="C549" s="1902"/>
      <c r="D549" s="960"/>
      <c r="E549" s="960"/>
      <c r="F549" s="960"/>
      <c r="G549" s="960"/>
      <c r="H549" s="960"/>
      <c r="I549" s="508"/>
      <c r="J549" s="960"/>
      <c r="K549" s="966"/>
      <c r="L549" s="115"/>
      <c r="M549" s="115"/>
      <c r="N549" s="115"/>
      <c r="V549" s="28"/>
      <c r="W549" s="28"/>
    </row>
    <row r="550" spans="2:38" s="24" customFormat="1" ht="20.25">
      <c r="B550" s="1901" t="s">
        <v>478</v>
      </c>
      <c r="C550" s="1902"/>
      <c r="D550" s="960"/>
      <c r="E550" s="960"/>
      <c r="F550" s="960"/>
      <c r="G550" s="960"/>
      <c r="H550" s="960"/>
      <c r="I550" s="508"/>
      <c r="J550" s="960"/>
      <c r="K550" s="966"/>
      <c r="L550" s="115"/>
      <c r="M550" s="115"/>
      <c r="N550" s="115"/>
      <c r="V550" s="28"/>
      <c r="W550" s="28"/>
    </row>
    <row r="551" spans="2:38" s="24" customFormat="1" ht="20.25">
      <c r="B551" s="1901" t="s">
        <v>480</v>
      </c>
      <c r="C551" s="1902"/>
      <c r="D551" s="960"/>
      <c r="E551" s="960"/>
      <c r="F551" s="960"/>
      <c r="G551" s="960"/>
      <c r="H551" s="960"/>
      <c r="I551" s="508"/>
      <c r="J551" s="960"/>
      <c r="K551" s="966"/>
      <c r="L551" s="115"/>
      <c r="M551" s="115"/>
      <c r="N551" s="115"/>
      <c r="V551" s="28"/>
      <c r="W551" s="28"/>
    </row>
    <row r="552" spans="2:38" s="24" customFormat="1" ht="20.25">
      <c r="B552" s="1901" t="s">
        <v>522</v>
      </c>
      <c r="C552" s="1902"/>
      <c r="D552" s="960"/>
      <c r="E552" s="960"/>
      <c r="F552" s="960"/>
      <c r="G552" s="960"/>
      <c r="H552" s="960"/>
      <c r="I552" s="508"/>
      <c r="J552" s="960"/>
      <c r="K552" s="966"/>
      <c r="L552" s="115"/>
      <c r="M552" s="115"/>
      <c r="N552" s="115"/>
      <c r="V552" s="28"/>
      <c r="W552" s="28"/>
    </row>
    <row r="553" spans="2:38" s="24" customFormat="1" ht="20.25">
      <c r="B553" s="1901" t="s">
        <v>523</v>
      </c>
      <c r="C553" s="1902"/>
      <c r="D553" s="960"/>
      <c r="E553" s="960"/>
      <c r="F553" s="960"/>
      <c r="G553" s="960"/>
      <c r="H553" s="960"/>
      <c r="I553" s="508"/>
      <c r="J553" s="960"/>
      <c r="K553" s="966"/>
      <c r="L553" s="115"/>
      <c r="M553" s="115"/>
      <c r="N553" s="115"/>
      <c r="V553" s="28"/>
      <c r="W553" s="28"/>
    </row>
    <row r="554" spans="2:38" s="24" customFormat="1" ht="20.25">
      <c r="K554" s="761"/>
      <c r="L554" s="115"/>
      <c r="M554" s="115"/>
      <c r="N554" s="115"/>
      <c r="V554" s="28"/>
      <c r="W554" s="28"/>
    </row>
    <row r="555" spans="2:38" ht="20.100000000000001" customHeight="1">
      <c r="B555" s="1527"/>
      <c r="C555" s="1527"/>
      <c r="D555" s="1527"/>
      <c r="E555" s="1527"/>
      <c r="F555" s="1527"/>
      <c r="G555" s="1527"/>
      <c r="H555" s="1527"/>
      <c r="I555" s="1527"/>
      <c r="J555" s="1527"/>
      <c r="K555" s="1697"/>
      <c r="L555" s="115"/>
      <c r="M555" s="115"/>
      <c r="N555" s="115"/>
      <c r="O555" s="1527"/>
      <c r="P555" s="1527"/>
      <c r="Q555" s="1527"/>
      <c r="R555" s="1527"/>
      <c r="S555" s="1527"/>
      <c r="T555" s="1527"/>
      <c r="U555" s="1527"/>
      <c r="V555" s="1539"/>
      <c r="W555" s="1539"/>
      <c r="X555" s="1527"/>
      <c r="Y555" s="1527"/>
      <c r="Z555" s="1527"/>
      <c r="AA555" s="1527"/>
      <c r="AB555" s="1527"/>
      <c r="AC555" s="1527"/>
      <c r="AD555" s="1527"/>
      <c r="AE555" s="1527"/>
      <c r="AF555" s="1527"/>
      <c r="AG555" s="1527"/>
      <c r="AH555" s="1527"/>
      <c r="AI555" s="1527"/>
      <c r="AJ555" s="1527"/>
      <c r="AK555" s="1527"/>
      <c r="AL555" s="1527"/>
    </row>
    <row r="556" spans="2:38" ht="20.25">
      <c r="B556" s="1527"/>
      <c r="C556" s="1527"/>
      <c r="D556" s="1527"/>
      <c r="E556" s="1527"/>
      <c r="F556" s="1527"/>
      <c r="G556" s="1527"/>
      <c r="H556" s="1527"/>
      <c r="I556" s="1527"/>
      <c r="J556" s="1527"/>
      <c r="K556" s="1697"/>
      <c r="L556" s="115"/>
      <c r="M556" s="115"/>
      <c r="N556" s="115"/>
      <c r="O556" s="1527"/>
      <c r="P556" s="1527"/>
      <c r="Q556" s="1527"/>
      <c r="R556" s="1527"/>
      <c r="S556" s="1527"/>
      <c r="T556" s="1527"/>
      <c r="U556" s="1527"/>
      <c r="V556" s="1539"/>
      <c r="W556" s="1539"/>
      <c r="X556" s="1527"/>
      <c r="Y556" s="1527"/>
      <c r="Z556" s="1527"/>
      <c r="AA556" s="1527"/>
      <c r="AB556" s="1527"/>
      <c r="AC556" s="1527"/>
      <c r="AD556" s="1527"/>
      <c r="AE556" s="1527"/>
      <c r="AF556" s="1527"/>
      <c r="AG556" s="1527"/>
      <c r="AH556" s="1527"/>
      <c r="AI556" s="1527"/>
      <c r="AJ556" s="1527"/>
      <c r="AK556" s="1527"/>
      <c r="AL556" s="1527"/>
    </row>
    <row r="557" spans="2:38" ht="20.25">
      <c r="C557" s="1527"/>
      <c r="D557" s="1539"/>
      <c r="E557" s="1539"/>
      <c r="F557" s="1539"/>
      <c r="G557" s="1539"/>
      <c r="H557" s="1539"/>
      <c r="I557" s="1539"/>
      <c r="J557" s="1539"/>
      <c r="K557" s="1697"/>
      <c r="L557" s="115"/>
      <c r="M557" s="115"/>
      <c r="N557" s="115"/>
      <c r="O557" s="1527"/>
      <c r="P557" s="1527"/>
      <c r="Q557" s="1527"/>
      <c r="R557" s="1527"/>
      <c r="S557" s="1527"/>
      <c r="T557" s="1527"/>
      <c r="U557" s="1527"/>
      <c r="V557" s="1539"/>
      <c r="W557" s="1539"/>
      <c r="X557" s="1527"/>
      <c r="Y557" s="1527"/>
      <c r="Z557" s="1527"/>
      <c r="AA557" s="1527"/>
      <c r="AB557" s="1527"/>
      <c r="AC557" s="1527"/>
      <c r="AD557" s="1527"/>
      <c r="AE557" s="1527"/>
      <c r="AF557" s="1527"/>
      <c r="AG557" s="1527"/>
      <c r="AH557" s="1527"/>
      <c r="AI557" s="1527"/>
      <c r="AJ557" s="1527"/>
      <c r="AK557" s="1527"/>
      <c r="AL557" s="1527"/>
    </row>
    <row r="558" spans="2:38" ht="20.25">
      <c r="C558" s="1527"/>
      <c r="D558" s="1539"/>
      <c r="E558" s="1539"/>
      <c r="F558" s="1539"/>
      <c r="G558" s="1527"/>
      <c r="H558" s="1539"/>
      <c r="I558" s="1539"/>
      <c r="J558" s="1539"/>
      <c r="K558" s="1697"/>
      <c r="L558" s="115"/>
      <c r="M558" s="115"/>
      <c r="N558" s="115"/>
      <c r="O558" s="1527"/>
      <c r="P558" s="1527"/>
      <c r="Q558" s="1527"/>
      <c r="R558" s="1527"/>
      <c r="S558" s="1527"/>
      <c r="T558" s="1527"/>
      <c r="U558" s="1527"/>
      <c r="V558" s="1539"/>
      <c r="W558" s="1539"/>
      <c r="X558" s="1527"/>
      <c r="Y558" s="1527"/>
      <c r="Z558" s="1527"/>
      <c r="AA558" s="1527"/>
      <c r="AB558" s="1527"/>
      <c r="AC558" s="1527"/>
      <c r="AD558" s="1527"/>
      <c r="AE558" s="1527"/>
      <c r="AF558" s="1527"/>
      <c r="AG558" s="1527"/>
      <c r="AH558" s="1527"/>
      <c r="AI558" s="1527"/>
      <c r="AJ558" s="1527"/>
      <c r="AK558" s="1527"/>
      <c r="AL558" s="1527"/>
    </row>
    <row r="559" spans="2:38">
      <c r="C559" s="1527"/>
      <c r="D559" s="1527"/>
      <c r="E559" s="1527"/>
      <c r="F559" s="1527"/>
      <c r="G559" s="1527"/>
      <c r="H559" s="1527"/>
      <c r="I559" s="1527"/>
      <c r="J559" s="1539"/>
      <c r="K559" s="1697"/>
      <c r="L559" s="1527"/>
      <c r="M559" s="1527"/>
      <c r="N559" s="1527"/>
      <c r="O559" s="1527"/>
      <c r="P559" s="1527"/>
      <c r="Q559" s="1527"/>
      <c r="R559" s="1527"/>
      <c r="S559" s="1527"/>
      <c r="T559" s="1527"/>
      <c r="U559" s="1527"/>
      <c r="V559" s="1539"/>
      <c r="W559" s="1539"/>
      <c r="X559" s="1527"/>
      <c r="Y559" s="1527"/>
      <c r="Z559" s="1527"/>
      <c r="AA559" s="1527"/>
      <c r="AB559" s="1527"/>
      <c r="AC559" s="1527"/>
      <c r="AD559" s="1527"/>
      <c r="AE559" s="1527"/>
      <c r="AF559" s="1527"/>
      <c r="AG559" s="1527"/>
      <c r="AH559" s="1527"/>
      <c r="AI559" s="1527"/>
      <c r="AJ559" s="1527"/>
      <c r="AK559" s="1527"/>
      <c r="AL559" s="1527"/>
    </row>
    <row r="560" spans="2:38">
      <c r="C560" s="1527"/>
      <c r="D560" s="1527"/>
      <c r="E560" s="1527"/>
      <c r="F560" s="1527"/>
      <c r="G560" s="1527"/>
      <c r="H560" s="1527"/>
      <c r="I560" s="1527"/>
      <c r="J560" s="1539"/>
      <c r="K560" s="1697"/>
      <c r="L560" s="1527"/>
      <c r="M560" s="1527"/>
      <c r="N560" s="1527"/>
      <c r="O560" s="1527"/>
      <c r="P560" s="1527"/>
      <c r="Q560" s="1527"/>
      <c r="R560" s="1527"/>
      <c r="S560" s="1527"/>
      <c r="T560" s="1527"/>
      <c r="U560" s="1527"/>
      <c r="V560" s="1539"/>
      <c r="W560" s="1539"/>
      <c r="X560" s="1527"/>
      <c r="Y560" s="1527"/>
      <c r="Z560" s="1527"/>
      <c r="AA560" s="1527"/>
      <c r="AB560" s="1527"/>
      <c r="AC560" s="1527"/>
      <c r="AD560" s="1527"/>
      <c r="AE560" s="1527"/>
      <c r="AF560" s="1527"/>
      <c r="AG560" s="1527"/>
      <c r="AH560" s="1527"/>
      <c r="AI560" s="1527"/>
      <c r="AJ560" s="1527"/>
      <c r="AK560" s="1527"/>
      <c r="AL560" s="1527"/>
    </row>
    <row r="561" spans="4:9">
      <c r="D561" s="1527"/>
      <c r="E561" s="1527"/>
      <c r="F561" s="1527"/>
      <c r="G561" s="1527"/>
      <c r="H561" s="1527"/>
      <c r="I561" s="1527"/>
    </row>
    <row r="562" spans="4:9">
      <c r="D562" s="1527"/>
      <c r="E562" s="1527"/>
      <c r="F562" s="1527"/>
      <c r="G562" s="1527"/>
      <c r="H562" s="1527"/>
      <c r="I562" s="1527"/>
    </row>
  </sheetData>
  <sheetProtection algorithmName="SHA-512" hashValue="sGHx/+wP4BAMVbumPGAafYJc/rfrL+fkp4/cBpjoMdunXRPi0qHiv+i3js+8FyjlThtF+Pxla0wcNiG2+oNhHA==" saltValue="/Lr4Bi3F2P+gGk4pB49p3w==" spinCount="100000" sheet="1" objects="1" scenarios="1"/>
  <mergeCells count="18">
    <mergeCell ref="B552:C552"/>
    <mergeCell ref="B553:C553"/>
    <mergeCell ref="B547:C547"/>
    <mergeCell ref="B548:C548"/>
    <mergeCell ref="B549:C549"/>
    <mergeCell ref="B550:C550"/>
    <mergeCell ref="B551:C551"/>
    <mergeCell ref="E5:F5"/>
    <mergeCell ref="E6:F6"/>
    <mergeCell ref="E7:F7"/>
    <mergeCell ref="B2:K2"/>
    <mergeCell ref="D9:D10"/>
    <mergeCell ref="F9:F10"/>
    <mergeCell ref="E9:E10"/>
    <mergeCell ref="G9:G10"/>
    <mergeCell ref="H9:H10"/>
    <mergeCell ref="I9:I10"/>
    <mergeCell ref="E4:F4"/>
  </mergeCells>
  <conditionalFormatting sqref="I39">
    <cfRule type="cellIs" dxfId="131" priority="184" operator="greaterThanOrEqual">
      <formula>0</formula>
    </cfRule>
    <cfRule type="cellIs" dxfId="130" priority="185" operator="lessThan">
      <formula>0</formula>
    </cfRule>
  </conditionalFormatting>
  <conditionalFormatting sqref="D18:D37">
    <cfRule type="containsErrors" dxfId="129" priority="137">
      <formula>ISERROR(D18)</formula>
    </cfRule>
  </conditionalFormatting>
  <conditionalFormatting sqref="D162:D171">
    <cfRule type="containsErrors" dxfId="128" priority="96">
      <formula>ISERROR(D162)</formula>
    </cfRule>
  </conditionalFormatting>
  <conditionalFormatting sqref="D183:D212">
    <cfRule type="containsErrors" dxfId="127" priority="95">
      <formula>ISERROR(D183)</formula>
    </cfRule>
  </conditionalFormatting>
  <conditionalFormatting sqref="D255:D284">
    <cfRule type="containsErrors" dxfId="126" priority="92">
      <formula>ISERROR(D255)</formula>
    </cfRule>
  </conditionalFormatting>
  <conditionalFormatting sqref="D327:D356">
    <cfRule type="containsErrors" dxfId="125" priority="88">
      <formula>ISERROR(D327)</formula>
    </cfRule>
  </conditionalFormatting>
  <conditionalFormatting sqref="D49:D68">
    <cfRule type="containsErrors" dxfId="124" priority="87">
      <formula>ISERROR(D49)</formula>
    </cfRule>
  </conditionalFormatting>
  <conditionalFormatting sqref="D80:D99">
    <cfRule type="containsErrors" dxfId="123" priority="86">
      <formula>ISERROR(D80)</formula>
    </cfRule>
  </conditionalFormatting>
  <conditionalFormatting sqref="D111:D130">
    <cfRule type="containsErrors" dxfId="122" priority="85">
      <formula>ISERROR(D111)</formula>
    </cfRule>
  </conditionalFormatting>
  <conditionalFormatting sqref="D142:D161">
    <cfRule type="containsErrors" dxfId="121" priority="84">
      <formula>ISERROR(D142)</formula>
    </cfRule>
  </conditionalFormatting>
  <conditionalFormatting sqref="D224:D243">
    <cfRule type="containsErrors" dxfId="120" priority="83">
      <formula>ISERROR(D224)</formula>
    </cfRule>
  </conditionalFormatting>
  <conditionalFormatting sqref="D296:D315">
    <cfRule type="containsErrors" dxfId="119" priority="82">
      <formula>ISERROR(D296)</formula>
    </cfRule>
  </conditionalFormatting>
  <conditionalFormatting sqref="D368:D387">
    <cfRule type="containsErrors" dxfId="118" priority="81">
      <formula>ISERROR(D368)</formula>
    </cfRule>
  </conditionalFormatting>
  <conditionalFormatting sqref="D399:D418">
    <cfRule type="containsErrors" dxfId="117" priority="80">
      <formula>ISERROR(D399)</formula>
    </cfRule>
  </conditionalFormatting>
  <conditionalFormatting sqref="D430:D449">
    <cfRule type="containsErrors" dxfId="116" priority="79">
      <formula>ISERROR(D430)</formula>
    </cfRule>
  </conditionalFormatting>
  <conditionalFormatting sqref="D461:D480">
    <cfRule type="containsErrors" dxfId="115" priority="78">
      <formula>ISERROR(D461)</formula>
    </cfRule>
  </conditionalFormatting>
  <conditionalFormatting sqref="D492:D511">
    <cfRule type="containsErrors" dxfId="114" priority="77">
      <formula>ISERROR(D492)</formula>
    </cfRule>
  </conditionalFormatting>
  <conditionalFormatting sqref="D523:D542">
    <cfRule type="containsErrors" dxfId="113" priority="76">
      <formula>ISERROR(D523)</formula>
    </cfRule>
  </conditionalFormatting>
  <conditionalFormatting sqref="H14:I15">
    <cfRule type="cellIs" dxfId="112" priority="75" operator="greaterThan">
      <formula>0</formula>
    </cfRule>
  </conditionalFormatting>
  <conditionalFormatting sqref="G43:I46">
    <cfRule type="cellIs" dxfId="111" priority="74" operator="greaterThan">
      <formula>0</formula>
    </cfRule>
  </conditionalFormatting>
  <conditionalFormatting sqref="G74:I77">
    <cfRule type="cellIs" dxfId="110" priority="58" operator="greaterThan">
      <formula>0</formula>
    </cfRule>
  </conditionalFormatting>
  <conditionalFormatting sqref="G105:I108">
    <cfRule type="cellIs" dxfId="109" priority="57" operator="greaterThan">
      <formula>0</formula>
    </cfRule>
  </conditionalFormatting>
  <conditionalFormatting sqref="G136:I139">
    <cfRule type="cellIs" dxfId="108" priority="56" operator="greaterThan">
      <formula>0</formula>
    </cfRule>
  </conditionalFormatting>
  <conditionalFormatting sqref="G177:I180">
    <cfRule type="cellIs" dxfId="107" priority="55" operator="greaterThan">
      <formula>0</formula>
    </cfRule>
  </conditionalFormatting>
  <conditionalFormatting sqref="G218:I221">
    <cfRule type="cellIs" dxfId="106" priority="54" operator="greaterThan">
      <formula>0</formula>
    </cfRule>
  </conditionalFormatting>
  <conditionalFormatting sqref="G249:I252">
    <cfRule type="cellIs" dxfId="105" priority="53" operator="greaterThan">
      <formula>0</formula>
    </cfRule>
  </conditionalFormatting>
  <conditionalFormatting sqref="G290:I293">
    <cfRule type="cellIs" dxfId="104" priority="52" operator="greaterThan">
      <formula>0</formula>
    </cfRule>
  </conditionalFormatting>
  <conditionalFormatting sqref="G321:I324">
    <cfRule type="cellIs" dxfId="103" priority="51" operator="greaterThan">
      <formula>0</formula>
    </cfRule>
  </conditionalFormatting>
  <conditionalFormatting sqref="G362:I365">
    <cfRule type="cellIs" dxfId="102" priority="50" operator="greaterThan">
      <formula>0</formula>
    </cfRule>
  </conditionalFormatting>
  <conditionalFormatting sqref="G393:I396">
    <cfRule type="cellIs" dxfId="101" priority="49" operator="greaterThan">
      <formula>0</formula>
    </cfRule>
  </conditionalFormatting>
  <conditionalFormatting sqref="G424:I427">
    <cfRule type="cellIs" dxfId="100" priority="48" operator="greaterThan">
      <formula>0</formula>
    </cfRule>
  </conditionalFormatting>
  <conditionalFormatting sqref="G455:I458">
    <cfRule type="cellIs" dxfId="99" priority="47" operator="greaterThan">
      <formula>0</formula>
    </cfRule>
  </conditionalFormatting>
  <conditionalFormatting sqref="G486:I489">
    <cfRule type="cellIs" dxfId="98" priority="46" operator="greaterThan">
      <formula>0</formula>
    </cfRule>
  </conditionalFormatting>
  <conditionalFormatting sqref="G517:I520">
    <cfRule type="cellIs" dxfId="97" priority="45" operator="greaterThan">
      <formula>0</formula>
    </cfRule>
  </conditionalFormatting>
  <conditionalFormatting sqref="G5:G7">
    <cfRule type="cellIs" dxfId="96" priority="44" operator="lessThan">
      <formula>0</formula>
    </cfRule>
  </conditionalFormatting>
  <conditionalFormatting sqref="G5:G7">
    <cfRule type="cellIs" dxfId="95" priority="43" operator="greaterThanOrEqual">
      <formula>0</formula>
    </cfRule>
  </conditionalFormatting>
  <conditionalFormatting sqref="I70">
    <cfRule type="cellIs" dxfId="94" priority="41" operator="greaterThanOrEqual">
      <formula>0</formula>
    </cfRule>
    <cfRule type="cellIs" dxfId="93" priority="42" operator="lessThan">
      <formula>0</formula>
    </cfRule>
  </conditionalFormatting>
  <conditionalFormatting sqref="I101">
    <cfRule type="cellIs" dxfId="92" priority="39" operator="greaterThanOrEqual">
      <formula>0</formula>
    </cfRule>
    <cfRule type="cellIs" dxfId="91" priority="40" operator="lessThan">
      <formula>0</formula>
    </cfRule>
  </conditionalFormatting>
  <conditionalFormatting sqref="I132">
    <cfRule type="cellIs" dxfId="90" priority="37" operator="greaterThanOrEqual">
      <formula>0</formula>
    </cfRule>
    <cfRule type="cellIs" dxfId="89" priority="38" operator="lessThan">
      <formula>0</formula>
    </cfRule>
  </conditionalFormatting>
  <conditionalFormatting sqref="I173">
    <cfRule type="cellIs" dxfId="88" priority="35" operator="greaterThanOrEqual">
      <formula>0</formula>
    </cfRule>
    <cfRule type="cellIs" dxfId="87" priority="36" operator="lessThan">
      <formula>0</formula>
    </cfRule>
  </conditionalFormatting>
  <conditionalFormatting sqref="I245">
    <cfRule type="cellIs" dxfId="86" priority="31" operator="greaterThanOrEqual">
      <formula>0</formula>
    </cfRule>
    <cfRule type="cellIs" dxfId="85" priority="32" operator="lessThan">
      <formula>0</formula>
    </cfRule>
  </conditionalFormatting>
  <conditionalFormatting sqref="I317">
    <cfRule type="cellIs" dxfId="84" priority="27" operator="greaterThanOrEqual">
      <formula>0</formula>
    </cfRule>
    <cfRule type="cellIs" dxfId="83" priority="28" operator="lessThan">
      <formula>0</formula>
    </cfRule>
  </conditionalFormatting>
  <conditionalFormatting sqref="I389">
    <cfRule type="cellIs" dxfId="82" priority="23" operator="greaterThanOrEqual">
      <formula>0</formula>
    </cfRule>
    <cfRule type="cellIs" dxfId="81" priority="24" operator="lessThan">
      <formula>0</formula>
    </cfRule>
  </conditionalFormatting>
  <conditionalFormatting sqref="I420">
    <cfRule type="cellIs" dxfId="80" priority="21" operator="greaterThanOrEqual">
      <formula>0</formula>
    </cfRule>
    <cfRule type="cellIs" dxfId="79" priority="22" operator="lessThan">
      <formula>0</formula>
    </cfRule>
  </conditionalFormatting>
  <conditionalFormatting sqref="I451">
    <cfRule type="cellIs" dxfId="78" priority="19" operator="greaterThanOrEqual">
      <formula>0</formula>
    </cfRule>
    <cfRule type="cellIs" dxfId="77" priority="20" operator="lessThan">
      <formula>0</formula>
    </cfRule>
  </conditionalFormatting>
  <conditionalFormatting sqref="I482">
    <cfRule type="cellIs" dxfId="76" priority="17" operator="greaterThanOrEqual">
      <formula>0</formula>
    </cfRule>
    <cfRule type="cellIs" dxfId="75" priority="18" operator="lessThan">
      <formula>0</formula>
    </cfRule>
  </conditionalFormatting>
  <conditionalFormatting sqref="I513">
    <cfRule type="cellIs" dxfId="74" priority="15" operator="greaterThanOrEqual">
      <formula>0</formula>
    </cfRule>
    <cfRule type="cellIs" dxfId="73" priority="16" operator="lessThan">
      <formula>0</formula>
    </cfRule>
  </conditionalFormatting>
  <conditionalFormatting sqref="I544">
    <cfRule type="cellIs" dxfId="72" priority="11" operator="greaterThanOrEqual">
      <formula>0</formula>
    </cfRule>
    <cfRule type="cellIs" dxfId="71" priority="12" operator="lessThan">
      <formula>0</formula>
    </cfRule>
  </conditionalFormatting>
  <conditionalFormatting sqref="I214">
    <cfRule type="cellIs" dxfId="70" priority="9" operator="greaterThanOrEqual">
      <formula>0</formula>
    </cfRule>
    <cfRule type="cellIs" dxfId="69" priority="10" operator="lessThan">
      <formula>0</formula>
    </cfRule>
  </conditionalFormatting>
  <conditionalFormatting sqref="I286">
    <cfRule type="cellIs" dxfId="68" priority="7" operator="greaterThanOrEqual">
      <formula>0</formula>
    </cfRule>
    <cfRule type="cellIs" dxfId="67" priority="8" operator="lessThan">
      <formula>0</formula>
    </cfRule>
  </conditionalFormatting>
  <conditionalFormatting sqref="I358">
    <cfRule type="cellIs" dxfId="66" priority="5" operator="greaterThanOrEqual">
      <formula>0</formula>
    </cfRule>
    <cfRule type="cellIs" dxfId="65" priority="6" operator="lessThan">
      <formula>0</formula>
    </cfRule>
  </conditionalFormatting>
  <conditionalFormatting sqref="D14:F15 H14:I15">
    <cfRule type="containsErrors" dxfId="64" priority="4">
      <formula>ISERROR(D14)</formula>
    </cfRule>
  </conditionalFormatting>
  <conditionalFormatting sqref="G14:G15">
    <cfRule type="cellIs" dxfId="63" priority="2" operator="greaterThan">
      <formula>0</formula>
    </cfRule>
  </conditionalFormatting>
  <conditionalFormatting sqref="G14:G15">
    <cfRule type="containsErrors" dxfId="62" priority="1">
      <formula>ISERROR(G14)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7DB08528-51D4-C74F-BCC0-F48EEFC78593}">
          <x14:formula1>
            <xm:f>'Library Volume 2'!$AA$15:$AA$18</xm:f>
          </x14:formula1>
          <xm:sqref>C523:C542</xm:sqref>
        </x14:dataValidation>
        <x14:dataValidation type="list" allowBlank="1" showInputMessage="1" showErrorMessage="1" xr:uid="{C48CBBFC-3FE5-714C-B479-67E4B15BDF23}">
          <x14:formula1>
            <xm:f>'Library Volume 2'!$V$15:$V$18</xm:f>
          </x14:formula1>
          <xm:sqref>C368:C387</xm:sqref>
        </x14:dataValidation>
        <x14:dataValidation type="list" allowBlank="1" showInputMessage="1" showErrorMessage="1" xr:uid="{CC7AE980-E157-D94A-BD38-700108A966AC}">
          <x14:formula1>
            <xm:f>'Library Volume 2'!$W$15:$W$18</xm:f>
          </x14:formula1>
          <xm:sqref>C399:C418</xm:sqref>
        </x14:dataValidation>
        <x14:dataValidation type="list" allowBlank="1" showInputMessage="1" showErrorMessage="1" xr:uid="{7DD87F72-82DA-9141-9338-041BA6AABD0A}">
          <x14:formula1>
            <xm:f>'Library Volume 2'!$X$15:$X$18</xm:f>
          </x14:formula1>
          <xm:sqref>C430:C449</xm:sqref>
        </x14:dataValidation>
        <x14:dataValidation type="list" allowBlank="1" showInputMessage="1" showErrorMessage="1" xr:uid="{BAC9A264-B982-0E4B-AEF0-1A61342C05BC}">
          <x14:formula1>
            <xm:f>'Library Volume 2'!$Y$15:$Y$18</xm:f>
          </x14:formula1>
          <xm:sqref>C461:C480</xm:sqref>
        </x14:dataValidation>
        <x14:dataValidation type="list" allowBlank="1" showInputMessage="1" showErrorMessage="1" xr:uid="{1F9F0F60-B93F-F24A-A58A-F1565392F4A6}">
          <x14:formula1>
            <xm:f>'Library Volume 2'!$N$15:$N$23</xm:f>
          </x14:formula1>
          <xm:sqref>C80:C99</xm:sqref>
        </x14:dataValidation>
        <x14:dataValidation type="list" allowBlank="1" showInputMessage="1" showErrorMessage="1" xr:uid="{42222EB2-6378-4C40-A4C1-0376C978D82C}">
          <x14:formula1>
            <xm:f>'Library Volume 2'!$O$15:$O$25</xm:f>
          </x14:formula1>
          <xm:sqref>C111:C130</xm:sqref>
        </x14:dataValidation>
        <x14:dataValidation type="list" allowBlank="1" showInputMessage="1" showErrorMessage="1" xr:uid="{016656BB-9097-AE42-BD5B-4EE4895A1AA1}">
          <x14:formula1>
            <xm:f>'Library Volume 2'!$R$15:$R$24</xm:f>
          </x14:formula1>
          <xm:sqref>C224:C243</xm:sqref>
        </x14:dataValidation>
        <x14:dataValidation type="list" allowBlank="1" showInputMessage="1" showErrorMessage="1" xr:uid="{232A52C3-6B06-664B-B8D5-8FC734C103A6}">
          <x14:formula1>
            <xm:f>'Library Volume 2'!$T$15:$T$25</xm:f>
          </x14:formula1>
          <xm:sqref>C296:C315</xm:sqref>
        </x14:dataValidation>
        <x14:dataValidation type="list" allowBlank="1" showInputMessage="1" showErrorMessage="1" xr:uid="{02D8064F-2E79-F141-B5E1-F25F35B0FF09}">
          <x14:formula1>
            <xm:f>'Library Volume 2'!$M$15:$M$29</xm:f>
          </x14:formula1>
          <xm:sqref>C49:C68</xm:sqref>
        </x14:dataValidation>
        <x14:dataValidation type="list" allowBlank="1" showInputMessage="1" showErrorMessage="1" xr:uid="{83BF7DF9-4BA9-BB4E-9A8A-D4D62F071962}">
          <x14:formula1>
            <xm:f>'Library Volume 2'!$P$15:$P$35</xm:f>
          </x14:formula1>
          <xm:sqref>C142:C171</xm:sqref>
        </x14:dataValidation>
        <x14:dataValidation type="list" allowBlank="1" showInputMessage="1" showErrorMessage="1" xr:uid="{36382B88-A39E-C841-95C0-0CC76317895B}">
          <x14:formula1>
            <xm:f>'Library Volume 2'!$Z$15:$Z$30</xm:f>
          </x14:formula1>
          <xm:sqref>C492:C511</xm:sqref>
        </x14:dataValidation>
        <x14:dataValidation type="list" allowBlank="1" showInputMessage="1" showErrorMessage="1" xr:uid="{2761BAE6-C50C-BC4B-8971-47AA5C1D99B4}">
          <x14:formula1>
            <xm:f>'Library Volume 2'!$Q$15:$Q$41</xm:f>
          </x14:formula1>
          <xm:sqref>C183:C212</xm:sqref>
        </x14:dataValidation>
        <x14:dataValidation type="list" allowBlank="1" showInputMessage="1" showErrorMessage="1" xr:uid="{9A839D84-3CF7-F441-9185-772ABD673B83}">
          <x14:formula1>
            <xm:f>'Library Volume 2'!$H$7:$H$13</xm:f>
          </x14:formula1>
          <xm:sqref>C18:C37</xm:sqref>
        </x14:dataValidation>
        <x14:dataValidation type="list" allowBlank="1" showInputMessage="1" showErrorMessage="1" xr:uid="{C7C7756E-7CE8-B843-8229-19BD3EFB7136}">
          <x14:formula1>
            <xm:f>'Library Volume 2'!$U$15:$U$49</xm:f>
          </x14:formula1>
          <xm:sqref>C327:C356</xm:sqref>
        </x14:dataValidation>
        <x14:dataValidation type="list" allowBlank="1" showInputMessage="1" showErrorMessage="1" xr:uid="{95CA5545-10B3-D645-A326-54EBB52F1D2C}">
          <x14:formula1>
            <xm:f>'Library Volume 2'!$S$15:$S$33</xm:f>
          </x14:formula1>
          <xm:sqref>C255:C284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8A9725A6622943B5DCD9C48C0EBD04" ma:contentTypeVersion="27" ma:contentTypeDescription="Create a new document." ma:contentTypeScope="" ma:versionID="4d7cacabeb09995b696db25963d346bf">
  <xsd:schema xmlns:xsd="http://www.w3.org/2001/XMLSchema" xmlns:xs="http://www.w3.org/2001/XMLSchema" xmlns:p="http://schemas.microsoft.com/office/2006/metadata/properties" xmlns:ns2="ef1a8702-d3b4-401d-a91a-f850c6c1cb75" xmlns:ns3="b6d7a2f9-57d5-4d93-a656-daae7e3e20ce" xmlns:ns4="8c566321-f672-4e06-a901-b5e72b4c4357" targetNamespace="http://schemas.microsoft.com/office/2006/metadata/properties" ma:root="true" ma:fieldsID="cb5505aac3d304d948e0803eadb46598" ns2:_="" ns3:_="" ns4:_="">
    <xsd:import namespace="ef1a8702-d3b4-401d-a91a-f850c6c1cb75"/>
    <xsd:import namespace="b6d7a2f9-57d5-4d93-a656-daae7e3e20ce"/>
    <xsd:import namespace="8c566321-f672-4e06-a901-b5e72b4c43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k620d320a9014e088b9c810dee2e1ac5" minOccurs="0"/>
                <xsd:element ref="ns4:TaxCatchAll" minOccurs="0"/>
                <xsd:element ref="ns3:pe180027001f4919b18b0bdd88f25283"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a8702-d3b4-401d-a91a-f850c6c1cb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d7a2f9-57d5-4d93-a656-daae7e3e20c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k620d320a9014e088b9c810dee2e1ac5" ma:index="15" nillable="true" ma:taxonomy="true" ma:internalName="k620d320a9014e088b9c810dee2e1ac5" ma:taxonomyFieldName="RevisionCode" ma:displayName="RevisionCode" ma:readOnly="false" ma:default="" ma:fieldId="{4620d320-a901-4e08-8b9c-810dee2e1ac5}" ma:sspId="ec07c698-60f5-424f-b9af-f4c59398b511" ma:termSetId="ea72a722-9260-464b-95f4-fddb88800517" ma:anchorId="00000000-0000-0000-0000-000000000000" ma:open="false" ma:isKeyword="false">
      <xsd:complexType>
        <xsd:sequence>
          <xsd:element ref="pc:Terms" minOccurs="0" maxOccurs="1"/>
        </xsd:sequence>
      </xsd:complexType>
    </xsd:element>
    <xsd:element name="pe180027001f4919b18b0bdd88f25283" ma:index="18" nillable="true" ma:taxonomy="true" ma:internalName="pe180027001f4919b18b0bdd88f25283" ma:taxonomyFieldName="StatusCode" ma:displayName="StatusCode" ma:readOnly="false" ma:default="" ma:fieldId="{9e180027-001f-4919-b18b-0bdd88f25283}" ma:sspId="ec07c698-60f5-424f-b9af-f4c59398b511" ma:termSetId="4e355a11-9d0b-4265-b943-891f45b26f0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b639aab-0927-4307-b690-1fdaa9feb0f3}" ma:internalName="TaxCatchAll" ma:showField="CatchAllData" ma:web="b6d7a2f9-57d5-4d93-a656-daae7e3e20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xsi:nil="true"/>
    <pe180027001f4919b18b0bdd88f25283 xmlns="b6d7a2f9-57d5-4d93-a656-daae7e3e20ce">
      <Terms xmlns="http://schemas.microsoft.com/office/infopath/2007/PartnerControls"/>
    </pe180027001f4919b18b0bdd88f25283>
    <k620d320a9014e088b9c810dee2e1ac5 xmlns="b6d7a2f9-57d5-4d93-a656-daae7e3e20ce">
      <Terms xmlns="http://schemas.microsoft.com/office/infopath/2007/PartnerControls"/>
    </k620d320a9014e088b9c810dee2e1ac5>
    <lcf76f155ced4ddcb4097134ff3c332f xmlns="ef1a8702-d3b4-401d-a91a-f850c6c1cb7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6A415-D3B1-4DBC-B16C-31CEF33B0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1a8702-d3b4-401d-a91a-f850c6c1cb75"/>
    <ds:schemaRef ds:uri="b6d7a2f9-57d5-4d93-a656-daae7e3e20ce"/>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C406D-005B-4195-81FB-3623D2158315}">
  <ds:schemaRefs>
    <ds:schemaRef ds:uri="http://schemas.microsoft.com/office/2006/metadata/properties"/>
    <ds:schemaRef ds:uri="http://purl.org/dc/dcmitype/"/>
    <ds:schemaRef ds:uri="8c566321-f672-4e06-a901-b5e72b4c4357"/>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b6d7a2f9-57d5-4d93-a656-daae7e3e20ce"/>
    <ds:schemaRef ds:uri="ef1a8702-d3b4-401d-a91a-f850c6c1cb75"/>
    <ds:schemaRef ds:uri="http://www.w3.org/XML/1998/namespace"/>
  </ds:schemaRefs>
</ds:datastoreItem>
</file>

<file path=customXml/itemProps3.xml><?xml version="1.0" encoding="utf-8"?>
<ds:datastoreItem xmlns:ds="http://schemas.openxmlformats.org/officeDocument/2006/customXml" ds:itemID="{2CEFDBA3-332F-4C2D-AE1E-B6E1B4DC92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Title and Overview </vt:lpstr>
      <vt:lpstr>Glossary </vt:lpstr>
      <vt:lpstr>1_instructions</vt:lpstr>
      <vt:lpstr>2_Instructions </vt:lpstr>
      <vt:lpstr>Curriculum Data</vt:lpstr>
      <vt:lpstr>Provisional SoA</vt:lpstr>
      <vt:lpstr>Estate Area Data</vt:lpstr>
      <vt:lpstr>Dashboard</vt:lpstr>
      <vt:lpstr>Teaching </vt:lpstr>
      <vt:lpstr>Support</vt:lpstr>
      <vt:lpstr>Non-Net</vt:lpstr>
      <vt:lpstr>Project SoA </vt:lpstr>
      <vt:lpstr>external areas</vt:lpstr>
      <vt:lpstr>Library Volume 1</vt:lpstr>
      <vt:lpstr>Library Volume 2</vt:lpstr>
      <vt:lpstr>'external areas'!_Toc67058334</vt:lpstr>
      <vt:lpstr>'external areas'!_Toc67058335</vt:lpstr>
      <vt:lpstr>'Library Volume 2'!Print_Area</vt:lpstr>
      <vt:lpstr>'Title and Overview '!Print_Area</vt:lpstr>
    </vt:vector>
  </TitlesOfParts>
  <Manager/>
  <Company>Bond Bryan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 Space Guidance</dc:title>
  <dc:subject>FE Space Guidance: February 2021</dc:subject>
  <dc:creator/>
  <cp:keywords/>
  <dc:description/>
  <cp:lastModifiedBy>HANNINGTON, Jessica</cp:lastModifiedBy>
  <cp:revision/>
  <dcterms:created xsi:type="dcterms:W3CDTF">2020-09-29T16:30:46Z</dcterms:created>
  <dcterms:modified xsi:type="dcterms:W3CDTF">2022-11-24T10:26:57Z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0x0101007C8A9725A6622943B5DCD9C48C0EBD04</vt:lpwstr>
  </property>
  <property fmtid="{D5CDD505-2E9C-101B-9397-08002B2CF9AE}" pid="3" name="TaxKeyword">
    <vt:lpwstr/>
  </property>
  <property fmtid="{D5CDD505-2E9C-101B-9397-08002B2CF9AE}" pid="4" name="_dlc_DocIdItemGuid">
    <vt:lpwstr>2c01edee-9005-43e9-ba33-0a613860633d</vt:lpwstr>
  </property>
  <property fmtid="{D5CDD505-2E9C-101B-9397-08002B2CF9AE}" pid="5" name="ESRI_WORKBOOK_ID">
    <vt:lpwstr>8e99ad7b07bd4b08840304f20fe1caae</vt:lpwstr>
  </property>
  <property fmtid="{D5CDD505-2E9C-101B-9397-08002B2CF9AE}" pid="6" name="RevisionCode">
    <vt:lpwstr/>
  </property>
  <property fmtid="{D5CDD505-2E9C-101B-9397-08002B2CF9AE}" pid="7" name="StatusCode">
    <vt:lpwstr/>
  </property>
  <property fmtid="{D5CDD505-2E9C-101B-9397-08002B2CF9AE}" pid="8" name="MediaServiceImageTags">
    <vt:lpwstr/>
  </property>
</Properties>
</file>