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1.xml" ContentType="application/vnd.ms-excel.control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Q:\LGF3\LGF3Data\Pensions (SF3)\2021-22\Validation and Tables\September 22 Release Ecomms\"/>
    </mc:Choice>
  </mc:AlternateContent>
  <xr:revisionPtr revIDLastSave="0" documentId="13_ncr:1_{32B56146-375A-448D-9D26-54B9FF5AF7D9}" xr6:coauthVersionLast="47" xr6:coauthVersionMax="47" xr10:uidLastSave="{00000000-0000-0000-0000-000000000000}"/>
  <bookViews>
    <workbookView xWindow="-120" yWindow="-120" windowWidth="29040" windowHeight="14505" tabRatio="647" xr2:uid="{00000000-000D-0000-FFFF-FFFF00000000}"/>
  </bookViews>
  <sheets>
    <sheet name="Metadata" sheetId="23" r:id="rId1"/>
    <sheet name="SF3 Expenditure &amp; Income" sheetId="2" r:id="rId2"/>
    <sheet name="All Memo items" sheetId="13" r:id="rId3"/>
    <sheet name="Data" sheetId="10" r:id="rId4"/>
    <sheet name="Data2" sheetId="27" r:id="rId5"/>
    <sheet name="Info"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Data!$A$6:$AH$100</definedName>
    <definedName name="_xlnm._FilterDatabase" localSheetId="4" hidden="1">Data2!$A$8:$CG$97</definedName>
    <definedName name="_QRC4" localSheetId="0">#REF!</definedName>
    <definedName name="_QRC4">#REF!</definedName>
    <definedName name="_SF3" localSheetId="4">'SF3 Expenditure &amp; Income'!#REF!</definedName>
    <definedName name="_SF3" localSheetId="0">'[1]SF3 Expenditure &amp; Income'!#REF!</definedName>
    <definedName name="_SF3">'SF3 Expenditure &amp; Income'!#REF!</definedName>
    <definedName name="Adur">[2]DATA!#REF!</definedName>
    <definedName name="BRprint1" localSheetId="0">#REF!</definedName>
    <definedName name="BRprint1">#REF!</definedName>
    <definedName name="BRprint2" localSheetId="2">'[3]QRC3 form'!#REF!</definedName>
    <definedName name="BRprint2" localSheetId="4">'[4]QRC3 form'!#REF!</definedName>
    <definedName name="BRprint2">'[4]QRC3 form'!#REF!</definedName>
    <definedName name="CERDATA">'[5]Section A'!#REF!</definedName>
    <definedName name="cerdata1">'[5]Section A'!#REF!</definedName>
    <definedName name="CLASS_Data" localSheetId="2">#REF!</definedName>
    <definedName name="CLASS_Data" localSheetId="4">#REF!</definedName>
    <definedName name="CLASS_Data" localSheetId="0">#REF!</definedName>
    <definedName name="CLASS_Data">#REF!</definedName>
    <definedName name="CONTACT" localSheetId="4">'SF3 Expenditure &amp; Income'!#REF!</definedName>
    <definedName name="CONTACT" localSheetId="0">'[1]SF3 Expenditure &amp; Income'!#REF!</definedName>
    <definedName name="CONTACT">'SF3 Expenditure &amp; Income'!#REF!</definedName>
    <definedName name="Contact_info" localSheetId="2">#REF!</definedName>
    <definedName name="Contact_info" localSheetId="4">#REF!</definedName>
    <definedName name="Contact_info" localSheetId="0">#REF!</definedName>
    <definedName name="Contact_info">#REF!</definedName>
    <definedName name="data" localSheetId="2">[6]Data!$A$8:$O$98</definedName>
    <definedName name="data" localSheetId="4">Data2!$E$9:$BZ$96</definedName>
    <definedName name="data" localSheetId="0">[1]Data!$A$8:$T$96</definedName>
    <definedName name="data">Data!$A$7:$T$95</definedName>
    <definedName name="data2" localSheetId="4">Data2!$A$9:$BZ$97</definedName>
    <definedName name="data2">#REF!</definedName>
    <definedName name="datar">[7]DATA!$A$8:$S$362</definedName>
    <definedName name="datar1" localSheetId="0">[8]Data!$A$8:$AV$334</definedName>
    <definedName name="datar1">[9]Data!$A$8:$AV$334</definedName>
    <definedName name="detruse" localSheetId="2">'[3]QRC3 form'!#REF!</definedName>
    <definedName name="detruse" localSheetId="4">'[4]QRC3 form'!#REF!</definedName>
    <definedName name="detruse" localSheetId="0">'[4]QRC3 form'!#REF!</definedName>
    <definedName name="detruse">'[4]QRC3 form'!#REF!</definedName>
    <definedName name="dtlruse" localSheetId="0">#REF!</definedName>
    <definedName name="dtlruse">#REF!</definedName>
    <definedName name="LAcodes" localSheetId="4">Data2!$C$9:$C$97</definedName>
    <definedName name="LAcodes">Data!$C$7:$C$95</definedName>
    <definedName name="LAlist" localSheetId="4">Data2!$B$9:$B$97</definedName>
    <definedName name="LAlist">Data!$B$7:$B$95</definedName>
    <definedName name="NNDR1" localSheetId="0">#REF!</definedName>
    <definedName name="NNDR1">#REF!</definedName>
    <definedName name="NNDR1S" localSheetId="0">#REF!</definedName>
    <definedName name="NNDR1S">#REF!</definedName>
    <definedName name="numberherd1" localSheetId="0">#REF!</definedName>
    <definedName name="numberherd1">#REF!</definedName>
    <definedName name="numberhered" localSheetId="0">#REF!</definedName>
    <definedName name="numberhered">#REF!</definedName>
    <definedName name="_xlnm.Print_Area" localSheetId="2">'All Memo items'!$A$1:$I$123</definedName>
    <definedName name="_xlnm.Print_Area" localSheetId="3">Data!$A$1:$T$95</definedName>
    <definedName name="_xlnm.Print_Area" localSheetId="4">Data2!$A$1:$BX$97</definedName>
    <definedName name="_xlnm.Print_Area" localSheetId="5">Info!$A$1:$B$93</definedName>
    <definedName name="_xlnm.Print_Area" localSheetId="1">'SF3 Expenditure &amp; Income'!$A$1:$F$54</definedName>
    <definedName name="_xlnm.Print_Area">'[5]Section A'!#REF!</definedName>
    <definedName name="print_area_ignore">'[5]Section A'!#REF!</definedName>
    <definedName name="_xlnm.Print_Titles" localSheetId="3">Data!$B:$B,Data!$1:$5</definedName>
    <definedName name="_xlnm.Print_Titles" localSheetId="4">Data2!$B:$B,Data2!$1:$6</definedName>
    <definedName name="_xlnm.Print_Titles" localSheetId="5">Info!$1:$2</definedName>
    <definedName name="Raw_Data" localSheetId="2">#REF!</definedName>
    <definedName name="Raw_Data" localSheetId="4">#REF!</definedName>
    <definedName name="Raw_Data" localSheetId="0">#REF!</definedName>
    <definedName name="Raw_Data">#REF!</definedName>
    <definedName name="table" localSheetId="4">Data2!$A$9:$C$97</definedName>
    <definedName name="table">Data!$A$7:$J$95</definedName>
    <definedName name="table1" localSheetId="4">Data2!$B$9:$C$97</definedName>
    <definedName name="table1">Data!$B$7:$J$95</definedName>
    <definedName name="tiersplit" localSheetId="0">[8]TierSplit!$A$8:$K$334</definedName>
    <definedName name="tiersplit">[9]TierSplit!$A$8:$K$334</definedName>
    <definedName name="Validation" localSheetId="0">#REF!</definedName>
    <definedName name="Validation">#REF!</definedName>
    <definedName name="zzz" localSheetId="0">#REF!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12" i="2"/>
  <c r="B4" i="13" l="1"/>
  <c r="F91" i="13" l="1"/>
  <c r="H99" i="13"/>
  <c r="H105" i="13"/>
  <c r="F103" i="13"/>
  <c r="H91" i="13"/>
  <c r="C7" i="13"/>
  <c r="D14" i="13"/>
  <c r="H27" i="13"/>
  <c r="H76" i="13"/>
  <c r="F97" i="13"/>
  <c r="H9" i="13"/>
  <c r="C19" i="13"/>
  <c r="H47" i="13"/>
  <c r="H95" i="13"/>
  <c r="D9" i="13"/>
  <c r="E16" i="13"/>
  <c r="H41" i="13"/>
  <c r="H107" i="13"/>
  <c r="E9" i="13"/>
  <c r="F16" i="13"/>
  <c r="H43" i="13"/>
  <c r="H101" i="13"/>
  <c r="H7" i="13"/>
  <c r="C16" i="13"/>
  <c r="H35" i="13"/>
  <c r="H85" i="13"/>
  <c r="H103" i="13"/>
  <c r="F12" i="13"/>
  <c r="H19" i="13"/>
  <c r="H59" i="13"/>
  <c r="H113" i="13"/>
  <c r="C12" i="13"/>
  <c r="D19" i="13"/>
  <c r="H68" i="13"/>
  <c r="H115" i="13"/>
  <c r="D12" i="13"/>
  <c r="E19" i="13"/>
  <c r="H53" i="13"/>
  <c r="H109" i="13"/>
  <c r="H49" i="13"/>
  <c r="F9" i="13"/>
  <c r="H16" i="13"/>
  <c r="H45" i="13"/>
  <c r="H111" i="13"/>
  <c r="D7" i="13"/>
  <c r="E14" i="13"/>
  <c r="H31" i="13"/>
  <c r="H78" i="13"/>
  <c r="H121" i="13"/>
  <c r="H12" i="13"/>
  <c r="H23" i="13"/>
  <c r="H80" i="13"/>
  <c r="H93" i="13"/>
  <c r="C14" i="13"/>
  <c r="H25" i="13"/>
  <c r="H71" i="13"/>
  <c r="H117" i="13"/>
  <c r="E12" i="13"/>
  <c r="F19" i="13"/>
  <c r="H55" i="13"/>
  <c r="H119" i="13"/>
  <c r="C9" i="13"/>
  <c r="D16" i="13"/>
  <c r="H37" i="13"/>
  <c r="H87" i="13"/>
  <c r="E7" i="13"/>
  <c r="F14" i="13"/>
  <c r="F31" i="13"/>
  <c r="H89" i="13"/>
  <c r="F7" i="13"/>
  <c r="H14" i="13"/>
  <c r="H33" i="13"/>
  <c r="H82" i="13"/>
  <c r="H97" i="13"/>
  <c r="B65" i="13"/>
  <c r="B3" i="6" l="1"/>
  <c r="C3" i="6"/>
  <c r="E19" i="2" l="1"/>
  <c r="E27" i="2" l="1"/>
  <c r="E44" i="2"/>
  <c r="E29" i="2"/>
  <c r="E37" i="2"/>
  <c r="E31" i="2" l="1"/>
  <c r="E48" i="2"/>
  <c r="E46" i="2"/>
  <c r="E50" i="2"/>
  <c r="E52" i="2"/>
  <c r="E33" i="2"/>
  <c r="E42" i="2"/>
  <c r="E35" i="2"/>
  <c r="E25" i="2"/>
  <c r="E21" i="2"/>
  <c r="E23" i="2"/>
</calcChain>
</file>

<file path=xl/sharedStrings.xml><?xml version="1.0" encoding="utf-8"?>
<sst xmlns="http://schemas.openxmlformats.org/spreadsheetml/2006/main" count="1814" uniqueCount="683">
  <si>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</si>
  <si>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</si>
  <si>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</si>
  <si>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</si>
  <si>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</si>
  <si>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</si>
  <si>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</si>
  <si>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</si>
  <si>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</si>
  <si>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</si>
  <si>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</si>
  <si>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</si>
  <si>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</si>
  <si>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</si>
  <si>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</si>
  <si>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</si>
  <si>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</si>
  <si>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</si>
  <si>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</si>
  <si>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</si>
  <si>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</si>
  <si>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</si>
  <si>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</si>
  <si>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</si>
  <si>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</si>
  <si>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</si>
  <si>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</si>
  <si>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</si>
  <si>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</si>
  <si>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</si>
  <si>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</si>
  <si>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</si>
  <si>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</si>
  <si>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</si>
  <si>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</si>
  <si>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</si>
  <si>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</si>
  <si>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</si>
  <si>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</si>
  <si>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</si>
  <si>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</si>
  <si>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</si>
  <si>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</si>
  <si>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</si>
  <si>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</si>
  <si>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</si>
  <si>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</si>
  <si>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</si>
  <si>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</si>
  <si>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</si>
  <si>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</si>
  <si>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Midlands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</si>
  <si>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</si>
  <si>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</si>
  <si>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</si>
  <si>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</si>
  <si>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</si>
  <si>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</si>
  <si>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</si>
  <si>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</si>
  <si>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</si>
  <si>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</si>
  <si>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</si>
  <si>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</si>
  <si>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</si>
  <si>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</si>
  <si>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</si>
  <si>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</si>
  <si>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</si>
  <si>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</si>
  <si>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</si>
  <si>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</si>
  <si>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</si>
  <si>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</si>
  <si>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</si>
  <si>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</si>
  <si>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</si>
  <si>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</si>
  <si>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</si>
  <si>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</si>
  <si>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</si>
  <si>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</si>
  <si>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</si>
  <si>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</si>
  <si>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</si>
  <si>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</si>
  <si>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</si>
  <si>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</si>
  <si>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</si>
  <si>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</si>
  <si>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</si>
  <si>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</si>
  <si>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</si>
  <si>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</si>
  <si>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</si>
  <si>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</si>
  <si>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</si>
  <si>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</si>
  <si>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</si>
  <si>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</si>
  <si>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</si>
  <si>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</si>
  <si>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</si>
  <si>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</si>
  <si>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</si>
  <si>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</si>
  <si>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</si>
  <si>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</si>
  <si>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</si>
  <si>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</si>
  <si>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</si>
  <si>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</si>
  <si>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</si>
  <si>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</si>
  <si>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</si>
  <si>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</si>
  <si>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</si>
  <si>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</si>
  <si>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</si>
  <si>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</si>
  <si>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</si>
  <si>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</si>
  <si>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</si>
  <si>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</si>
  <si>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</si>
  <si>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</si>
  <si>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</si>
  <si>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</si>
  <si>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</si>
  <si>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</si>
  <si>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</si>
  <si>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</si>
  <si>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</si>
  <si>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</si>
  <si>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</si>
  <si>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</si>
  <si>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</si>
  <si>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</si>
  <si>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</si>
  <si>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</si>
  <si>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</si>
  <si>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</si>
  <si>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</si>
  <si>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</si>
  <si>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</si>
  <si>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</si>
  <si>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</si>
  <si>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</si>
  <si>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</si>
  <si>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</si>
  <si>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</si>
  <si>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</si>
  <si>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</si>
  <si>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</si>
  <si>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</si>
  <si>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</si>
  <si>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</si>
  <si>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</si>
  <si>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</si>
  <si>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</si>
  <si>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</si>
  <si>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</si>
  <si>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</si>
  <si>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</si>
  <si>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</si>
  <si>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</si>
  <si>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</si>
  <si>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</si>
  <si>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</si>
  <si>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</si>
  <si>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</si>
  <si>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</si>
  <si>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</si>
  <si>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</si>
  <si>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</si>
  <si>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</si>
  <si>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</si>
  <si>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</si>
  <si>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</si>
  <si>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</si>
  <si>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</si>
  <si>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</si>
  <si>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</si>
  <si>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</si>
  <si>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</si>
  <si>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</si>
  <si>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</si>
  <si>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</si>
  <si>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</si>
  <si>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</si>
  <si>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</si>
  <si>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</si>
  <si>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</si>
  <si>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</si>
  <si>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</si>
  <si>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</si>
  <si>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</si>
  <si>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</si>
  <si>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</si>
  <si>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</si>
  <si>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</si>
  <si>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</si>
  <si>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</si>
  <si>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</si>
  <si>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</si>
  <si>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</si>
  <si>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</si>
  <si>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</si>
  <si>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</si>
  <si>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</si>
  <si>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</si>
  <si>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</si>
  <si>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</si>
  <si>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</si>
  <si>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</si>
  <si>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</si>
  <si>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</si>
  <si>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</si>
  <si>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</si>
  <si>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</si>
  <si>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</si>
  <si>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</si>
  <si>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</si>
  <si>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</si>
  <si>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</si>
  <si>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</si>
  <si>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</si>
  <si>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</si>
  <si>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</si>
  <si>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</si>
  <si>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</si>
  <si>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</si>
  <si>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</si>
  <si>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</si>
  <si>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</si>
  <si>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</si>
  <si>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</si>
  <si>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</si>
  <si>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</si>
  <si>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</si>
  <si>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</si>
  <si>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</si>
  <si>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</si>
  <si>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</si>
  <si>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</si>
  <si>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</si>
  <si>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</si>
  <si>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</si>
  <si>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</si>
  <si>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</si>
  <si>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</si>
  <si>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</si>
  <si>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</si>
  <si>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</si>
  <si>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</si>
  <si>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</si>
  <si>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</si>
  <si>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</si>
  <si>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</si>
  <si>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</si>
  <si>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</si>
  <si>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</si>
  <si>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</si>
  <si>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</si>
  <si>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</si>
  <si>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</si>
  <si>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</si>
  <si>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</si>
  <si>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</si>
  <si>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</si>
  <si>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</si>
  <si>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</si>
  <si>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</si>
  <si>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</si>
  <si>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</si>
  <si>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</si>
  <si>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</si>
  <si>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</si>
  <si>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</si>
  <si>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</si>
  <si>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</si>
  <si>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</si>
  <si>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</si>
  <si>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</si>
  <si>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</si>
  <si>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</si>
  <si>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</si>
  <si>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</si>
  <si>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</si>
  <si>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</si>
  <si>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</si>
  <si>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</si>
  <si>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</si>
  <si>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</si>
  <si>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</si>
  <si>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</si>
  <si>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</si>
  <si>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</si>
  <si>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</si>
  <si>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</si>
  <si>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</si>
  <si>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</si>
  <si>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</si>
  <si>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</si>
  <si>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</si>
  <si>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</si>
  <si>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</si>
  <si>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</si>
  <si>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</si>
  <si>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</si>
  <si>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</si>
  <si>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</si>
  <si>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</si>
  <si>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</si>
  <si>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</si>
  <si>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</si>
  <si>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</si>
  <si>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</si>
  <si>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</si>
  <si>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</si>
  <si>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administration duties</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</si>
  <si>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</si>
  <si>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</si>
  <si>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</si>
  <si>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</si>
  <si>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</si>
  <si>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</si>
  <si>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</si>
  <si>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</si>
  <si>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</si>
  <si>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</si>
  <si>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</si>
  <si>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</si>
  <si>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</si>
  <si>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</si>
  <si>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</si>
  <si>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</si>
  <si>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</si>
  <si>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</si>
  <si>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</si>
  <si>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</si>
  <si>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</si>
  <si>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</si>
  <si>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</si>
  <si>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</si>
  <si>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</si>
  <si>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</si>
  <si>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</si>
  <si>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</si>
  <si>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</si>
  <si>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</si>
  <si>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</si>
  <si>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</si>
  <si>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</si>
  <si>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</si>
  <si>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</si>
  <si>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</si>
  <si>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</si>
  <si>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</si>
  <si>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</si>
  <si>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</si>
  <si>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</si>
  <si>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</si>
  <si>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</si>
  <si>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</si>
  <si>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</si>
  <si>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</si>
  <si>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</si>
  <si>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  = not available</t>
  </si>
  <si>
    <t>0   = zero or negligible</t>
  </si>
  <si>
    <t>-    = not relevant</t>
  </si>
  <si>
    <t>c   = cells that have been suppressed to protect confidentiality</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</si>
  <si>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</si>
  <si>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</si>
  <si>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</si>
  <si>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</si>
  <si>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</si>
  <si>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</si>
  <si>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</si>
  <si>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</si>
  <si>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</si>
  <si>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</si>
  <si>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</si>
  <si>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</si>
  <si>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</si>
  <si>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</si>
  <si>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</si>
  <si>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</si>
  <si>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</si>
  <si>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</si>
  <si>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</si>
  <si>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</si>
  <si>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</si>
  <si>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</si>
  <si>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</si>
  <si>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</si>
  <si>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</si>
  <si>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</si>
  <si>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</si>
  <si>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</si>
  <si>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</si>
  <si>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</si>
  <si>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</si>
  <si>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</si>
  <si>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</si>
  <si>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</si>
  <si>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</si>
  <si>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</si>
  <si>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</si>
  <si>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</si>
  <si>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</si>
  <si>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</si>
  <si>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</si>
  <si>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</si>
  <si>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</si>
  <si>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  = cells may not sum to total due to non-reporting by some authorities</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</si>
  <si>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</si>
  <si>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</si>
  <si>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</si>
  <si>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</si>
  <si>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</si>
  <si>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</si>
  <si>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</si>
  <si>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</si>
  <si>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</si>
  <si>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</si>
  <si>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</si>
  <si>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</si>
  <si>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</si>
  <si>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</si>
  <si>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</si>
  <si>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</si>
  <si>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</si>
  <si>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All Memo items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</si>
  <si>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</si>
  <si>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</si>
  <si>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</si>
  <si>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</si>
  <si>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</si>
  <si>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</si>
  <si>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</si>
  <si>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Pensions Act premiums (less recoveries from employees included in row 6)</t>
  </si>
  <si>
    <t>Contributions: Employees</t>
  </si>
  <si>
    <t>Contributions: Employers</t>
  </si>
  <si>
    <t>E06000022</t>
  </si>
  <si>
    <t>E06000040</t>
  </si>
  <si>
    <t>E10000003</t>
  </si>
  <si>
    <t>E06000002</t>
  </si>
  <si>
    <t>E06000052</t>
  </si>
  <si>
    <t>E10000006</t>
  </si>
  <si>
    <t>E10000007</t>
  </si>
  <si>
    <t>E10000008</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</si>
  <si>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</si>
  <si>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</si>
  <si>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</si>
  <si>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</si>
  <si>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</si>
  <si>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</si>
  <si>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</si>
  <si>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</si>
  <si>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</si>
  <si>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</si>
  <si>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</si>
  <si>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</si>
  <si>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</si>
  <si>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</si>
  <si>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</si>
  <si>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</si>
  <si>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</si>
  <si>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</si>
  <si>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</si>
  <si>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</si>
  <si>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</si>
  <si>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</si>
  <si>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</si>
  <si>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</si>
  <si>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</si>
  <si>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</si>
  <si>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</si>
  <si>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</si>
  <si>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</si>
  <si>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</si>
  <si>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</si>
  <si>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</si>
  <si>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</si>
  <si>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</si>
  <si>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</si>
  <si>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</si>
  <si>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</si>
  <si>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</si>
  <si>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</si>
  <si>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</si>
  <si>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</si>
  <si>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</si>
  <si>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</si>
  <si>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</si>
  <si>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</si>
  <si>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</si>
  <si>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</si>
  <si>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</si>
  <si>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</si>
  <si>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</si>
  <si>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</si>
  <si>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</si>
  <si>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</si>
  <si>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</si>
  <si>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</si>
  <si>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</si>
  <si>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</si>
  <si>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</si>
  <si>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</si>
  <si>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</si>
  <si>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</si>
  <si>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</si>
  <si>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</si>
  <si>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</si>
  <si>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</si>
  <si>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</si>
  <si>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</si>
  <si>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Management expenses</t>
  </si>
  <si>
    <t>(H1)</t>
  </si>
  <si>
    <t>(H3)</t>
  </si>
  <si>
    <t>(H4)</t>
  </si>
  <si>
    <t>ZZZZ</t>
  </si>
  <si>
    <t>EZZZZ</t>
  </si>
  <si>
    <t>ONS Code</t>
  </si>
  <si>
    <t>Local authorities and connected bodies (Group 1)</t>
  </si>
  <si>
    <t>Centrally funded public sector bodies (Group 2)</t>
  </si>
  <si>
    <t>Other public sector bodies (Group 3)</t>
  </si>
  <si>
    <t>Private sector, voluntary sector and other bodies (Group 4)</t>
  </si>
  <si>
    <t>-</t>
  </si>
  <si>
    <t>pension</t>
  </si>
  <si>
    <t>othben</t>
  </si>
  <si>
    <t>penprem</t>
  </si>
  <si>
    <t>mgmtexp</t>
  </si>
  <si>
    <t>othexp</t>
  </si>
  <si>
    <t>invinc</t>
  </si>
  <si>
    <t>othinc</t>
  </si>
  <si>
    <t>fundprofit</t>
  </si>
  <si>
    <t>fundloss</t>
  </si>
  <si>
    <t>netprofit</t>
  </si>
  <si>
    <t>age45protect</t>
  </si>
  <si>
    <t>empler_gp1</t>
  </si>
  <si>
    <t>empler_gp2</t>
  </si>
  <si>
    <t>empler_gp3</t>
  </si>
  <si>
    <t>empler_gp4</t>
  </si>
  <si>
    <t>empler_tot</t>
  </si>
  <si>
    <t>contmem_gp1</t>
  </si>
  <si>
    <t>contmem_gp2</t>
  </si>
  <si>
    <t>contmem_gp3</t>
  </si>
  <si>
    <t>contmem_gp4</t>
  </si>
  <si>
    <t>contmem_tot</t>
  </si>
  <si>
    <t>pensioner_gp1</t>
  </si>
  <si>
    <t>pensioner_gp2</t>
  </si>
  <si>
    <t>pensioner_gp3</t>
  </si>
  <si>
    <t>pensioner_gp4</t>
  </si>
  <si>
    <t>pensioner_tot</t>
  </si>
  <si>
    <t>defmemb_gp1</t>
  </si>
  <si>
    <t>defmemb_gp2</t>
  </si>
  <si>
    <t>defmemb_gp3</t>
  </si>
  <si>
    <t>defmemb_gp4</t>
  </si>
  <si>
    <t>defmemb_tot</t>
  </si>
  <si>
    <t>flexret_gp1</t>
  </si>
  <si>
    <t>flexret_gp2</t>
  </si>
  <si>
    <t>flexret_gp3</t>
  </si>
  <si>
    <t>flexret_gp4</t>
  </si>
  <si>
    <t>flexret_tot</t>
  </si>
  <si>
    <t>totmember_gp1</t>
  </si>
  <si>
    <t>totmember_gp2</t>
  </si>
  <si>
    <t>totmember_gp3</t>
  </si>
  <si>
    <t>totmember_gp4</t>
  </si>
  <si>
    <t>totmember_tot</t>
  </si>
  <si>
    <t>contrib_prim</t>
  </si>
  <si>
    <t>contrib_rate</t>
  </si>
  <si>
    <t>contrib_second</t>
  </si>
  <si>
    <t>contrib_s162b</t>
  </si>
  <si>
    <t>contrib_emper_calc</t>
  </si>
  <si>
    <t>invinc_prop</t>
  </si>
  <si>
    <t>invinc_oth</t>
  </si>
  <si>
    <t>invinc_divi</t>
  </si>
  <si>
    <t>invinc_interest</t>
  </si>
  <si>
    <t>mktval_startyr</t>
  </si>
  <si>
    <t>mktval_endyr</t>
  </si>
  <si>
    <t>penspay_tot</t>
  </si>
  <si>
    <t>staff_admin</t>
  </si>
  <si>
    <t>staff_fund</t>
  </si>
  <si>
    <t>mgmtexp_invest</t>
  </si>
  <si>
    <t>mgmtexp_admin</t>
  </si>
  <si>
    <t>mgmtexp_gov</t>
  </si>
  <si>
    <t>retire_redund</t>
  </si>
  <si>
    <t>retire_ill</t>
  </si>
  <si>
    <t>retire_tier1</t>
  </si>
  <si>
    <t>retire_tier1_m</t>
  </si>
  <si>
    <t>retire_tier1_f</t>
  </si>
  <si>
    <t>retire_tier2</t>
  </si>
  <si>
    <t>retire_tier2_m</t>
  </si>
  <si>
    <t>retire_tier2_f</t>
  </si>
  <si>
    <t>retire_tier3</t>
  </si>
  <si>
    <t>retire_tier3_m</t>
  </si>
  <si>
    <t>retire_tier3_f</t>
  </si>
  <si>
    <t>tier3_stop</t>
  </si>
  <si>
    <t>tier3_uplift</t>
  </si>
  <si>
    <t>earlypay_choice</t>
  </si>
  <si>
    <t>earlypay_ill</t>
  </si>
  <si>
    <t>retire_subtot</t>
  </si>
  <si>
    <t>retire_normal</t>
  </si>
  <si>
    <t>retire_tot</t>
  </si>
  <si>
    <t>lump_retire</t>
  </si>
  <si>
    <t>lump_opt</t>
  </si>
  <si>
    <t>lump_death</t>
  </si>
  <si>
    <t>transf_out</t>
  </si>
  <si>
    <t>totpens_exp</t>
  </si>
  <si>
    <t>contrib_empee</t>
  </si>
  <si>
    <t>contrib_emper</t>
  </si>
  <si>
    <t>transf_in</t>
  </si>
  <si>
    <t>totpens_inc</t>
  </si>
  <si>
    <t>Wandsworth (a)</t>
  </si>
  <si>
    <t>(a) Wandsworth's other income figure has been suppressed due to an outstanding validation issue. The figure suppressed has been removed from the total income figure as a precaution.</t>
  </si>
  <si>
    <t>confidentiality</t>
  </si>
  <si>
    <t>Memorandum data for all authorities.</t>
  </si>
  <si>
    <t>Figures are subjected to rigorous pre-defined validation tests both within the form itself, while the form is being completed by the authority and also by DLUHC as the data are received and stored.</t>
  </si>
  <si>
    <t>Summary of income and expenditure (authority to be selected)</t>
  </si>
  <si>
    <t>Income and expenditure data for all authorities</t>
  </si>
  <si>
    <t>Additional (memorandum) data on scheme membership, market value of funds, fund management costs and retirement types (authority to be selected)</t>
  </si>
  <si>
    <t>Revisions</t>
  </si>
  <si>
    <t>(do not remove A1 as this links to the dropdown)</t>
  </si>
  <si>
    <t>C3 = Line 12</t>
  </si>
  <si>
    <t>D5=Line 13</t>
  </si>
  <si>
    <t>H4=Line8</t>
  </si>
  <si>
    <t>Total exp check</t>
  </si>
  <si>
    <t>Total income check</t>
  </si>
  <si>
    <t>Adjustment</t>
  </si>
  <si>
    <t>Changed C3 = reported as 15,000,000</t>
  </si>
  <si>
    <t>Local Government Pension Scheme Funds: 2021-22 England &amp; Wales</t>
  </si>
  <si>
    <t xml:space="preserve"> SF3 2021-22</t>
  </si>
  <si>
    <t>Adjustment description</t>
  </si>
  <si>
    <t>Market value of the Fund at 1 April 2021</t>
  </si>
  <si>
    <t>Market value of the Fund at 31 March 2022</t>
  </si>
  <si>
    <t>2021-22 Local Government Pension Fund Scheme data - memorandum items</t>
  </si>
  <si>
    <t>Optional lump sum: for retirements on or after 1 April 2021</t>
  </si>
  <si>
    <t>For enquiries about these data please contact: sf3.statistics@levellingup.gov.uk</t>
  </si>
  <si>
    <t>Statement of Expenditure and Income 2021-22</t>
  </si>
  <si>
    <t>Expenditure during 2021-22</t>
  </si>
  <si>
    <t>3. Optional lump sums, for retirements on or after 1 April 2021</t>
  </si>
  <si>
    <t>Income during 2021-22</t>
  </si>
  <si>
    <t>SF3 Local Government Pension Funds: 2021-22</t>
  </si>
  <si>
    <t>Section A - Membership at 31 March 2022</t>
  </si>
  <si>
    <t>Section B - Realisation of fund assets at 31 March 2022</t>
  </si>
  <si>
    <t>Section C - Employers' contributions during 2021-22</t>
  </si>
  <si>
    <t>3. Total (C1 + C2) (Row 12 in Statement of Expenditure and Income 2021-22)</t>
  </si>
  <si>
    <t>Section D - Investment income during 2021-22</t>
  </si>
  <si>
    <t>5. Total (D1 + D2 + D3 + D4) (Row 13 in Statement of Expenditure and Income 2021-22)</t>
  </si>
  <si>
    <t>1. At 1 April 2021</t>
  </si>
  <si>
    <t>2. At 31 March 2022</t>
  </si>
  <si>
    <t>Section F - Pensions (increase) payments reimbursed by employers during 2021-22</t>
  </si>
  <si>
    <t>Section G - Administration staff of the fund at 31 March 2022</t>
  </si>
  <si>
    <t>Section H - Administration and fund management costs of the fund during 2021-22</t>
  </si>
  <si>
    <t>Section I - Retirements in 2021-22</t>
  </si>
  <si>
    <t>Dorset UA</t>
  </si>
  <si>
    <t>E06000059</t>
  </si>
  <si>
    <t>E06000060</t>
  </si>
  <si>
    <t xml:space="preserve">All 85 Administering Authorities in England and Wales were asked to complete the SF3 form in July - September 2022 and returned completed forms. </t>
  </si>
  <si>
    <t>Authorities were also asked to submit their data based on their audited accounts. However, as the audit timetable has been extended to the 30 November, 66 authorities have submitted their SF3 form based on their provisional accounts data. Authorities have been asked to submit revised figures based on their audited figures if they are significantly different. We will update this release in due course when we receive revised returns, but do not expect any major change in the aggregate figures.</t>
  </si>
  <si>
    <t>Authorities have been asked to submit revised figures based on their audited figures if they are significantly different. We will update this release in due course when we receive revised returns, but do not expect any major change in the aggregate figures.</t>
  </si>
  <si>
    <r>
      <rPr>
        <b/>
        <sz val="11"/>
        <rFont val="Arial"/>
        <family val="2"/>
      </rPr>
      <t>Original published</t>
    </r>
    <r>
      <rPr>
        <sz val="11"/>
        <rFont val="Arial"/>
        <family val="2"/>
      </rPr>
      <t xml:space="preserve">: 26 October 2022. </t>
    </r>
  </si>
  <si>
    <t>These tables provide data on Local Government Pension Scheme funds’ income, expenditure, membership, retirements and other activities for Administering Authorities in England and Wales. The SF3 (Pensions) form collects information on 85 Local Government Pension Scheme funds’ income, expenditure, membership, retirements, and other activities. It covers all members of the Local Government Pension Scheme except for the Environment Agency, which is outside the scope of the DLUHC data collection.</t>
  </si>
  <si>
    <t>59</t>
  </si>
  <si>
    <t>...</t>
  </si>
  <si>
    <t>53</t>
  </si>
  <si>
    <t>60</t>
  </si>
  <si>
    <t>58</t>
  </si>
  <si>
    <t>57</t>
  </si>
  <si>
    <t>56</t>
  </si>
  <si>
    <t>45</t>
  </si>
  <si>
    <t>54</t>
  </si>
  <si>
    <t>55</t>
  </si>
  <si>
    <t>61</t>
  </si>
  <si>
    <t>51</t>
  </si>
  <si>
    <t>48</t>
  </si>
  <si>
    <t>62</t>
  </si>
  <si>
    <t>47</t>
  </si>
  <si>
    <t>50</t>
  </si>
  <si>
    <t>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</si>
</sst>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35" x14ac:knownFonts="1">
    <font>
      <sz val="10"/>
      <name val="Arial"/>
    </font>
    <font>
      <sz val="10"/>
      <name val="Arial"/>
      <family val="2"/>
    </font>
    <font>
      <b/>
      <sz val="10"/>
      <name val="Arial"/>
      <family val="2"/>
    </font>
    <font>
      <sz val="10"/>
      <name val="Arial"/>
      <family val="2"/>
    </font>
    <font>
      <u/>
      <sz val="10"/>
      <color indexed="12"/>
      <name val="Arial"/>
      <family val="2"/>
    </font>
    <font>
      <sz val="12"/>
      <name val="Arial"/>
      <family val="2"/>
    </font>
    <font>
      <sz val="8"/>
      <name val="Arial"/>
      <family val="2"/>
    </font>
    <font>
      <sz val="10"/>
      <name val="Courier"/>
      <family val="3"/>
    </font>
    <font>
      <u/>
      <sz val="10"/>
      <color theme="10"/>
      <name val="Arial"/>
      <family val="2"/>
    </font>
    <font>
      <sz val="12"/>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indexed="42"/>
      <name val="Calibri"/>
      <family val="2"/>
      <scheme val="minor"/>
    </font>
    <font>
      <b/>
      <sz val="11"/>
      <name val="Calibri"/>
      <family val="2"/>
      <scheme val="minor"/>
    </font>
    <font>
      <b/>
      <u/>
      <sz val="11"/>
      <name val="Calibri"/>
      <family val="2"/>
      <scheme val="minor"/>
    </font>
    <font>
      <sz val="11"/>
      <color rgb="FF000000"/>
      <name val="Calibri"/>
      <family val="2"/>
      <scheme val="minor"/>
    </font>
    <font>
      <sz val="11"/>
      <color indexed="8"/>
      <name val="Calibri"/>
      <family val="2"/>
      <scheme val="minor"/>
    </font>
    <font>
      <u/>
      <sz val="11"/>
      <color indexed="12"/>
      <name val="Calibri"/>
      <family val="2"/>
      <scheme val="minor"/>
    </font>
    <font>
      <b/>
      <sz val="11"/>
      <color indexed="8"/>
      <name val="Calibri"/>
      <family val="2"/>
      <scheme val="minor"/>
    </font>
    <font>
      <i/>
      <sz val="11"/>
      <name val="Calibri"/>
      <family val="2"/>
      <scheme val="minor"/>
    </font>
    <font>
      <b/>
      <sz val="11"/>
      <color indexed="10"/>
      <name val="Calibri"/>
      <family val="2"/>
      <scheme val="minor"/>
    </font>
    <font>
      <b/>
      <i/>
      <sz val="11"/>
      <name val="Calibri"/>
      <family val="2"/>
      <scheme val="minor"/>
    </font>
    <font>
      <b/>
      <u/>
      <sz val="11"/>
      <color indexed="12"/>
      <name val="Calibri"/>
      <family val="2"/>
      <scheme val="minor"/>
    </font>
    <font>
      <sz val="11"/>
      <color indexed="10"/>
      <name val="Calibri"/>
      <family val="2"/>
      <scheme val="minor"/>
    </font>
    <font>
      <sz val="11"/>
      <name val="Arial"/>
      <family val="2"/>
    </font>
    <font>
      <b/>
      <sz val="11"/>
      <color rgb="FFFF0000"/>
      <name val="Arial"/>
      <family val="2"/>
    </font>
    <font>
      <b/>
      <sz val="11"/>
      <name val="Arial"/>
      <family val="2"/>
    </font>
    <font>
      <sz val="11"/>
      <color rgb="FF000000"/>
      <name val="Arial"/>
      <family val="2"/>
    </font>
    <font>
      <u/>
      <sz val="11"/>
      <color indexed="12"/>
      <name val="Arial"/>
      <family val="2"/>
    </font>
    <font>
      <b/>
      <sz val="14"/>
      <name val="Calibri"/>
      <family val="2"/>
      <scheme val="minor"/>
    </font>
    <font>
      <sz val="11"/>
      <color rgb="FFFF0000"/>
      <name val="Arial"/>
      <family val="2"/>
    </font>
    <font>
      <b/>
      <sz val="11"/>
      <color rgb="FFCCFFCC"/>
      <name val="Calibri"/>
      <family val="2"/>
      <scheme val="minor"/>
    </font>
    <font>
      <sz val="11"/>
      <color rgb="FFCCFFCC"/>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medium">
        <color indexed="64"/>
      </top>
      <bottom style="thin">
        <color indexed="64"/>
      </bottom>
      <diagonal/>
    </border>
  </borders>
  <cellStyleXfs count="1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164" fontId="7" fillId="0" borderId="0"/>
    <xf numFmtId="0" fontId="5" fillId="0" borderId="0"/>
    <xf numFmtId="0" fontId="1" fillId="0" borderId="0"/>
    <xf numFmtId="167" fontId="1" fillId="0" borderId="0" applyFont="0" applyFill="0" applyBorder="0" applyAlignment="0" applyProtection="0"/>
    <xf numFmtId="3" fontId="1" fillId="2" borderId="15">
      <alignment horizontal="right"/>
    </xf>
    <xf numFmtId="3" fontId="1" fillId="2" borderId="15">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8" fillId="0" borderId="0" applyNumberFormat="0" applyFill="0" applyBorder="0" applyAlignment="0" applyProtection="0"/>
    <xf numFmtId="0" fontId="9" fillId="0" borderId="0"/>
  </cellStyleXfs>
  <cellXfs count="333">
    <xf numFmtId="0" fontId="0" fillId="0" borderId="0" xfId="0"/>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0" fontId="12" fillId="0" borderId="0" xfId="0" applyFont="1"/>
    <xf numFmtId="3" fontId="12" fillId="4" borderId="8" xfId="1" applyNumberFormat="1" applyFont="1" applyFill="1" applyBorder="1" applyAlignment="1">
      <alignment vertical="top"/>
    </xf>
    <xf numFmtId="0" fontId="12" fillId="2" borderId="0" xfId="4" applyFont="1" applyFill="1"/>
    <xf numFmtId="0" fontId="12" fillId="8" borderId="0" xfId="4" applyFont="1" applyFill="1"/>
    <xf numFmtId="0" fontId="12" fillId="4" borderId="0" xfId="0" applyFont="1" applyFill="1"/>
    <xf numFmtId="0" fontId="12" fillId="4" borderId="0" xfId="0" applyFont="1" applyFill="1" applyAlignment="1">
      <alignment horizontal="center"/>
    </xf>
    <xf numFmtId="0" fontId="15" fillId="4" borderId="0" xfId="4" quotePrefix="1" applyFont="1" applyFill="1" applyAlignment="1">
      <alignment horizontal="left"/>
    </xf>
    <xf numFmtId="0" fontId="12" fillId="4" borderId="0" xfId="4" applyFont="1" applyFill="1"/>
    <xf numFmtId="0" fontId="15" fillId="4" borderId="0" xfId="4" applyFont="1" applyFill="1"/>
    <xf numFmtId="0" fontId="12" fillId="4" borderId="4" xfId="4" applyFont="1" applyFill="1" applyBorder="1"/>
    <xf numFmtId="1" fontId="12" fillId="4" borderId="5" xfId="0" applyNumberFormat="1" applyFont="1" applyFill="1" applyBorder="1" applyAlignment="1">
      <alignment horizontal="center"/>
    </xf>
    <xf numFmtId="1" fontId="12" fillId="4" borderId="0" xfId="0" applyNumberFormat="1" applyFont="1" applyFill="1" applyAlignment="1">
      <alignment horizontal="center"/>
    </xf>
    <xf numFmtId="3" fontId="15" fillId="0" borderId="0" xfId="0" applyNumberFormat="1" applyFont="1" applyAlignment="1">
      <alignment horizontal="right" wrapText="1"/>
    </xf>
    <xf numFmtId="0" fontId="15" fillId="8" borderId="0" xfId="14" applyFont="1" applyFill="1" applyAlignment="1">
      <alignment horizontal="right" wrapText="1"/>
    </xf>
    <xf numFmtId="3" fontId="15" fillId="0" borderId="4" xfId="0" applyNumberFormat="1" applyFont="1" applyBorder="1" applyAlignment="1">
      <alignment horizontal="right" wrapText="1"/>
    </xf>
    <xf numFmtId="1" fontId="12" fillId="4" borderId="5" xfId="0" applyNumberFormat="1" applyFont="1" applyFill="1" applyBorder="1" applyAlignment="1">
      <alignment horizontal="right" vertical="top"/>
    </xf>
    <xf numFmtId="0" fontId="12" fillId="4" borderId="0" xfId="0" applyFont="1" applyFill="1" applyAlignment="1">
      <alignment horizontal="right" vertical="top"/>
    </xf>
    <xf numFmtId="1" fontId="12" fillId="4" borderId="0" xfId="0" applyNumberFormat="1" applyFont="1" applyFill="1" applyAlignment="1">
      <alignment horizontal="right" vertical="top"/>
    </xf>
    <xf numFmtId="1" fontId="12" fillId="4" borderId="4" xfId="0" applyNumberFormat="1" applyFont="1" applyFill="1" applyBorder="1" applyAlignment="1">
      <alignment horizontal="right" vertical="top"/>
    </xf>
    <xf numFmtId="0" fontId="12" fillId="2" borderId="0" xfId="4" applyFont="1" applyFill="1" applyAlignment="1">
      <alignment horizontal="right"/>
    </xf>
    <xf numFmtId="0" fontId="12" fillId="8" borderId="0" xfId="4" applyFont="1" applyFill="1" applyAlignment="1">
      <alignment horizontal="right"/>
    </xf>
    <xf numFmtId="1" fontId="16" fillId="4" borderId="5" xfId="0" applyNumberFormat="1" applyFont="1" applyFill="1" applyBorder="1" applyAlignment="1">
      <alignment horizontal="center"/>
    </xf>
    <xf numFmtId="0" fontId="16" fillId="4" borderId="0" xfId="0" applyFont="1" applyFill="1"/>
    <xf numFmtId="0" fontId="16" fillId="4" borderId="0" xfId="0" applyFont="1" applyFill="1" applyAlignment="1">
      <alignment horizontal="center"/>
    </xf>
    <xf numFmtId="0" fontId="12" fillId="4" borderId="0" xfId="4" quotePrefix="1" applyFont="1" applyFill="1" applyAlignment="1">
      <alignment horizontal="left"/>
    </xf>
    <xf numFmtId="1" fontId="12" fillId="4" borderId="5" xfId="0" applyNumberFormat="1" applyFont="1" applyFill="1" applyBorder="1"/>
    <xf numFmtId="0" fontId="12" fillId="4" borderId="0" xfId="4" applyFont="1" applyFill="1" applyAlignment="1">
      <alignment horizontal="right" wrapText="1"/>
    </xf>
    <xf numFmtId="0" fontId="12" fillId="4" borderId="4" xfId="4" applyFont="1" applyFill="1" applyBorder="1" applyAlignment="1">
      <alignment horizontal="right" wrapText="1"/>
    </xf>
    <xf numFmtId="0" fontId="12" fillId="2" borderId="0" xfId="4" applyFont="1" applyFill="1" applyAlignment="1">
      <alignment horizontal="right" wrapText="1"/>
    </xf>
    <xf numFmtId="0" fontId="12" fillId="8" borderId="0" xfId="4" applyFont="1" applyFill="1" applyAlignment="1">
      <alignment horizontal="right" wrapText="1"/>
    </xf>
    <xf numFmtId="0" fontId="15" fillId="4" borderId="0" xfId="4" applyFont="1" applyFill="1" applyAlignment="1">
      <alignment horizontal="right"/>
    </xf>
    <xf numFmtId="0" fontId="15" fillId="4" borderId="4" xfId="4" applyFont="1" applyFill="1" applyBorder="1" applyAlignment="1">
      <alignment horizontal="right"/>
    </xf>
    <xf numFmtId="0" fontId="15" fillId="2" borderId="0" xfId="4" applyFont="1" applyFill="1" applyAlignment="1">
      <alignment horizontal="right"/>
    </xf>
    <xf numFmtId="0" fontId="15" fillId="8" borderId="0" xfId="4" applyFont="1" applyFill="1" applyAlignment="1">
      <alignment horizontal="right"/>
    </xf>
    <xf numFmtId="3" fontId="17" fillId="0" borderId="0" xfId="0" applyNumberFormat="1" applyFont="1" applyAlignment="1">
      <alignment horizontal="right" vertical="center" wrapText="1"/>
    </xf>
    <xf numFmtId="3" fontId="17" fillId="0" borderId="4" xfId="0" applyNumberFormat="1" applyFont="1" applyBorder="1" applyAlignment="1">
      <alignment horizontal="right" vertical="center" wrapText="1"/>
    </xf>
    <xf numFmtId="3" fontId="17" fillId="8" borderId="0" xfId="0" applyNumberFormat="1" applyFont="1" applyFill="1" applyAlignment="1">
      <alignment horizontal="right" vertical="center" wrapText="1"/>
    </xf>
    <xf numFmtId="3" fontId="12" fillId="8" borderId="0" xfId="4" applyNumberFormat="1" applyFont="1" applyFill="1"/>
    <xf numFmtId="164" fontId="12" fillId="6" borderId="5" xfId="3" applyFont="1" applyFill="1" applyBorder="1" applyAlignment="1">
      <alignment horizontal="left"/>
    </xf>
    <xf numFmtId="164" fontId="12" fillId="6" borderId="0" xfId="3" applyFont="1" applyFill="1" applyAlignment="1">
      <alignment horizontal="left"/>
    </xf>
    <xf numFmtId="3" fontId="12" fillId="12" borderId="0" xfId="0" applyNumberFormat="1" applyFont="1" applyFill="1" applyAlignment="1">
      <alignment horizontal="right" vertical="center" wrapText="1"/>
    </xf>
    <xf numFmtId="164" fontId="12" fillId="11" borderId="0" xfId="3" applyFont="1" applyFill="1" applyAlignment="1">
      <alignment horizontal="left"/>
    </xf>
    <xf numFmtId="3" fontId="17" fillId="0" borderId="6" xfId="0" applyNumberFormat="1" applyFont="1" applyBorder="1" applyAlignment="1">
      <alignment horizontal="right" vertical="center" wrapText="1"/>
    </xf>
    <xf numFmtId="3" fontId="17" fillId="0" borderId="11" xfId="0" applyNumberFormat="1" applyFont="1" applyBorder="1" applyAlignment="1">
      <alignment horizontal="right" vertical="center" wrapText="1"/>
    </xf>
    <xf numFmtId="3" fontId="11" fillId="11" borderId="0" xfId="0" applyNumberFormat="1" applyFont="1" applyFill="1" applyAlignment="1">
      <alignment horizontal="right" vertical="center" wrapText="1"/>
    </xf>
    <xf numFmtId="3" fontId="11" fillId="11" borderId="9" xfId="0" applyNumberFormat="1" applyFont="1" applyFill="1" applyBorder="1" applyAlignment="1">
      <alignment horizontal="right" vertical="center" wrapText="1"/>
    </xf>
    <xf numFmtId="3" fontId="11" fillId="11" borderId="4" xfId="0" applyNumberFormat="1" applyFont="1" applyFill="1" applyBorder="1" applyAlignment="1">
      <alignment horizontal="right" vertical="center" wrapText="1"/>
    </xf>
    <xf numFmtId="0" fontId="12" fillId="6" borderId="6" xfId="4" applyFont="1" applyFill="1" applyBorder="1"/>
    <xf numFmtId="4" fontId="12" fillId="6" borderId="6" xfId="4" applyNumberFormat="1" applyFont="1" applyFill="1" applyBorder="1"/>
    <xf numFmtId="4" fontId="12" fillId="6" borderId="11" xfId="4" applyNumberFormat="1" applyFont="1" applyFill="1" applyBorder="1"/>
    <xf numFmtId="0" fontId="12" fillId="2" borderId="16" xfId="4" applyFont="1" applyFill="1" applyBorder="1"/>
    <xf numFmtId="0" fontId="18" fillId="0" borderId="13" xfId="0" applyFont="1" applyBorder="1"/>
    <xf numFmtId="0" fontId="15" fillId="2" borderId="0" xfId="4" applyFont="1" applyFill="1"/>
    <xf numFmtId="0" fontId="18" fillId="8" borderId="13" xfId="0" applyFont="1" applyFill="1" applyBorder="1"/>
    <xf numFmtId="0" fontId="12" fillId="0" borderId="13" xfId="0" quotePrefix="1" applyFont="1" applyBorder="1"/>
    <xf numFmtId="0" fontId="12" fillId="0" borderId="3" xfId="0" quotePrefix="1" applyFont="1" applyBorder="1" applyAlignment="1">
      <alignment vertical="top"/>
    </xf>
    <xf numFmtId="0" fontId="12" fillId="2" borderId="3" xfId="4" applyFont="1" applyFill="1" applyBorder="1"/>
    <xf numFmtId="3" fontId="12" fillId="2" borderId="0" xfId="4" applyNumberFormat="1" applyFont="1" applyFill="1"/>
    <xf numFmtId="0" fontId="12" fillId="8" borderId="0" xfId="0" applyFont="1" applyFill="1"/>
    <xf numFmtId="0" fontId="13" fillId="8" borderId="0" xfId="0" applyFont="1" applyFill="1"/>
    <xf numFmtId="0" fontId="12" fillId="4" borderId="7" xfId="0" applyFont="1" applyFill="1" applyBorder="1" applyAlignment="1">
      <alignment horizontal="left" vertical="center"/>
    </xf>
    <xf numFmtId="0" fontId="14" fillId="4" borderId="9" xfId="0" applyFont="1" applyFill="1" applyBorder="1" applyAlignment="1" applyProtection="1">
      <alignment horizontal="left" vertical="center"/>
      <protection locked="0" hidden="1"/>
    </xf>
    <xf numFmtId="0" fontId="12" fillId="2" borderId="0" xfId="0" applyFont="1" applyFill="1" applyAlignment="1">
      <alignment horizontal="left" vertical="center"/>
    </xf>
    <xf numFmtId="0" fontId="15" fillId="4" borderId="10" xfId="0" applyFont="1" applyFill="1" applyBorder="1" applyAlignment="1">
      <alignment horizontal="left" vertical="center"/>
    </xf>
    <xf numFmtId="0" fontId="15" fillId="4" borderId="6" xfId="0" applyFont="1" applyFill="1" applyBorder="1" applyAlignment="1">
      <alignment horizontal="left" vertical="center"/>
    </xf>
    <xf numFmtId="0" fontId="15" fillId="4" borderId="6" xfId="0" applyFont="1" applyFill="1" applyBorder="1" applyAlignment="1">
      <alignment horizontal="right" vertical="top"/>
    </xf>
    <xf numFmtId="0" fontId="12" fillId="4" borderId="11" xfId="0" applyFont="1" applyFill="1" applyBorder="1" applyAlignment="1">
      <alignment horizontal="left" vertical="center"/>
    </xf>
    <xf numFmtId="0" fontId="13" fillId="2" borderId="0" xfId="0" applyFont="1" applyFill="1" applyAlignment="1">
      <alignment horizontal="left" vertical="center"/>
    </xf>
    <xf numFmtId="0" fontId="15" fillId="5" borderId="7" xfId="0" applyFont="1" applyFill="1" applyBorder="1" applyAlignment="1">
      <alignment horizontal="left" vertical="center"/>
    </xf>
    <xf numFmtId="0" fontId="15" fillId="5" borderId="8"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0" xfId="0" applyFont="1" applyFill="1" applyAlignment="1" applyProtection="1">
      <alignment horizontal="left" vertical="center"/>
      <protection locked="0"/>
    </xf>
    <xf numFmtId="0" fontId="12" fillId="5" borderId="0" xfId="0" applyFont="1" applyFill="1" applyAlignment="1">
      <alignment horizontal="left" vertical="center"/>
    </xf>
    <xf numFmtId="0" fontId="15" fillId="5" borderId="0" xfId="0" applyFont="1" applyFill="1" applyAlignment="1">
      <alignment horizontal="left" vertical="center"/>
    </xf>
    <xf numFmtId="0" fontId="20" fillId="5" borderId="0" xfId="0" applyFont="1" applyFill="1" applyAlignment="1" applyProtection="1">
      <alignment horizontal="left" vertical="center"/>
      <protection locked="0"/>
    </xf>
    <xf numFmtId="0" fontId="15" fillId="5" borderId="4" xfId="0" applyFont="1" applyFill="1" applyBorder="1" applyAlignment="1" applyProtection="1">
      <alignment horizontal="left" vertical="center"/>
      <protection locked="0"/>
    </xf>
    <xf numFmtId="0" fontId="15" fillId="5" borderId="5" xfId="0" applyFont="1" applyFill="1" applyBorder="1" applyAlignment="1">
      <alignment horizontal="left" vertical="center"/>
    </xf>
    <xf numFmtId="0" fontId="18" fillId="5" borderId="0" xfId="0" applyFont="1" applyFill="1" applyAlignment="1" applyProtection="1">
      <alignment horizontal="left" vertical="center"/>
      <protection locked="0"/>
    </xf>
    <xf numFmtId="0" fontId="15" fillId="5" borderId="0" xfId="0" applyFont="1" applyFill="1" applyAlignment="1" applyProtection="1">
      <alignment horizontal="left" vertical="center"/>
      <protection locked="0"/>
    </xf>
    <xf numFmtId="4" fontId="15" fillId="2" borderId="12" xfId="0" applyNumberFormat="1" applyFont="1" applyFill="1" applyBorder="1" applyAlignment="1" applyProtection="1">
      <alignment horizontal="left" vertical="center"/>
      <protection locked="0"/>
    </xf>
    <xf numFmtId="0" fontId="12" fillId="5" borderId="10" xfId="0" applyFont="1" applyFill="1" applyBorder="1" applyAlignment="1">
      <alignment horizontal="left" vertical="center"/>
    </xf>
    <xf numFmtId="0" fontId="12" fillId="5" borderId="6"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5" xfId="0" applyFont="1" applyFill="1" applyBorder="1"/>
    <xf numFmtId="0" fontId="12" fillId="5" borderId="0" xfId="0" applyFont="1" applyFill="1"/>
    <xf numFmtId="0" fontId="12" fillId="5" borderId="4" xfId="0" applyFont="1" applyFill="1" applyBorder="1"/>
    <xf numFmtId="0" fontId="12" fillId="2" borderId="0" xfId="0" applyFont="1" applyFill="1"/>
    <xf numFmtId="0" fontId="15" fillId="5" borderId="5" xfId="0" applyFont="1" applyFill="1" applyBorder="1" applyAlignment="1" applyProtection="1">
      <alignment vertical="top"/>
      <protection hidden="1"/>
    </xf>
    <xf numFmtId="0" fontId="15" fillId="5" borderId="0" xfId="0" applyFont="1" applyFill="1" applyAlignment="1" applyProtection="1">
      <alignment vertical="top"/>
      <protection hidden="1"/>
    </xf>
    <xf numFmtId="0" fontId="12" fillId="5" borderId="0" xfId="0" applyFont="1" applyFill="1" applyAlignment="1" applyProtection="1">
      <alignment vertical="top" wrapText="1"/>
      <protection hidden="1"/>
    </xf>
    <xf numFmtId="0" fontId="15" fillId="5" borderId="0" xfId="0" applyFont="1" applyFill="1" applyAlignment="1" applyProtection="1">
      <alignment horizontal="centerContinuous"/>
      <protection locked="0" hidden="1"/>
    </xf>
    <xf numFmtId="0" fontId="15" fillId="5" borderId="5" xfId="0" quotePrefix="1" applyFont="1" applyFill="1" applyBorder="1" applyAlignment="1">
      <alignment horizontal="left" vertical="center"/>
    </xf>
    <xf numFmtId="0" fontId="15" fillId="5" borderId="0" xfId="0" quotePrefix="1" applyFont="1" applyFill="1" applyAlignment="1">
      <alignment horizontal="left" vertical="center"/>
    </xf>
    <xf numFmtId="0" fontId="12" fillId="5" borderId="5" xfId="0" applyFont="1" applyFill="1" applyBorder="1" applyAlignment="1">
      <alignment vertical="center"/>
    </xf>
    <xf numFmtId="0" fontId="12" fillId="5" borderId="0" xfId="0" applyFont="1" applyFill="1" applyAlignment="1">
      <alignment vertical="center"/>
    </xf>
    <xf numFmtId="6" fontId="15" fillId="5" borderId="0" xfId="0" quotePrefix="1" applyNumberFormat="1" applyFont="1" applyFill="1" applyAlignment="1">
      <alignment horizontal="right" indent="1"/>
    </xf>
    <xf numFmtId="0" fontId="12" fillId="5" borderId="5" xfId="0" quotePrefix="1" applyFont="1" applyFill="1" applyBorder="1" applyAlignment="1">
      <alignment horizontal="left" vertical="center"/>
    </xf>
    <xf numFmtId="0" fontId="12" fillId="5" borderId="0" xfId="0" quotePrefix="1" applyFont="1" applyFill="1" applyAlignment="1">
      <alignment horizontal="left" vertical="center"/>
    </xf>
    <xf numFmtId="3" fontId="12" fillId="2" borderId="1" xfId="0" applyNumberFormat="1" applyFont="1" applyFill="1" applyBorder="1" applyAlignment="1" applyProtection="1">
      <alignment horizontal="right" vertical="center" indent="1"/>
      <protection locked="0"/>
    </xf>
    <xf numFmtId="3" fontId="12" fillId="2" borderId="0" xfId="0" applyNumberFormat="1" applyFont="1" applyFill="1"/>
    <xf numFmtId="0" fontId="12" fillId="5" borderId="0" xfId="0" applyFont="1" applyFill="1" applyAlignment="1">
      <alignment horizontal="right" vertical="center" indent="1"/>
    </xf>
    <xf numFmtId="3" fontId="12" fillId="5" borderId="0" xfId="0" applyNumberFormat="1" applyFont="1" applyFill="1" applyAlignment="1" applyProtection="1">
      <alignment horizontal="right" vertical="center" indent="1"/>
      <protection locked="0"/>
    </xf>
    <xf numFmtId="0" fontId="12" fillId="5" borderId="0" xfId="0" applyFont="1" applyFill="1" applyAlignment="1">
      <alignment vertical="top"/>
    </xf>
    <xf numFmtId="0" fontId="15" fillId="5" borderId="0" xfId="0" applyFont="1" applyFill="1"/>
    <xf numFmtId="3" fontId="15" fillId="2" borderId="14" xfId="0" applyNumberFormat="1" applyFont="1" applyFill="1" applyBorder="1" applyAlignment="1" applyProtection="1">
      <alignment horizontal="right" vertical="center" indent="1"/>
      <protection locked="0"/>
    </xf>
    <xf numFmtId="0" fontId="15" fillId="5" borderId="4" xfId="0" applyFont="1" applyFill="1" applyBorder="1"/>
    <xf numFmtId="0" fontId="15" fillId="2" borderId="0" xfId="0" applyFont="1" applyFill="1"/>
    <xf numFmtId="3" fontId="15" fillId="2" borderId="0" xfId="0" applyNumberFormat="1" applyFont="1" applyFill="1"/>
    <xf numFmtId="0" fontId="19" fillId="5" borderId="0" xfId="2" applyFont="1" applyFill="1" applyBorder="1" applyAlignment="1" applyProtection="1">
      <alignment vertical="center" wrapText="1"/>
    </xf>
    <xf numFmtId="0" fontId="12" fillId="5" borderId="0" xfId="0" applyFont="1" applyFill="1" applyAlignment="1">
      <alignment horizontal="right" indent="1"/>
    </xf>
    <xf numFmtId="0" fontId="15" fillId="5" borderId="5" xfId="0" quotePrefix="1" applyFont="1" applyFill="1" applyBorder="1" applyAlignment="1">
      <alignment horizontal="left"/>
    </xf>
    <xf numFmtId="0" fontId="15" fillId="5" borderId="0" xfId="0" quotePrefix="1" applyFont="1" applyFill="1" applyAlignment="1">
      <alignment horizontal="left"/>
    </xf>
    <xf numFmtId="0" fontId="15" fillId="5" borderId="0" xfId="0" quotePrefix="1" applyFont="1" applyFill="1" applyAlignment="1">
      <alignment horizontal="right" indent="1"/>
    </xf>
    <xf numFmtId="0" fontId="21" fillId="5" borderId="5" xfId="0" quotePrefix="1" applyFont="1" applyFill="1" applyBorder="1" applyAlignment="1">
      <alignment horizontal="left" vertical="center"/>
    </xf>
    <xf numFmtId="0" fontId="21" fillId="5" borderId="0" xfId="0" quotePrefix="1" applyFont="1" applyFill="1" applyAlignment="1">
      <alignment horizontal="left" vertical="center"/>
    </xf>
    <xf numFmtId="0" fontId="22" fillId="5" borderId="0" xfId="0" applyFont="1" applyFill="1" applyAlignment="1" applyProtection="1">
      <alignment horizontal="right"/>
      <protection hidden="1"/>
    </xf>
    <xf numFmtId="0" fontId="12" fillId="5" borderId="10" xfId="0" applyFont="1" applyFill="1" applyBorder="1"/>
    <xf numFmtId="0" fontId="12" fillId="5" borderId="6" xfId="0" applyFont="1" applyFill="1" applyBorder="1"/>
    <xf numFmtId="0" fontId="12" fillId="5" borderId="6" xfId="0" applyFont="1" applyFill="1" applyBorder="1" applyAlignment="1">
      <alignment vertical="center"/>
    </xf>
    <xf numFmtId="0" fontId="12" fillId="5" borderId="11" xfId="0" applyFont="1" applyFill="1" applyBorder="1"/>
    <xf numFmtId="0" fontId="12"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23" fillId="5" borderId="0" xfId="5" quotePrefix="1" applyFont="1" applyFill="1" applyAlignment="1">
      <alignment horizontal="right" wrapText="1" indent="1"/>
    </xf>
    <xf numFmtId="0" fontId="12" fillId="0" borderId="0" xfId="5" applyFont="1"/>
    <xf numFmtId="0" fontId="15" fillId="4" borderId="7" xfId="5" applyFont="1" applyFill="1" applyBorder="1" applyAlignment="1">
      <alignment vertical="top"/>
    </xf>
    <xf numFmtId="0" fontId="15" fillId="4" borderId="8" xfId="5" applyFont="1" applyFill="1" applyBorder="1" applyAlignment="1">
      <alignment vertical="top"/>
    </xf>
    <xf numFmtId="0" fontId="12" fillId="4" borderId="8" xfId="5" applyFont="1" applyFill="1" applyBorder="1"/>
    <xf numFmtId="0" fontId="12" fillId="4" borderId="8" xfId="5" applyFont="1" applyFill="1" applyBorder="1" applyAlignment="1" applyProtection="1">
      <alignment vertical="top" wrapText="1"/>
      <protection hidden="1"/>
    </xf>
    <xf numFmtId="0" fontId="12" fillId="4" borderId="9" xfId="5" applyFont="1" applyFill="1" applyBorder="1"/>
    <xf numFmtId="0" fontId="12" fillId="4" borderId="10" xfId="5" applyFont="1" applyFill="1" applyBorder="1"/>
    <xf numFmtId="0" fontId="15" fillId="4" borderId="6" xfId="5" applyFont="1" applyFill="1" applyBorder="1" applyAlignment="1" applyProtection="1">
      <alignment vertical="top" wrapText="1"/>
      <protection hidden="1"/>
    </xf>
    <xf numFmtId="0" fontId="12" fillId="4" borderId="6" xfId="5" applyFont="1" applyFill="1" applyBorder="1"/>
    <xf numFmtId="0" fontId="12" fillId="4" borderId="11" xfId="5" applyFont="1" applyFill="1" applyBorder="1"/>
    <xf numFmtId="0" fontId="12" fillId="5" borderId="5" xfId="5" applyFont="1" applyFill="1" applyBorder="1" applyAlignment="1">
      <alignment horizontal="right" indent="1"/>
    </xf>
    <xf numFmtId="4" fontId="15" fillId="10" borderId="0" xfId="0" applyNumberFormat="1" applyFont="1" applyFill="1" applyAlignment="1" applyProtection="1">
      <alignment horizontal="left" vertical="center"/>
      <protection locked="0"/>
    </xf>
    <xf numFmtId="4" fontId="15" fillId="10" borderId="0" xfId="6" applyNumberFormat="1" applyFont="1" applyFill="1" applyBorder="1" applyAlignment="1">
      <alignment vertical="top"/>
    </xf>
    <xf numFmtId="4" fontId="15" fillId="5" borderId="0" xfId="6" applyNumberFormat="1" applyFont="1" applyFill="1" applyBorder="1" applyAlignment="1">
      <alignment vertical="top"/>
    </xf>
    <xf numFmtId="0" fontId="12" fillId="5" borderId="0" xfId="5" applyFont="1" applyFill="1"/>
    <xf numFmtId="0" fontId="12" fillId="5" borderId="4" xfId="5" applyFont="1" applyFill="1" applyBorder="1"/>
    <xf numFmtId="0" fontId="15" fillId="5" borderId="0" xfId="5" quotePrefix="1" applyFont="1" applyFill="1" applyAlignment="1">
      <alignment horizontal="left" wrapText="1"/>
    </xf>
    <xf numFmtId="0" fontId="15" fillId="5" borderId="0" xfId="5" applyFont="1" applyFill="1"/>
    <xf numFmtId="0" fontId="15" fillId="5" borderId="0" xfId="5" quotePrefix="1" applyFont="1" applyFill="1" applyAlignment="1">
      <alignment horizontal="right" wrapText="1"/>
    </xf>
    <xf numFmtId="0" fontId="12" fillId="5" borderId="0" xfId="5" applyFont="1" applyFill="1" applyAlignment="1">
      <alignment vertical="center" wrapText="1"/>
    </xf>
    <xf numFmtId="3" fontId="12" fillId="8" borderId="1" xfId="5" applyNumberFormat="1" applyFont="1" applyFill="1" applyBorder="1" applyAlignment="1" applyProtection="1">
      <alignment horizontal="right" vertical="center" indent="1"/>
      <protection locked="0"/>
    </xf>
    <xf numFmtId="0" fontId="12" fillId="5" borderId="0" xfId="5" applyFont="1" applyFill="1" applyAlignment="1">
      <alignment horizontal="right" vertical="center" indent="1"/>
    </xf>
    <xf numFmtId="3" fontId="15" fillId="8" borderId="1" xfId="5" applyNumberFormat="1" applyFont="1" applyFill="1" applyBorder="1" applyAlignment="1" applyProtection="1">
      <alignment horizontal="right" vertical="center" indent="1"/>
      <protection locked="0"/>
    </xf>
    <xf numFmtId="0" fontId="15" fillId="5" borderId="0" xfId="5" applyFont="1" applyFill="1" applyAlignment="1">
      <alignment horizontal="right" indent="1"/>
    </xf>
    <xf numFmtId="0" fontId="15" fillId="5" borderId="0" xfId="5" applyFont="1" applyFill="1" applyAlignment="1">
      <alignment horizontal="left" vertical="center" wrapText="1" indent="1"/>
    </xf>
    <xf numFmtId="0" fontId="12" fillId="5" borderId="0" xfId="5" applyFont="1" applyFill="1" applyAlignment="1">
      <alignment horizontal="left" vertical="center"/>
    </xf>
    <xf numFmtId="0" fontId="15" fillId="5" borderId="0" xfId="5" applyFont="1" applyFill="1" applyAlignment="1">
      <alignment horizontal="right" vertical="center" indent="1"/>
    </xf>
    <xf numFmtId="0" fontId="12" fillId="5" borderId="0" xfId="5" quotePrefix="1" applyFont="1" applyFill="1" applyAlignment="1">
      <alignment horizontal="left" vertical="center" wrapText="1"/>
    </xf>
    <xf numFmtId="0" fontId="23" fillId="5" borderId="0" xfId="5" applyFont="1" applyFill="1" applyAlignment="1">
      <alignment horizontal="left" vertical="center"/>
    </xf>
    <xf numFmtId="0" fontId="12" fillId="5" borderId="0" xfId="5" quotePrefix="1" applyFont="1" applyFill="1" applyAlignment="1">
      <alignment horizontal="left" vertical="center"/>
    </xf>
    <xf numFmtId="0" fontId="24" fillId="5" borderId="0" xfId="2" applyFont="1" applyFill="1" applyBorder="1" applyAlignment="1" applyProtection="1">
      <alignment vertical="center" wrapText="1"/>
    </xf>
    <xf numFmtId="0" fontId="15" fillId="5" borderId="0" xfId="5" quotePrefix="1" applyFont="1" applyFill="1" applyAlignment="1">
      <alignment horizontal="left" vertical="center"/>
    </xf>
    <xf numFmtId="0" fontId="12" fillId="5" borderId="0" xfId="5" applyFont="1" applyFill="1" applyAlignment="1">
      <alignment vertical="center"/>
    </xf>
    <xf numFmtId="0" fontId="12" fillId="5" borderId="0" xfId="5" applyFont="1" applyFill="1" applyAlignment="1">
      <alignment horizontal="right" indent="1"/>
    </xf>
    <xf numFmtId="166" fontId="15" fillId="5" borderId="0" xfId="5" quotePrefix="1" applyNumberFormat="1" applyFont="1" applyFill="1" applyAlignment="1">
      <alignment horizontal="right" indent="1"/>
    </xf>
    <xf numFmtId="0" fontId="15" fillId="5" borderId="4" xfId="5" applyFont="1" applyFill="1" applyBorder="1"/>
    <xf numFmtId="4" fontId="12" fillId="8" borderId="1" xfId="5" applyNumberFormat="1" applyFont="1" applyFill="1" applyBorder="1" applyAlignment="1" applyProtection="1">
      <alignment horizontal="center" vertical="center"/>
      <protection locked="0"/>
    </xf>
    <xf numFmtId="3" fontId="12" fillId="5" borderId="0" xfId="5" applyNumberFormat="1" applyFont="1" applyFill="1" applyAlignment="1">
      <alignment horizontal="right" vertical="center" indent="1"/>
    </xf>
    <xf numFmtId="0" fontId="21" fillId="5" borderId="0" xfId="5" quotePrefix="1" applyFont="1" applyFill="1" applyAlignment="1">
      <alignment horizontal="left" vertical="center"/>
    </xf>
    <xf numFmtId="0" fontId="12" fillId="5" borderId="0" xfId="5" applyFont="1" applyFill="1" applyAlignment="1">
      <alignment vertical="top" wrapText="1"/>
    </xf>
    <xf numFmtId="0" fontId="12" fillId="5" borderId="4" xfId="5" applyFont="1" applyFill="1" applyBorder="1" applyAlignment="1">
      <alignment vertical="top" wrapText="1"/>
    </xf>
    <xf numFmtId="0" fontId="15" fillId="5" borderId="0" xfId="5" quotePrefix="1" applyFont="1" applyFill="1" applyAlignment="1">
      <alignment horizontal="left"/>
    </xf>
    <xf numFmtId="3" fontId="19" fillId="5" borderId="0" xfId="2" applyNumberFormat="1" applyFont="1" applyFill="1" applyBorder="1" applyAlignment="1" applyProtection="1">
      <alignment vertical="center" wrapText="1"/>
    </xf>
    <xf numFmtId="3" fontId="12" fillId="5" borderId="0" xfId="5" applyNumberFormat="1" applyFont="1" applyFill="1" applyAlignment="1">
      <alignment horizontal="right" indent="1"/>
    </xf>
    <xf numFmtId="3" fontId="15" fillId="5" borderId="0" xfId="5" quotePrefix="1" applyNumberFormat="1" applyFont="1" applyFill="1" applyAlignment="1">
      <alignment horizontal="right" indent="1"/>
    </xf>
    <xf numFmtId="0" fontId="12" fillId="5" borderId="10" xfId="5" applyFont="1" applyFill="1" applyBorder="1" applyAlignment="1">
      <alignment horizontal="right" indent="1"/>
    </xf>
    <xf numFmtId="0" fontId="12" fillId="5" borderId="6" xfId="5" applyFont="1" applyFill="1" applyBorder="1" applyAlignment="1">
      <alignment vertical="center"/>
    </xf>
    <xf numFmtId="0" fontId="12" fillId="5" borderId="6" xfId="5" applyFont="1" applyFill="1" applyBorder="1"/>
    <xf numFmtId="0" fontId="19" fillId="5" borderId="6" xfId="2" applyFont="1" applyFill="1" applyBorder="1" applyAlignment="1" applyProtection="1">
      <alignment vertical="center" wrapText="1"/>
    </xf>
    <xf numFmtId="0" fontId="12" fillId="5" borderId="11" xfId="5" applyFont="1" applyFill="1" applyBorder="1"/>
    <xf numFmtId="0" fontId="12" fillId="0" borderId="0" xfId="5" applyFont="1" applyAlignment="1">
      <alignment horizontal="right" indent="1"/>
    </xf>
    <xf numFmtId="0" fontId="12" fillId="0" borderId="0" xfId="5" applyFont="1" applyAlignment="1">
      <alignment vertical="center"/>
    </xf>
    <xf numFmtId="3" fontId="15" fillId="5" borderId="0" xfId="5" applyNumberFormat="1" applyFont="1" applyFill="1"/>
    <xf numFmtId="3" fontId="12" fillId="5" borderId="0" xfId="5" applyNumberFormat="1" applyFont="1" applyFill="1"/>
    <xf numFmtId="3" fontId="12" fillId="5" borderId="0" xfId="5" quotePrefix="1" applyNumberFormat="1" applyFont="1" applyFill="1" applyAlignment="1">
      <alignment horizontal="left" vertical="center"/>
    </xf>
    <xf numFmtId="3" fontId="12" fillId="5" borderId="0" xfId="5" quotePrefix="1" applyNumberFormat="1" applyFont="1" applyFill="1" applyAlignment="1">
      <alignment vertical="top" wrapText="1"/>
    </xf>
    <xf numFmtId="3" fontId="15" fillId="5" borderId="0" xfId="5" quotePrefix="1" applyNumberFormat="1" applyFont="1" applyFill="1" applyAlignment="1">
      <alignment horizontal="left" vertical="center"/>
    </xf>
    <xf numFmtId="3" fontId="21" fillId="5" borderId="0" xfId="5" quotePrefix="1" applyNumberFormat="1" applyFont="1" applyFill="1" applyAlignment="1">
      <alignment horizontal="left" vertical="center"/>
    </xf>
    <xf numFmtId="3" fontId="12" fillId="5" borderId="0" xfId="5" applyNumberFormat="1" applyFont="1" applyFill="1" applyAlignment="1">
      <alignment vertical="center"/>
    </xf>
    <xf numFmtId="3" fontId="21" fillId="5" borderId="0" xfId="5" applyNumberFormat="1" applyFont="1" applyFill="1" applyAlignment="1">
      <alignment horizontal="left" vertical="center"/>
    </xf>
    <xf numFmtId="3" fontId="25" fillId="5" borderId="4" xfId="5" applyNumberFormat="1" applyFont="1" applyFill="1" applyBorder="1" applyAlignment="1">
      <alignment vertical="top" wrapText="1"/>
    </xf>
    <xf numFmtId="3" fontId="12" fillId="5" borderId="0" xfId="5" applyNumberFormat="1" applyFont="1" applyFill="1" applyAlignment="1">
      <alignment horizontal="left" vertical="top" wrapText="1" indent="1"/>
    </xf>
    <xf numFmtId="3" fontId="15" fillId="5" borderId="0" xfId="5" applyNumberFormat="1" applyFont="1" applyFill="1" applyAlignment="1">
      <alignment horizontal="center" wrapText="1"/>
    </xf>
    <xf numFmtId="3" fontId="15" fillId="5" borderId="0" xfId="5" applyNumberFormat="1" applyFont="1" applyFill="1" applyAlignment="1">
      <alignment horizontal="center"/>
    </xf>
    <xf numFmtId="3" fontId="15" fillId="5" borderId="0" xfId="5" applyNumberFormat="1" applyFont="1" applyFill="1" applyAlignment="1" applyProtection="1">
      <alignment horizontal="center"/>
      <protection locked="0"/>
    </xf>
    <xf numFmtId="3" fontId="21" fillId="5" borderId="0" xfId="5" applyNumberFormat="1" applyFont="1" applyFill="1" applyAlignment="1">
      <alignment horizontal="left" vertical="top" wrapText="1" indent="1"/>
    </xf>
    <xf numFmtId="3" fontId="12" fillId="5" borderId="0" xfId="5" applyNumberFormat="1" applyFont="1" applyFill="1" applyAlignment="1" applyProtection="1">
      <alignment horizontal="right" vertical="center" indent="1"/>
      <protection locked="0"/>
    </xf>
    <xf numFmtId="3" fontId="11" fillId="5" borderId="0" xfId="5" applyNumberFormat="1" applyFont="1" applyFill="1" applyAlignment="1">
      <alignment horizontal="left" vertical="top" wrapText="1" indent="1"/>
    </xf>
    <xf numFmtId="3" fontId="11" fillId="5" borderId="0" xfId="5" applyNumberFormat="1" applyFont="1" applyFill="1"/>
    <xf numFmtId="3" fontId="13" fillId="5" borderId="0" xfId="5" applyNumberFormat="1" applyFont="1" applyFill="1" applyAlignment="1">
      <alignment horizontal="right" vertical="center"/>
    </xf>
    <xf numFmtId="0" fontId="12" fillId="5" borderId="5" xfId="5" applyFont="1" applyFill="1" applyBorder="1" applyAlignment="1">
      <alignment horizontal="right"/>
    </xf>
    <xf numFmtId="0" fontId="12" fillId="5" borderId="4" xfId="5" applyFont="1" applyFill="1" applyBorder="1" applyAlignment="1">
      <alignment horizontal="left" vertical="top" wrapText="1" indent="1"/>
    </xf>
    <xf numFmtId="3" fontId="15" fillId="5" borderId="0" xfId="5" applyNumberFormat="1" applyFont="1" applyFill="1" applyAlignment="1">
      <alignment horizontal="left" vertical="center"/>
    </xf>
    <xf numFmtId="0" fontId="12" fillId="0" borderId="3" xfId="5" applyFont="1" applyBorder="1"/>
    <xf numFmtId="0" fontId="18" fillId="0" borderId="0" xfId="0" applyFont="1"/>
    <xf numFmtId="0" fontId="12" fillId="0" borderId="0" xfId="0" quotePrefix="1" applyFont="1"/>
    <xf numFmtId="0" fontId="12" fillId="0" borderId="0" xfId="0" quotePrefix="1" applyFont="1" applyAlignment="1">
      <alignment vertical="top"/>
    </xf>
    <xf numFmtId="3" fontId="12" fillId="4" borderId="9" xfId="1" applyNumberFormat="1" applyFont="1" applyFill="1" applyBorder="1" applyAlignment="1">
      <alignment vertical="top"/>
    </xf>
    <xf numFmtId="0" fontId="12" fillId="4" borderId="4" xfId="0" applyFont="1" applyFill="1" applyBorder="1" applyAlignment="1">
      <alignment horizontal="center"/>
    </xf>
    <xf numFmtId="1" fontId="12" fillId="4" borderId="4" xfId="0" applyNumberFormat="1" applyFont="1" applyFill="1" applyBorder="1" applyAlignment="1">
      <alignment horizontal="center"/>
    </xf>
    <xf numFmtId="0" fontId="12" fillId="4" borderId="4" xfId="0" applyFont="1" applyFill="1" applyBorder="1" applyAlignment="1">
      <alignment horizontal="right" vertical="top"/>
    </xf>
    <xf numFmtId="0" fontId="16" fillId="4" borderId="4" xfId="0" applyFont="1" applyFill="1" applyBorder="1" applyAlignment="1">
      <alignment horizontal="center"/>
    </xf>
    <xf numFmtId="0" fontId="15" fillId="4" borderId="10" xfId="4" applyFont="1" applyFill="1" applyBorder="1" applyAlignment="1">
      <alignment horizontal="right"/>
    </xf>
    <xf numFmtId="0" fontId="15" fillId="4" borderId="6" xfId="4" applyFont="1" applyFill="1" applyBorder="1" applyAlignment="1">
      <alignment horizontal="right"/>
    </xf>
    <xf numFmtId="0" fontId="15" fillId="4" borderId="11" xfId="4" applyFont="1" applyFill="1" applyBorder="1" applyAlignment="1">
      <alignment horizontal="right"/>
    </xf>
    <xf numFmtId="164" fontId="12" fillId="6" borderId="4" xfId="3" applyFont="1" applyFill="1" applyBorder="1" applyAlignment="1">
      <alignment horizontal="left"/>
    </xf>
    <xf numFmtId="164" fontId="12" fillId="6" borderId="7" xfId="3" applyFont="1" applyFill="1" applyBorder="1" applyAlignment="1">
      <alignment horizontal="left"/>
    </xf>
    <xf numFmtId="164" fontId="12" fillId="6" borderId="8" xfId="3" applyFont="1" applyFill="1" applyBorder="1" applyAlignment="1">
      <alignment horizontal="left"/>
    </xf>
    <xf numFmtId="164" fontId="12" fillId="6" borderId="9" xfId="3" applyFont="1" applyFill="1" applyBorder="1" applyAlignment="1">
      <alignment horizontal="left"/>
    </xf>
    <xf numFmtId="3" fontId="11" fillId="11" borderId="8" xfId="0" applyNumberFormat="1" applyFont="1" applyFill="1" applyBorder="1" applyAlignment="1">
      <alignment horizontal="right" vertical="center" wrapText="1"/>
    </xf>
    <xf numFmtId="164" fontId="12" fillId="6" borderId="10" xfId="3" applyFont="1" applyFill="1" applyBorder="1" applyAlignment="1">
      <alignment horizontal="left"/>
    </xf>
    <xf numFmtId="0" fontId="12" fillId="6" borderId="11" xfId="4" applyFont="1" applyFill="1" applyBorder="1"/>
    <xf numFmtId="0" fontId="15" fillId="4" borderId="0" xfId="4" quotePrefix="1" applyFont="1" applyFill="1" applyAlignment="1">
      <alignment horizontal="left" vertical="center"/>
    </xf>
    <xf numFmtId="0" fontId="15" fillId="9" borderId="0" xfId="4" applyFont="1" applyFill="1"/>
    <xf numFmtId="0" fontId="21" fillId="4" borderId="0" xfId="4" applyFont="1" applyFill="1"/>
    <xf numFmtId="165" fontId="15" fillId="4" borderId="0" xfId="4" applyNumberFormat="1" applyFont="1" applyFill="1"/>
    <xf numFmtId="165" fontId="15" fillId="0" borderId="0" xfId="0" applyNumberFormat="1" applyFont="1" applyAlignment="1">
      <alignment horizontal="right" wrapText="1"/>
    </xf>
    <xf numFmtId="3" fontId="15" fillId="0" borderId="0" xfId="0" applyNumberFormat="1" applyFont="1"/>
    <xf numFmtId="0" fontId="15" fillId="4" borderId="0" xfId="4" applyFont="1" applyFill="1" applyAlignment="1">
      <alignment vertical="center"/>
    </xf>
    <xf numFmtId="165" fontId="12" fillId="4" borderId="0" xfId="4" applyNumberFormat="1" applyFont="1" applyFill="1"/>
    <xf numFmtId="0" fontId="10" fillId="7" borderId="0" xfId="4" applyFont="1" applyFill="1"/>
    <xf numFmtId="0" fontId="15" fillId="4" borderId="4" xfId="4" applyFont="1" applyFill="1" applyBorder="1"/>
    <xf numFmtId="0" fontId="15" fillId="9" borderId="0" xfId="0" quotePrefix="1" applyFont="1" applyFill="1" applyAlignment="1">
      <alignment horizontal="right" wrapText="1"/>
    </xf>
    <xf numFmtId="0" fontId="15" fillId="4" borderId="0" xfId="4" quotePrefix="1" applyFont="1" applyFill="1" applyAlignment="1">
      <alignment horizontal="right" wrapText="1"/>
    </xf>
    <xf numFmtId="165" fontId="15" fillId="4" borderId="0" xfId="4" quotePrefix="1" applyNumberFormat="1" applyFont="1" applyFill="1" applyAlignment="1">
      <alignment horizontal="right" wrapText="1"/>
    </xf>
    <xf numFmtId="0" fontId="15" fillId="4" borderId="0" xfId="4" applyFont="1" applyFill="1" applyAlignment="1">
      <alignment horizontal="right" wrapText="1"/>
    </xf>
    <xf numFmtId="0" fontId="23" fillId="4" borderId="0" xfId="4" applyFont="1" applyFill="1" applyAlignment="1">
      <alignment horizontal="right" wrapText="1"/>
    </xf>
    <xf numFmtId="0" fontId="10" fillId="7" borderId="0" xfId="4" quotePrefix="1" applyFont="1" applyFill="1" applyAlignment="1">
      <alignment horizontal="right" wrapText="1"/>
    </xf>
    <xf numFmtId="0" fontId="15" fillId="4" borderId="4" xfId="4" applyFont="1" applyFill="1" applyBorder="1" applyAlignment="1">
      <alignment horizontal="right" wrapText="1"/>
    </xf>
    <xf numFmtId="0" fontId="15" fillId="4" borderId="0" xfId="4" quotePrefix="1" applyFont="1" applyFill="1" applyAlignment="1">
      <alignment horizontal="right"/>
    </xf>
    <xf numFmtId="165" fontId="15" fillId="4" borderId="0" xfId="4" quotePrefix="1" applyNumberFormat="1" applyFont="1" applyFill="1" applyAlignment="1">
      <alignment horizontal="right"/>
    </xf>
    <xf numFmtId="1" fontId="15" fillId="4" borderId="0" xfId="4" applyNumberFormat="1" applyFont="1" applyFill="1" applyAlignment="1">
      <alignment horizontal="right"/>
    </xf>
    <xf numFmtId="1" fontId="15" fillId="4" borderId="0" xfId="4" quotePrefix="1" applyNumberFormat="1" applyFont="1" applyFill="1" applyAlignment="1">
      <alignment horizontal="right"/>
    </xf>
    <xf numFmtId="1" fontId="15" fillId="4" borderId="4" xfId="4" quotePrefix="1" applyNumberFormat="1" applyFont="1" applyFill="1" applyBorder="1" applyAlignment="1">
      <alignment horizontal="right"/>
    </xf>
    <xf numFmtId="3" fontId="12" fillId="0" borderId="0" xfId="0" applyNumberFormat="1" applyFont="1"/>
    <xf numFmtId="3" fontId="13" fillId="11" borderId="6" xfId="0" applyNumberFormat="1" applyFont="1" applyFill="1" applyBorder="1" applyAlignment="1">
      <alignment horizontal="right"/>
    </xf>
    <xf numFmtId="3" fontId="12" fillId="2" borderId="16" xfId="4" applyNumberFormat="1" applyFont="1" applyFill="1" applyBorder="1"/>
    <xf numFmtId="0" fontId="21" fillId="2" borderId="0" xfId="4" applyFont="1" applyFill="1"/>
    <xf numFmtId="165" fontId="12" fillId="0" borderId="0" xfId="0" applyNumberFormat="1" applyFont="1"/>
    <xf numFmtId="0" fontId="18" fillId="8" borderId="0" xfId="0" applyFont="1" applyFill="1"/>
    <xf numFmtId="165" fontId="15" fillId="2" borderId="0" xfId="4" applyNumberFormat="1" applyFont="1" applyFill="1"/>
    <xf numFmtId="0" fontId="15" fillId="4" borderId="5" xfId="4" applyFont="1" applyFill="1" applyBorder="1" applyAlignment="1">
      <alignment horizontal="right"/>
    </xf>
    <xf numFmtId="0" fontId="12" fillId="2" borderId="2" xfId="4" applyFont="1" applyFill="1" applyBorder="1"/>
    <xf numFmtId="3" fontId="17" fillId="0" borderId="7" xfId="0" applyNumberFormat="1" applyFont="1" applyBorder="1" applyAlignment="1">
      <alignment horizontal="righ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5" xfId="0" applyNumberFormat="1" applyFont="1" applyBorder="1" applyAlignment="1">
      <alignment horizontal="right" vertical="center" wrapText="1"/>
    </xf>
    <xf numFmtId="3" fontId="17" fillId="0" borderId="10" xfId="0" applyNumberFormat="1" applyFont="1" applyBorder="1" applyAlignment="1">
      <alignment horizontal="right" vertical="center" wrapText="1"/>
    </xf>
    <xf numFmtId="3" fontId="11" fillId="11" borderId="5" xfId="0" applyNumberFormat="1" applyFont="1" applyFill="1" applyBorder="1" applyAlignment="1">
      <alignment horizontal="right" vertical="center" wrapText="1"/>
    </xf>
    <xf numFmtId="0" fontId="12" fillId="6" borderId="10" xfId="4" applyFont="1" applyFill="1" applyBorder="1"/>
    <xf numFmtId="164" fontId="12" fillId="11" borderId="4" xfId="3" applyFont="1" applyFill="1" applyBorder="1" applyAlignment="1">
      <alignment horizontal="left"/>
    </xf>
    <xf numFmtId="4" fontId="12" fillId="6" borderId="10" xfId="4" applyNumberFormat="1" applyFont="1" applyFill="1" applyBorder="1"/>
    <xf numFmtId="3" fontId="11" fillId="11" borderId="7" xfId="0" applyNumberFormat="1" applyFont="1" applyFill="1" applyBorder="1" applyAlignment="1">
      <alignment horizontal="right" vertical="center" wrapText="1"/>
    </xf>
    <xf numFmtId="0" fontId="26" fillId="8" borderId="0" xfId="0" applyFont="1" applyFill="1"/>
    <xf numFmtId="0" fontId="26" fillId="8" borderId="7" xfId="0" applyFont="1" applyFill="1" applyBorder="1"/>
    <xf numFmtId="0" fontId="26" fillId="8" borderId="8" xfId="0" applyFont="1" applyFill="1" applyBorder="1"/>
    <xf numFmtId="0" fontId="26" fillId="8" borderId="9" xfId="0" applyFont="1" applyFill="1" applyBorder="1"/>
    <xf numFmtId="0" fontId="26" fillId="8" borderId="5" xfId="0" applyFont="1" applyFill="1" applyBorder="1"/>
    <xf numFmtId="0" fontId="26" fillId="8" borderId="4" xfId="0" applyFont="1" applyFill="1" applyBorder="1"/>
    <xf numFmtId="0" fontId="27" fillId="8" borderId="0" xfId="0" applyFont="1" applyFill="1"/>
    <xf numFmtId="0" fontId="28" fillId="8" borderId="0" xfId="0" applyFont="1" applyFill="1"/>
    <xf numFmtId="0" fontId="26" fillId="8" borderId="0" xfId="0" applyFont="1" applyFill="1" applyAlignment="1">
      <alignment vertical="center" wrapText="1"/>
    </xf>
    <xf numFmtId="0" fontId="26" fillId="8" borderId="4" xfId="0" applyFont="1" applyFill="1" applyBorder="1" applyAlignment="1">
      <alignment vertical="center" wrapText="1"/>
    </xf>
    <xf numFmtId="0" fontId="26" fillId="8" borderId="0" xfId="0" applyFont="1" applyFill="1" applyAlignment="1">
      <alignment horizontal="left" wrapText="1"/>
    </xf>
    <xf numFmtId="0" fontId="26" fillId="8" borderId="0" xfId="0" applyFont="1" applyFill="1" applyAlignment="1">
      <alignment wrapText="1"/>
    </xf>
    <xf numFmtId="0" fontId="29" fillId="8" borderId="0" xfId="0" applyFont="1" applyFill="1" applyAlignment="1">
      <alignment horizontal="justify" vertical="center"/>
    </xf>
    <xf numFmtId="0" fontId="26" fillId="8" borderId="4" xfId="0" applyFont="1" applyFill="1" applyBorder="1" applyAlignment="1">
      <alignment vertical="top" wrapText="1"/>
    </xf>
    <xf numFmtId="0" fontId="26" fillId="8" borderId="0" xfId="0" applyFont="1" applyFill="1" applyAlignment="1">
      <alignment vertical="top" wrapText="1"/>
    </xf>
    <xf numFmtId="0" fontId="26" fillId="8" borderId="10" xfId="0" applyFont="1" applyFill="1" applyBorder="1"/>
    <xf numFmtId="0" fontId="26" fillId="8" borderId="6" xfId="0" applyFont="1" applyFill="1" applyBorder="1"/>
    <xf numFmtId="0" fontId="26" fillId="8" borderId="11" xfId="0" applyFont="1" applyFill="1" applyBorder="1"/>
    <xf numFmtId="0" fontId="4" fillId="0" borderId="0" xfId="2" applyAlignment="1" applyProtection="1"/>
    <xf numFmtId="0" fontId="4" fillId="0" borderId="0" xfId="2" applyFill="1" applyAlignment="1" applyProtection="1"/>
    <xf numFmtId="0" fontId="28" fillId="8" borderId="0" xfId="0" applyFont="1" applyFill="1" applyAlignment="1">
      <alignment vertical="top" wrapText="1"/>
    </xf>
    <xf numFmtId="0" fontId="12" fillId="2" borderId="0" xfId="4" quotePrefix="1" applyFont="1" applyFill="1"/>
    <xf numFmtId="4" fontId="15" fillId="4" borderId="5" xfId="1" applyNumberFormat="1" applyFont="1" applyFill="1" applyBorder="1" applyAlignment="1">
      <alignment vertical="top"/>
    </xf>
    <xf numFmtId="3" fontId="31" fillId="4" borderId="7" xfId="1" applyNumberFormat="1" applyFont="1" applyFill="1" applyBorder="1" applyAlignment="1">
      <alignment vertical="top"/>
    </xf>
    <xf numFmtId="0" fontId="32" fillId="2" borderId="0" xfId="4" applyFont="1" applyFill="1"/>
    <xf numFmtId="3" fontId="12" fillId="0" borderId="5" xfId="0" applyNumberFormat="1" applyFont="1" applyBorder="1" applyAlignment="1">
      <alignment horizontal="right"/>
    </xf>
    <xf numFmtId="3" fontId="12" fillId="0" borderId="10" xfId="0" applyNumberFormat="1" applyFont="1" applyBorder="1" applyAlignment="1">
      <alignment horizontal="right"/>
    </xf>
    <xf numFmtId="3" fontId="12" fillId="0" borderId="7" xfId="0" applyNumberFormat="1" applyFont="1" applyBorder="1" applyAlignment="1">
      <alignment horizontal="right"/>
    </xf>
    <xf numFmtId="3" fontId="15" fillId="0" borderId="0" xfId="0" applyNumberFormat="1" applyFont="1" applyAlignment="1">
      <alignment horizontal="center" wrapText="1"/>
    </xf>
    <xf numFmtId="4" fontId="33" fillId="4" borderId="5" xfId="1" applyNumberFormat="1" applyFont="1" applyFill="1" applyBorder="1" applyAlignment="1">
      <alignment vertical="top"/>
    </xf>
    <xf numFmtId="0" fontId="34" fillId="4" borderId="0" xfId="0" applyFont="1" applyFill="1"/>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3" fontId="12" fillId="0" borderId="0" xfId="0" applyNumberFormat="1" applyFont="1" applyAlignment="1">
      <alignment horizontal="right"/>
    </xf>
    <xf numFmtId="3" fontId="12" fillId="0" borderId="4" xfId="0" applyNumberFormat="1" applyFont="1" applyBorder="1" applyAlignment="1">
      <alignment horizontal="right"/>
    </xf>
    <xf numFmtId="3" fontId="12" fillId="0" borderId="6" xfId="0" applyNumberFormat="1" applyFont="1" applyBorder="1" applyAlignment="1">
      <alignment horizontal="right"/>
    </xf>
    <xf numFmtId="3" fontId="12" fillId="0" borderId="11" xfId="0" applyNumberFormat="1" applyFont="1" applyBorder="1" applyAlignment="1">
      <alignment horizontal="right"/>
    </xf>
    <xf numFmtId="0" fontId="26" fillId="8" borderId="0" xfId="0" applyFont="1" applyFill="1" applyAlignment="1">
      <alignment horizontal="left" wrapText="1"/>
    </xf>
    <xf numFmtId="0" fontId="26" fillId="8" borderId="0" xfId="0" applyFont="1" applyFill="1" applyAlignment="1">
      <alignment horizontal="left" vertical="top" wrapText="1"/>
    </xf>
    <xf numFmtId="0" fontId="26" fillId="8" borderId="0" xfId="0" applyFont="1" applyFill="1" applyAlignment="1">
      <alignment horizontal="left" vertical="center" wrapText="1"/>
    </xf>
    <xf numFmtId="0" fontId="27" fillId="8" borderId="6" xfId="0" applyFont="1" applyFill="1" applyBorder="1" applyAlignment="1">
      <alignment horizontal="center"/>
    </xf>
    <xf numFmtId="0" fontId="27" fillId="0" borderId="6" xfId="0" applyFont="1" applyBorder="1" applyAlignment="1">
      <alignment horizontal="center"/>
    </xf>
    <xf numFmtId="0" fontId="28" fillId="8" borderId="0" xfId="0" applyFont="1" applyFill="1" applyAlignment="1">
      <alignment horizontal="center" vertical="center"/>
    </xf>
    <xf numFmtId="0" fontId="30" fillId="8" borderId="0" xfId="2" applyFont="1" applyFill="1" applyBorder="1" applyAlignment="1" applyProtection="1">
      <alignment horizontal="left" vertical="center"/>
    </xf>
    <xf numFmtId="0" fontId="16" fillId="4" borderId="5" xfId="0" applyFont="1" applyFill="1" applyBorder="1" applyAlignment="1">
      <alignment horizontal="center" vertical="top"/>
    </xf>
    <xf numFmtId="0" fontId="12" fillId="0" borderId="0" xfId="0" applyFont="1" applyAlignment="1">
      <alignment horizontal="center" vertical="top"/>
    </xf>
    <xf numFmtId="0" fontId="12" fillId="0" borderId="4" xfId="0" applyFont="1" applyBorder="1" applyAlignment="1">
      <alignment horizontal="center" vertical="top"/>
    </xf>
    <xf numFmtId="0" fontId="15" fillId="4" borderId="5" xfId="0" applyFont="1" applyFill="1" applyBorder="1" applyAlignment="1">
      <alignment horizontal="center" vertical="top"/>
    </xf>
    <xf numFmtId="0" fontId="13" fillId="4" borderId="8" xfId="0" applyFont="1" applyFill="1" applyBorder="1" applyAlignment="1">
      <alignment horizontal="center" vertical="center"/>
    </xf>
    <xf numFmtId="0" fontId="13" fillId="0" borderId="8" xfId="0" applyFont="1" applyBorder="1" applyAlignment="1">
      <alignment horizontal="center" vertical="center"/>
    </xf>
    <xf numFmtId="0" fontId="12" fillId="0" borderId="3" xfId="5" applyFont="1" applyBorder="1" applyAlignment="1">
      <alignment horizontal="left" wrapText="1"/>
    </xf>
    <xf numFmtId="3" fontId="12" fillId="5" borderId="0" xfId="5" applyNumberFormat="1" applyFont="1" applyFill="1" applyAlignment="1">
      <alignment horizontal="left" vertical="top" wrapText="1" indent="1"/>
    </xf>
    <xf numFmtId="3" fontId="12" fillId="0" borderId="0" xfId="5" applyNumberFormat="1" applyFont="1" applyAlignment="1">
      <alignment horizontal="left" vertical="top" wrapText="1" indent="1"/>
    </xf>
    <xf numFmtId="3" fontId="13" fillId="5" borderId="0" xfId="5" applyNumberFormat="1" applyFont="1" applyFill="1" applyAlignment="1">
      <alignment horizontal="right" vertical="top" wrapText="1"/>
    </xf>
    <xf numFmtId="0" fontId="13" fillId="0" borderId="6" xfId="5" applyFont="1" applyBorder="1" applyAlignment="1">
      <alignment horizontal="center"/>
    </xf>
    <xf numFmtId="0" fontId="13" fillId="0" borderId="6" xfId="0" applyFont="1" applyBorder="1" applyAlignment="1">
      <alignment horizontal="center"/>
    </xf>
    <xf numFmtId="3" fontId="15" fillId="5" borderId="0" xfId="5" applyNumberFormat="1" applyFont="1" applyFill="1" applyAlignment="1">
      <alignment horizontal="right" wrapText="1"/>
    </xf>
    <xf numFmtId="3" fontId="22" fillId="5" borderId="0" xfId="5" applyNumberFormat="1" applyFont="1" applyFill="1" applyAlignment="1">
      <alignment horizontal="right" vertical="center" wrapText="1"/>
    </xf>
    <xf numFmtId="0" fontId="15" fillId="5" borderId="3" xfId="5" quotePrefix="1" applyFont="1" applyFill="1" applyBorder="1" applyAlignment="1">
      <alignment horizontal="center" wrapText="1"/>
    </xf>
    <xf numFmtId="0" fontId="23" fillId="5" borderId="0" xfId="5" quotePrefix="1" applyFont="1" applyFill="1" applyAlignment="1">
      <alignment horizontal="center" wrapText="1"/>
    </xf>
    <xf numFmtId="0" fontId="23" fillId="5" borderId="3" xfId="5" quotePrefix="1" applyFont="1" applyFill="1" applyBorder="1" applyAlignment="1">
      <alignment horizontal="center" wrapText="1"/>
    </xf>
    <xf numFmtId="0" fontId="12" fillId="5" borderId="0" xfId="5" quotePrefix="1" applyFont="1" applyFill="1" applyAlignment="1">
      <alignment horizontal="left" vertical="center" wrapText="1"/>
    </xf>
    <xf numFmtId="0" fontId="15" fillId="5" borderId="0" xfId="5" applyFont="1" applyFill="1" applyAlignment="1">
      <alignment horizontal="right" vertical="top" wrapText="1"/>
    </xf>
    <xf numFmtId="3" fontId="12" fillId="5" borderId="0" xfId="5" quotePrefix="1" applyNumberFormat="1" applyFont="1" applyFill="1" applyAlignment="1">
      <alignment horizontal="left" vertical="center" wrapText="1"/>
    </xf>
    <xf numFmtId="3" fontId="13" fillId="4" borderId="8" xfId="1" applyNumberFormat="1" applyFont="1" applyFill="1" applyBorder="1" applyAlignment="1">
      <alignment horizontal="center" vertical="center"/>
    </xf>
    <xf numFmtId="0" fontId="13" fillId="0" borderId="9" xfId="0" applyFont="1" applyBorder="1" applyAlignment="1">
      <alignment horizontal="center" vertical="center"/>
    </xf>
    <xf numFmtId="0" fontId="15" fillId="9" borderId="0" xfId="0" quotePrefix="1" applyFont="1" applyFill="1" applyAlignment="1">
      <alignment horizontal="center" vertical="top" wrapText="1"/>
    </xf>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lor rgb="FFFF0000"/>
      </font>
    </dxf>
    <dxf>
      <font>
        <color rgb="FF9C0006"/>
      </font>
      <fill>
        <patternFill>
          <bgColor rgb="FFFFC7CE"/>
        </patternFill>
      </fill>
    </dxf>
    <dxf>
      <font>
        <b/>
        <i val="0"/>
        <color rgb="FFFF0000"/>
      </font>
      <fill>
        <patternFill>
          <bgColor theme="6" tint="0.59996337778862885"/>
        </patternFill>
      </fill>
    </dxf>
    <dxf>
      <font>
        <b/>
        <i val="0"/>
        <color rgb="FFFF0000"/>
      </font>
    </dxf>
    <dxf>
      <font>
        <b/>
        <i val="0"/>
        <color rgb="FFFF0000"/>
      </font>
    </dxf>
    <dxf>
      <font>
        <b/>
        <i val="0"/>
        <color rgb="FFFF0000"/>
      </font>
      <fill>
        <patternFill>
          <bgColor theme="6" tint="0.59996337778862885"/>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ctrlProps/ctrlProp1.xml><?xml version="1.0" encoding="utf-8"?>
<formControlPr xmlns="http://schemas.microsoft.com/office/spreadsheetml/2009/9/main" objectType="List" dx="16" fmlaLink="$F$1" fmlaRange="Data!$B$7:$B$95" noThreeD="1" sel="88" val="8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252416</xdr:colOff>
      <xdr:row>2</xdr:row>
      <xdr:rowOff>55566</xdr:rowOff>
    </xdr:from>
    <xdr:to>
      <xdr:col>4</xdr:col>
      <xdr:colOff>249594</xdr:colOff>
      <xdr:row>7</xdr:row>
      <xdr:rowOff>123825</xdr:rowOff>
    </xdr:to>
    <xdr:pic>
      <xdr:nvPicPr>
        <xdr:cNvPr id="2" name="Picture 1" descr="Data published by Department for Levelling Up, Housing and Communiti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3391" y="436566"/>
          <a:ext cx="2711803" cy="982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10</xdr:row>
          <xdr:rowOff>28575</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Pensions%20(SF3)/2020-21/Stats%20Release/Web%20Tables/SF3%20LA%20drop%20down%202020-21-ecom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hclg.sharepoint.com/LGF3Data/NNDR%201%20-%203/NNDR3/2013-14/To%20LAs/NNDR3%20Form%202013-14%20v1.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SF3 Expenditure &amp; Income"/>
      <sheetName val="All Memo items"/>
      <sheetName val="Data"/>
      <sheetName val="Data2"/>
      <sheetName val="Info"/>
    </sheetNames>
    <sheetDataSet>
      <sheetData sheetId="0"/>
      <sheetData sheetId="1"/>
      <sheetData sheetId="2"/>
      <sheetData sheetId="3">
        <row r="8">
          <cell r="A8">
            <v>1</v>
          </cell>
          <cell r="B8" t="str">
            <v>Bath &amp; North East Somerset</v>
          </cell>
          <cell r="C8" t="str">
            <v>E0101</v>
          </cell>
          <cell r="D8" t="str">
            <v>E06000022</v>
          </cell>
          <cell r="E8">
            <v>155336</v>
          </cell>
          <cell r="F8">
            <v>24017</v>
          </cell>
          <cell r="G8">
            <v>0</v>
          </cell>
          <cell r="H8">
            <v>3898</v>
          </cell>
          <cell r="I8">
            <v>0</v>
          </cell>
          <cell r="J8">
            <v>4701</v>
          </cell>
          <cell r="K8">
            <v>0</v>
          </cell>
          <cell r="L8">
            <v>23684</v>
          </cell>
          <cell r="M8">
            <v>0</v>
          </cell>
          <cell r="N8">
            <v>211636</v>
          </cell>
          <cell r="O8">
            <v>44380</v>
          </cell>
          <cell r="P8">
            <v>166796</v>
          </cell>
          <cell r="Q8">
            <v>21017</v>
          </cell>
          <cell r="R8">
            <v>8235</v>
          </cell>
          <cell r="S8">
            <v>0</v>
          </cell>
          <cell r="T8">
            <v>240428</v>
          </cell>
        </row>
        <row r="9">
          <cell r="A9">
            <v>2</v>
          </cell>
          <cell r="B9" t="str">
            <v>Bedfordshire</v>
          </cell>
          <cell r="C9" t="str">
            <v>E0221</v>
          </cell>
          <cell r="D9" t="str">
            <v>E0221</v>
          </cell>
          <cell r="E9">
            <v>84491</v>
          </cell>
          <cell r="F9">
            <v>8092</v>
          </cell>
          <cell r="G9">
            <v>7616</v>
          </cell>
          <cell r="H9">
            <v>2937</v>
          </cell>
          <cell r="I9">
            <v>0</v>
          </cell>
          <cell r="J9">
            <v>8360</v>
          </cell>
          <cell r="K9">
            <v>0</v>
          </cell>
          <cell r="L9">
            <v>9278</v>
          </cell>
          <cell r="M9">
            <v>793</v>
          </cell>
          <cell r="N9">
            <v>121567</v>
          </cell>
          <cell r="O9">
            <v>28285</v>
          </cell>
          <cell r="P9">
            <v>165318</v>
          </cell>
          <cell r="Q9">
            <v>10833</v>
          </cell>
          <cell r="R9">
            <v>9765</v>
          </cell>
          <cell r="S9">
            <v>1</v>
          </cell>
          <cell r="T9">
            <v>214202</v>
          </cell>
        </row>
        <row r="10">
          <cell r="A10">
            <v>3</v>
          </cell>
          <cell r="B10" t="str">
            <v>Windsor &amp; Maidenhead UA</v>
          </cell>
          <cell r="C10" t="str">
            <v>E0305</v>
          </cell>
          <cell r="D10" t="str">
            <v>E06000040</v>
          </cell>
          <cell r="E10">
            <v>94947</v>
          </cell>
          <cell r="F10">
            <v>10949</v>
          </cell>
          <cell r="G10">
            <v>5944</v>
          </cell>
          <cell r="H10">
            <v>2405</v>
          </cell>
          <cell r="I10">
            <v>0</v>
          </cell>
          <cell r="J10">
            <v>15606</v>
          </cell>
          <cell r="K10">
            <v>0</v>
          </cell>
          <cell r="L10">
            <v>13598</v>
          </cell>
          <cell r="M10">
            <v>503</v>
          </cell>
          <cell r="N10">
            <v>143952</v>
          </cell>
          <cell r="O10">
            <v>30337</v>
          </cell>
          <cell r="P10">
            <v>107860</v>
          </cell>
          <cell r="Q10">
            <v>29261</v>
          </cell>
          <cell r="R10">
            <v>6959</v>
          </cell>
          <cell r="S10">
            <v>0</v>
          </cell>
          <cell r="T10">
            <v>174417</v>
          </cell>
        </row>
        <row r="11">
          <cell r="A11">
            <v>4</v>
          </cell>
          <cell r="B11" t="str">
            <v>Buckinghamshire</v>
          </cell>
          <cell r="C11" t="str">
            <v>E0421</v>
          </cell>
          <cell r="D11" t="str">
            <v>E10000002</v>
          </cell>
          <cell r="E11">
            <v>100311</v>
          </cell>
          <cell r="F11">
            <v>18220</v>
          </cell>
          <cell r="G11">
            <v>100</v>
          </cell>
          <cell r="H11">
            <v>2749</v>
          </cell>
          <cell r="I11">
            <v>0</v>
          </cell>
          <cell r="J11">
            <v>18369</v>
          </cell>
          <cell r="K11">
            <v>0</v>
          </cell>
          <cell r="L11">
            <v>18371</v>
          </cell>
          <cell r="M11">
            <v>590</v>
          </cell>
          <cell r="N11">
            <v>158710</v>
          </cell>
          <cell r="O11">
            <v>34795</v>
          </cell>
          <cell r="P11">
            <v>117504</v>
          </cell>
          <cell r="Q11">
            <v>23079</v>
          </cell>
          <cell r="R11">
            <v>24293</v>
          </cell>
          <cell r="S11">
            <v>198</v>
          </cell>
          <cell r="T11">
            <v>199869</v>
          </cell>
        </row>
        <row r="12">
          <cell r="A12">
            <v>5</v>
          </cell>
          <cell r="B12" t="str">
            <v>Cambridgeshire</v>
          </cell>
          <cell r="C12" t="str">
            <v>E0521</v>
          </cell>
          <cell r="D12" t="str">
            <v>E10000003</v>
          </cell>
          <cell r="E12">
            <v>92311</v>
          </cell>
          <cell r="F12">
            <v>14081</v>
          </cell>
          <cell r="G12">
            <v>0</v>
          </cell>
          <cell r="H12">
            <v>3204</v>
          </cell>
          <cell r="I12">
            <v>0</v>
          </cell>
          <cell r="J12">
            <v>11632</v>
          </cell>
          <cell r="K12">
            <v>0</v>
          </cell>
          <cell r="L12">
            <v>22690</v>
          </cell>
          <cell r="M12">
            <v>0</v>
          </cell>
          <cell r="N12">
            <v>143918</v>
          </cell>
          <cell r="O12">
            <v>29081</v>
          </cell>
          <cell r="P12">
            <v>125453</v>
          </cell>
          <cell r="Q12">
            <v>31406</v>
          </cell>
          <cell r="R12">
            <v>22232</v>
          </cell>
          <cell r="S12">
            <v>0</v>
          </cell>
          <cell r="T12">
            <v>208172</v>
          </cell>
        </row>
        <row r="13">
          <cell r="A13">
            <v>6</v>
          </cell>
          <cell r="B13" t="str">
            <v>Cheshire</v>
          </cell>
          <cell r="C13" t="str">
            <v>E0621</v>
          </cell>
          <cell r="D13" t="str">
            <v>E0621</v>
          </cell>
          <cell r="E13">
            <v>161135</v>
          </cell>
          <cell r="F13">
            <v>24692</v>
          </cell>
          <cell r="G13">
            <v>0</v>
          </cell>
          <cell r="H13">
            <v>5092</v>
          </cell>
          <cell r="I13">
            <v>0</v>
          </cell>
          <cell r="J13">
            <v>14075</v>
          </cell>
          <cell r="K13">
            <v>0</v>
          </cell>
          <cell r="L13">
            <v>26788</v>
          </cell>
          <cell r="M13">
            <v>466</v>
          </cell>
          <cell r="N13">
            <v>232248</v>
          </cell>
          <cell r="O13">
            <v>39862</v>
          </cell>
          <cell r="P13">
            <v>160387</v>
          </cell>
          <cell r="Q13">
            <v>30013</v>
          </cell>
          <cell r="R13">
            <v>12244</v>
          </cell>
          <cell r="S13">
            <v>0</v>
          </cell>
          <cell r="T13">
            <v>242506</v>
          </cell>
        </row>
        <row r="14">
          <cell r="A14">
            <v>7</v>
          </cell>
          <cell r="B14" t="str">
            <v>Middlesbrough UA</v>
          </cell>
          <cell r="C14" t="str">
            <v>E0702</v>
          </cell>
          <cell r="D14" t="str">
            <v>E06000002</v>
          </cell>
          <cell r="E14">
            <v>123640</v>
          </cell>
          <cell r="F14">
            <v>22947</v>
          </cell>
          <cell r="G14">
            <v>0</v>
          </cell>
          <cell r="H14">
            <v>3198</v>
          </cell>
          <cell r="I14">
            <v>0</v>
          </cell>
          <cell r="J14">
            <v>8158</v>
          </cell>
          <cell r="K14">
            <v>0</v>
          </cell>
          <cell r="L14">
            <v>7483</v>
          </cell>
          <cell r="M14">
            <v>0</v>
          </cell>
          <cell r="N14">
            <v>165426</v>
          </cell>
          <cell r="O14">
            <v>30415</v>
          </cell>
          <cell r="P14">
            <v>64978</v>
          </cell>
          <cell r="Q14">
            <v>15299</v>
          </cell>
          <cell r="R14">
            <v>3061</v>
          </cell>
          <cell r="S14">
            <v>5577</v>
          </cell>
          <cell r="T14">
            <v>119330</v>
          </cell>
        </row>
        <row r="15">
          <cell r="A15">
            <v>8</v>
          </cell>
          <cell r="B15" t="str">
            <v>Cornwall</v>
          </cell>
          <cell r="C15" t="str">
            <v>E0820</v>
          </cell>
          <cell r="D15" t="str">
            <v>E06000052</v>
          </cell>
          <cell r="E15">
            <v>66365</v>
          </cell>
          <cell r="F15">
            <v>7441</v>
          </cell>
          <cell r="G15">
            <v>6598</v>
          </cell>
          <cell r="H15">
            <v>1490</v>
          </cell>
          <cell r="I15">
            <v>0</v>
          </cell>
          <cell r="J15">
            <v>3972</v>
          </cell>
          <cell r="K15">
            <v>0</v>
          </cell>
          <cell r="L15">
            <v>17434</v>
          </cell>
          <cell r="M15">
            <v>324</v>
          </cell>
          <cell r="N15">
            <v>103624</v>
          </cell>
          <cell r="O15">
            <v>18832</v>
          </cell>
          <cell r="P15">
            <v>77075</v>
          </cell>
          <cell r="Q15">
            <v>10786</v>
          </cell>
          <cell r="R15">
            <v>6093</v>
          </cell>
          <cell r="S15">
            <v>3</v>
          </cell>
          <cell r="T15">
            <v>112789</v>
          </cell>
        </row>
        <row r="16">
          <cell r="A16">
            <v>9</v>
          </cell>
          <cell r="B16" t="str">
            <v>Cumbria</v>
          </cell>
          <cell r="C16" t="str">
            <v>E0920</v>
          </cell>
          <cell r="D16" t="str">
            <v>E10000006</v>
          </cell>
          <cell r="E16">
            <v>76874</v>
          </cell>
          <cell r="F16">
            <v>6554</v>
          </cell>
          <cell r="G16">
            <v>6335</v>
          </cell>
          <cell r="H16">
            <v>2146</v>
          </cell>
          <cell r="I16">
            <v>0</v>
          </cell>
          <cell r="J16">
            <v>6138</v>
          </cell>
          <cell r="K16">
            <v>0</v>
          </cell>
          <cell r="L16">
            <v>18714</v>
          </cell>
          <cell r="M16">
            <v>0</v>
          </cell>
          <cell r="N16">
            <v>116761</v>
          </cell>
          <cell r="O16">
            <v>19177</v>
          </cell>
          <cell r="P16">
            <v>68549</v>
          </cell>
          <cell r="Q16">
            <v>48501</v>
          </cell>
          <cell r="R16">
            <v>4129</v>
          </cell>
          <cell r="S16">
            <v>0</v>
          </cell>
          <cell r="T16">
            <v>140356</v>
          </cell>
        </row>
        <row r="17">
          <cell r="A17">
            <v>10</v>
          </cell>
          <cell r="B17" t="str">
            <v>Derbyshire</v>
          </cell>
          <cell r="C17" t="str">
            <v>E1021</v>
          </cell>
          <cell r="D17" t="str">
            <v>E10000007</v>
          </cell>
          <cell r="E17">
            <v>141410</v>
          </cell>
          <cell r="F17">
            <v>11773</v>
          </cell>
          <cell r="G17">
            <v>14541</v>
          </cell>
          <cell r="H17">
            <v>3790</v>
          </cell>
          <cell r="I17">
            <v>0</v>
          </cell>
          <cell r="J17">
            <v>10270</v>
          </cell>
          <cell r="K17">
            <v>0</v>
          </cell>
          <cell r="L17">
            <v>30360</v>
          </cell>
          <cell r="M17">
            <v>588</v>
          </cell>
          <cell r="N17">
            <v>212732</v>
          </cell>
          <cell r="O17">
            <v>43030</v>
          </cell>
          <cell r="P17">
            <v>147641</v>
          </cell>
          <cell r="Q17">
            <v>57404</v>
          </cell>
          <cell r="R17">
            <v>14461</v>
          </cell>
          <cell r="S17">
            <v>0</v>
          </cell>
          <cell r="T17">
            <v>262536</v>
          </cell>
        </row>
        <row r="18">
          <cell r="A18">
            <v>11</v>
          </cell>
          <cell r="B18" t="str">
            <v>Devon</v>
          </cell>
          <cell r="C18" t="str">
            <v>E1121</v>
          </cell>
          <cell r="D18" t="str">
            <v>E10000008</v>
          </cell>
          <cell r="E18">
            <v>163522</v>
          </cell>
          <cell r="F18">
            <v>24617</v>
          </cell>
          <cell r="G18">
            <v>0</v>
          </cell>
          <cell r="H18">
            <v>4300</v>
          </cell>
          <cell r="I18">
            <v>0</v>
          </cell>
          <cell r="J18">
            <v>7827</v>
          </cell>
          <cell r="K18">
            <v>0</v>
          </cell>
          <cell r="L18">
            <v>20791</v>
          </cell>
          <cell r="M18">
            <v>610</v>
          </cell>
          <cell r="N18">
            <v>221667</v>
          </cell>
          <cell r="O18">
            <v>42805</v>
          </cell>
          <cell r="P18">
            <v>139873</v>
          </cell>
          <cell r="Q18">
            <v>35020</v>
          </cell>
          <cell r="R18">
            <v>12970</v>
          </cell>
          <cell r="S18">
            <v>0</v>
          </cell>
          <cell r="T18">
            <v>230668</v>
          </cell>
        </row>
        <row r="19">
          <cell r="A19">
            <v>12</v>
          </cell>
          <cell r="B19" t="str">
            <v>Dorset</v>
          </cell>
          <cell r="C19" t="str">
            <v>E1221</v>
          </cell>
          <cell r="D19" t="str">
            <v>E10000009</v>
          </cell>
          <cell r="E19">
            <v>110372</v>
          </cell>
          <cell r="F19">
            <v>17342</v>
          </cell>
          <cell r="G19">
            <v>0</v>
          </cell>
          <cell r="H19">
            <v>3717</v>
          </cell>
          <cell r="I19">
            <v>0</v>
          </cell>
          <cell r="J19">
            <v>7448</v>
          </cell>
          <cell r="K19">
            <v>0</v>
          </cell>
          <cell r="L19">
            <v>13085</v>
          </cell>
          <cell r="M19">
            <v>325</v>
          </cell>
          <cell r="N19">
            <v>152289</v>
          </cell>
          <cell r="O19">
            <v>29102</v>
          </cell>
          <cell r="P19">
            <v>105446</v>
          </cell>
          <cell r="Q19">
            <v>17419</v>
          </cell>
          <cell r="R19">
            <v>8612</v>
          </cell>
          <cell r="S19">
            <v>0</v>
          </cell>
          <cell r="T19">
            <v>160579</v>
          </cell>
        </row>
        <row r="20">
          <cell r="A20">
            <v>13</v>
          </cell>
          <cell r="B20" t="str">
            <v>Durham</v>
          </cell>
          <cell r="C20" t="str">
            <v>E1321</v>
          </cell>
          <cell r="D20" t="str">
            <v>E06000047</v>
          </cell>
          <cell r="E20">
            <v>110209</v>
          </cell>
          <cell r="F20">
            <v>20560</v>
          </cell>
          <cell r="G20">
            <v>0</v>
          </cell>
          <cell r="H20">
            <v>3279</v>
          </cell>
          <cell r="I20">
            <v>0</v>
          </cell>
          <cell r="J20">
            <v>3762</v>
          </cell>
          <cell r="K20">
            <v>0</v>
          </cell>
          <cell r="L20">
            <v>13187</v>
          </cell>
          <cell r="M20">
            <v>228</v>
          </cell>
          <cell r="N20">
            <v>151225</v>
          </cell>
          <cell r="O20">
            <v>27684</v>
          </cell>
          <cell r="P20">
            <v>119950</v>
          </cell>
          <cell r="Q20">
            <v>20665</v>
          </cell>
          <cell r="R20">
            <v>4128</v>
          </cell>
          <cell r="S20">
            <v>3</v>
          </cell>
          <cell r="T20">
            <v>172430</v>
          </cell>
        </row>
        <row r="21">
          <cell r="A21">
            <v>14</v>
          </cell>
          <cell r="B21" t="str">
            <v>East Sussex</v>
          </cell>
          <cell r="C21" t="str">
            <v>E1421</v>
          </cell>
          <cell r="D21" t="str">
            <v>E10000011</v>
          </cell>
          <cell r="E21">
            <v>108928</v>
          </cell>
          <cell r="F21">
            <v>17194</v>
          </cell>
          <cell r="G21">
            <v>0</v>
          </cell>
          <cell r="H21">
            <v>2586</v>
          </cell>
          <cell r="I21">
            <v>0</v>
          </cell>
          <cell r="J21">
            <v>5561</v>
          </cell>
          <cell r="K21">
            <v>0</v>
          </cell>
          <cell r="L21">
            <v>17296</v>
          </cell>
          <cell r="M21">
            <v>0</v>
          </cell>
          <cell r="N21">
            <v>151565</v>
          </cell>
          <cell r="O21">
            <v>29330</v>
          </cell>
          <cell r="P21">
            <v>100042</v>
          </cell>
          <cell r="Q21">
            <v>39071</v>
          </cell>
          <cell r="R21">
            <v>6044</v>
          </cell>
          <cell r="S21">
            <v>0</v>
          </cell>
          <cell r="T21">
            <v>174487</v>
          </cell>
        </row>
        <row r="22">
          <cell r="A22">
            <v>15</v>
          </cell>
          <cell r="B22" t="str">
            <v>Essex</v>
          </cell>
          <cell r="C22" t="str">
            <v>E1521</v>
          </cell>
          <cell r="D22" t="str">
            <v>E10000012</v>
          </cell>
          <cell r="E22">
            <v>219711</v>
          </cell>
          <cell r="F22">
            <v>30649</v>
          </cell>
          <cell r="G22">
            <v>0</v>
          </cell>
          <cell r="H22">
            <v>6948</v>
          </cell>
          <cell r="I22">
            <v>1294</v>
          </cell>
          <cell r="J22">
            <v>9826</v>
          </cell>
          <cell r="K22">
            <v>0</v>
          </cell>
          <cell r="L22">
            <v>58191</v>
          </cell>
          <cell r="M22">
            <v>4236</v>
          </cell>
          <cell r="N22">
            <v>330855</v>
          </cell>
          <cell r="O22">
            <v>64677</v>
          </cell>
          <cell r="P22">
            <v>249049</v>
          </cell>
          <cell r="Q22">
            <v>96539</v>
          </cell>
          <cell r="R22">
            <v>21226</v>
          </cell>
          <cell r="S22">
            <v>2533</v>
          </cell>
          <cell r="T22">
            <v>434024</v>
          </cell>
        </row>
        <row r="23">
          <cell r="A23">
            <v>16</v>
          </cell>
          <cell r="B23" t="str">
            <v>Gloucestershire</v>
          </cell>
          <cell r="C23" t="str">
            <v>E1620</v>
          </cell>
          <cell r="D23" t="str">
            <v>E10000013</v>
          </cell>
          <cell r="E23">
            <v>75003</v>
          </cell>
          <cell r="F23">
            <v>5604</v>
          </cell>
          <cell r="G23">
            <v>5754</v>
          </cell>
          <cell r="H23">
            <v>1908</v>
          </cell>
          <cell r="I23">
            <v>0</v>
          </cell>
          <cell r="J23">
            <v>5706</v>
          </cell>
          <cell r="K23">
            <v>0</v>
          </cell>
          <cell r="L23">
            <v>12114</v>
          </cell>
          <cell r="M23">
            <v>225</v>
          </cell>
          <cell r="N23">
            <v>106314</v>
          </cell>
          <cell r="O23">
            <v>20110</v>
          </cell>
          <cell r="P23">
            <v>121788</v>
          </cell>
          <cell r="Q23">
            <v>23932</v>
          </cell>
          <cell r="R23">
            <v>5883</v>
          </cell>
          <cell r="S23">
            <v>1878</v>
          </cell>
          <cell r="T23">
            <v>173591</v>
          </cell>
        </row>
        <row r="24">
          <cell r="A24">
            <v>17</v>
          </cell>
          <cell r="B24" t="str">
            <v>Hampshire</v>
          </cell>
          <cell r="C24" t="str">
            <v>E1721</v>
          </cell>
          <cell r="D24" t="str">
            <v>E10000014</v>
          </cell>
          <cell r="E24">
            <v>229754</v>
          </cell>
          <cell r="F24">
            <v>17854</v>
          </cell>
          <cell r="G24">
            <v>17644</v>
          </cell>
          <cell r="H24">
            <v>5413</v>
          </cell>
          <cell r="I24">
            <v>0</v>
          </cell>
          <cell r="J24">
            <v>13838</v>
          </cell>
          <cell r="K24">
            <v>0</v>
          </cell>
          <cell r="L24">
            <v>53871</v>
          </cell>
          <cell r="M24">
            <v>793</v>
          </cell>
          <cell r="N24">
            <v>339167</v>
          </cell>
          <cell r="O24">
            <v>73431</v>
          </cell>
          <cell r="P24">
            <v>423807</v>
          </cell>
          <cell r="Q24">
            <v>102060</v>
          </cell>
          <cell r="R24">
            <v>13748</v>
          </cell>
          <cell r="S24">
            <v>0</v>
          </cell>
          <cell r="T24">
            <v>613046</v>
          </cell>
        </row>
        <row r="25">
          <cell r="A25">
            <v>18</v>
          </cell>
          <cell r="B25" t="str">
            <v>Worcestershire</v>
          </cell>
          <cell r="C25" t="str">
            <v>E1821</v>
          </cell>
          <cell r="D25" t="str">
            <v>E10000034</v>
          </cell>
          <cell r="E25">
            <v>93066</v>
          </cell>
          <cell r="F25">
            <v>15729</v>
          </cell>
          <cell r="G25">
            <v>0</v>
          </cell>
          <cell r="H25">
            <v>2969</v>
          </cell>
          <cell r="I25">
            <v>957</v>
          </cell>
          <cell r="J25">
            <v>9492</v>
          </cell>
          <cell r="K25">
            <v>4</v>
          </cell>
          <cell r="L25">
            <v>18919</v>
          </cell>
          <cell r="M25">
            <v>1508</v>
          </cell>
          <cell r="N25">
            <v>142644</v>
          </cell>
          <cell r="O25">
            <v>25048</v>
          </cell>
          <cell r="P25">
            <v>176560</v>
          </cell>
          <cell r="Q25">
            <v>28784</v>
          </cell>
          <cell r="R25">
            <v>28978</v>
          </cell>
          <cell r="S25">
            <v>199</v>
          </cell>
          <cell r="T25">
            <v>259569</v>
          </cell>
        </row>
        <row r="26">
          <cell r="A26">
            <v>19</v>
          </cell>
          <cell r="B26" t="str">
            <v>Hertfordshire</v>
          </cell>
          <cell r="C26" t="str">
            <v>E1920</v>
          </cell>
          <cell r="D26" t="str">
            <v>E10000015</v>
          </cell>
          <cell r="E26">
            <v>142196</v>
          </cell>
          <cell r="F26">
            <v>23945</v>
          </cell>
          <cell r="G26">
            <v>0</v>
          </cell>
          <cell r="H26">
            <v>3846</v>
          </cell>
          <cell r="I26">
            <v>0</v>
          </cell>
          <cell r="J26">
            <v>17216</v>
          </cell>
          <cell r="K26">
            <v>0</v>
          </cell>
          <cell r="L26">
            <v>18711</v>
          </cell>
          <cell r="M26">
            <v>664</v>
          </cell>
          <cell r="N26">
            <v>206578</v>
          </cell>
          <cell r="O26">
            <v>41186</v>
          </cell>
          <cell r="P26">
            <v>156994</v>
          </cell>
          <cell r="Q26">
            <v>47944</v>
          </cell>
          <cell r="R26">
            <v>15568</v>
          </cell>
          <cell r="S26">
            <v>5</v>
          </cell>
          <cell r="T26">
            <v>261697</v>
          </cell>
        </row>
        <row r="27">
          <cell r="A27">
            <v>20</v>
          </cell>
          <cell r="B27" t="str">
            <v>East Riding of Yorkshire UA</v>
          </cell>
          <cell r="C27" t="str">
            <v>E2001</v>
          </cell>
          <cell r="D27" t="str">
            <v>E06000011</v>
          </cell>
          <cell r="E27">
            <v>139041</v>
          </cell>
          <cell r="F27">
            <v>11575</v>
          </cell>
          <cell r="G27">
            <v>13127</v>
          </cell>
          <cell r="H27">
            <v>5533</v>
          </cell>
          <cell r="I27">
            <v>431</v>
          </cell>
          <cell r="J27">
            <v>8925</v>
          </cell>
          <cell r="K27">
            <v>0</v>
          </cell>
          <cell r="L27">
            <v>8103</v>
          </cell>
          <cell r="M27">
            <v>0</v>
          </cell>
          <cell r="N27">
            <v>186735</v>
          </cell>
          <cell r="O27">
            <v>39696</v>
          </cell>
          <cell r="P27">
            <v>207975</v>
          </cell>
          <cell r="Q27">
            <v>187316</v>
          </cell>
          <cell r="R27">
            <v>15031</v>
          </cell>
          <cell r="S27">
            <v>0</v>
          </cell>
          <cell r="T27">
            <v>450018</v>
          </cell>
        </row>
        <row r="28">
          <cell r="A28">
            <v>21</v>
          </cell>
          <cell r="B28" t="str">
            <v>Isle of Wight UA</v>
          </cell>
          <cell r="C28" t="str">
            <v>E2101</v>
          </cell>
          <cell r="D28" t="str">
            <v>E06000046</v>
          </cell>
          <cell r="E28">
            <v>19783</v>
          </cell>
          <cell r="F28">
            <v>2208</v>
          </cell>
          <cell r="G28">
            <v>0</v>
          </cell>
          <cell r="H28">
            <v>378</v>
          </cell>
          <cell r="I28">
            <v>0</v>
          </cell>
          <cell r="J28">
            <v>629</v>
          </cell>
          <cell r="K28">
            <v>0</v>
          </cell>
          <cell r="L28">
            <v>7166</v>
          </cell>
          <cell r="M28">
            <v>128</v>
          </cell>
          <cell r="N28">
            <v>30292</v>
          </cell>
          <cell r="O28">
            <v>4149</v>
          </cell>
          <cell r="P28">
            <v>16038</v>
          </cell>
          <cell r="Q28">
            <v>19112</v>
          </cell>
          <cell r="R28">
            <v>585</v>
          </cell>
          <cell r="S28">
            <v>180</v>
          </cell>
          <cell r="T28">
            <v>40064</v>
          </cell>
        </row>
        <row r="29">
          <cell r="A29">
            <v>22</v>
          </cell>
          <cell r="B29" t="str">
            <v>Kent</v>
          </cell>
          <cell r="C29" t="str">
            <v>E2221</v>
          </cell>
          <cell r="D29" t="str">
            <v>E10000016</v>
          </cell>
          <cell r="E29">
            <v>210886</v>
          </cell>
          <cell r="F29">
            <v>30202</v>
          </cell>
          <cell r="G29">
            <v>0</v>
          </cell>
          <cell r="H29">
            <v>6360</v>
          </cell>
          <cell r="I29">
            <v>0</v>
          </cell>
          <cell r="J29">
            <v>10057</v>
          </cell>
          <cell r="K29">
            <v>0</v>
          </cell>
          <cell r="L29">
            <v>27277</v>
          </cell>
          <cell r="M29">
            <v>0</v>
          </cell>
          <cell r="N29">
            <v>284782</v>
          </cell>
          <cell r="O29">
            <v>59348</v>
          </cell>
          <cell r="P29">
            <v>208607</v>
          </cell>
          <cell r="Q29">
            <v>111339</v>
          </cell>
          <cell r="R29">
            <v>5017</v>
          </cell>
          <cell r="S29">
            <v>0</v>
          </cell>
          <cell r="T29">
            <v>384311</v>
          </cell>
        </row>
        <row r="30">
          <cell r="A30">
            <v>23</v>
          </cell>
          <cell r="B30" t="str">
            <v>Lancashire</v>
          </cell>
          <cell r="C30" t="str">
            <v>E2321</v>
          </cell>
          <cell r="D30" t="str">
            <v>E10000017</v>
          </cell>
          <cell r="E30">
            <v>246869</v>
          </cell>
          <cell r="F30">
            <v>37630</v>
          </cell>
          <cell r="G30">
            <v>0</v>
          </cell>
          <cell r="H30">
            <v>7297</v>
          </cell>
          <cell r="I30">
            <v>0</v>
          </cell>
          <cell r="J30">
            <v>17317</v>
          </cell>
          <cell r="K30">
            <v>0</v>
          </cell>
          <cell r="L30">
            <v>116360</v>
          </cell>
          <cell r="M30">
            <v>0</v>
          </cell>
          <cell r="N30">
            <v>425473</v>
          </cell>
          <cell r="O30">
            <v>64500</v>
          </cell>
          <cell r="P30">
            <v>351831</v>
          </cell>
          <cell r="Q30">
            <v>143852</v>
          </cell>
          <cell r="R30">
            <v>10761</v>
          </cell>
          <cell r="S30">
            <v>0</v>
          </cell>
          <cell r="T30">
            <v>570944</v>
          </cell>
        </row>
        <row r="31">
          <cell r="A31">
            <v>24</v>
          </cell>
          <cell r="B31" t="str">
            <v>Leicestershire</v>
          </cell>
          <cell r="C31" t="str">
            <v>E2421</v>
          </cell>
          <cell r="D31" t="str">
            <v>E10000018</v>
          </cell>
          <cell r="E31">
            <v>132100</v>
          </cell>
          <cell r="F31">
            <v>27500</v>
          </cell>
          <cell r="G31">
            <v>0</v>
          </cell>
          <cell r="H31">
            <v>5000</v>
          </cell>
          <cell r="I31">
            <v>0</v>
          </cell>
          <cell r="J31">
            <v>6700</v>
          </cell>
          <cell r="K31">
            <v>0</v>
          </cell>
          <cell r="L31">
            <v>45300</v>
          </cell>
          <cell r="M31">
            <v>0</v>
          </cell>
          <cell r="N31">
            <v>216600</v>
          </cell>
          <cell r="O31">
            <v>45100</v>
          </cell>
          <cell r="P31">
            <v>183000</v>
          </cell>
          <cell r="Q31">
            <v>30700</v>
          </cell>
          <cell r="R31">
            <v>5300</v>
          </cell>
          <cell r="S31">
            <v>0</v>
          </cell>
          <cell r="T31">
            <v>264100</v>
          </cell>
        </row>
        <row r="32">
          <cell r="A32">
            <v>25</v>
          </cell>
          <cell r="B32" t="str">
            <v>Lincolnshire</v>
          </cell>
          <cell r="C32" t="str">
            <v>E2520</v>
          </cell>
          <cell r="D32" t="str">
            <v>E10000019</v>
          </cell>
          <cell r="E32">
            <v>80633</v>
          </cell>
          <cell r="F32">
            <v>15694</v>
          </cell>
          <cell r="G32">
            <v>0</v>
          </cell>
          <cell r="H32">
            <v>1888</v>
          </cell>
          <cell r="I32">
            <v>0</v>
          </cell>
          <cell r="J32">
            <v>15481</v>
          </cell>
          <cell r="K32">
            <v>0</v>
          </cell>
          <cell r="L32">
            <v>11601</v>
          </cell>
          <cell r="M32">
            <v>227</v>
          </cell>
          <cell r="N32">
            <v>125524</v>
          </cell>
          <cell r="O32">
            <v>22693</v>
          </cell>
          <cell r="P32">
            <v>89683</v>
          </cell>
          <cell r="Q32">
            <v>18788</v>
          </cell>
          <cell r="R32">
            <v>7081</v>
          </cell>
          <cell r="S32">
            <v>1182</v>
          </cell>
          <cell r="T32">
            <v>139427</v>
          </cell>
        </row>
        <row r="33">
          <cell r="A33">
            <v>26</v>
          </cell>
          <cell r="B33" t="str">
            <v>Norfolk</v>
          </cell>
          <cell r="C33" t="str">
            <v>E2620</v>
          </cell>
          <cell r="D33" t="str">
            <v>E10000020</v>
          </cell>
          <cell r="E33">
            <v>125997</v>
          </cell>
          <cell r="F33">
            <v>19534</v>
          </cell>
          <cell r="G33">
            <v>0</v>
          </cell>
          <cell r="H33">
            <v>3442</v>
          </cell>
          <cell r="I33">
            <v>0</v>
          </cell>
          <cell r="J33">
            <v>4683</v>
          </cell>
          <cell r="K33">
            <v>323</v>
          </cell>
          <cell r="L33">
            <v>28966</v>
          </cell>
          <cell r="M33">
            <v>0</v>
          </cell>
          <cell r="N33">
            <v>182945</v>
          </cell>
          <cell r="O33">
            <v>33058</v>
          </cell>
          <cell r="P33">
            <v>130437</v>
          </cell>
          <cell r="Q33">
            <v>73699</v>
          </cell>
          <cell r="R33">
            <v>13944</v>
          </cell>
          <cell r="S33">
            <v>0</v>
          </cell>
          <cell r="T33">
            <v>251138</v>
          </cell>
        </row>
        <row r="34">
          <cell r="A34">
            <v>27</v>
          </cell>
          <cell r="B34" t="str">
            <v>North Yorkshire</v>
          </cell>
          <cell r="C34" t="str">
            <v>E2721</v>
          </cell>
          <cell r="D34" t="str">
            <v>E10000023</v>
          </cell>
          <cell r="E34">
            <v>95919</v>
          </cell>
          <cell r="F34">
            <v>12588</v>
          </cell>
          <cell r="G34">
            <v>9715</v>
          </cell>
          <cell r="H34">
            <v>3322</v>
          </cell>
          <cell r="I34">
            <v>0</v>
          </cell>
          <cell r="J34">
            <v>8397</v>
          </cell>
          <cell r="K34">
            <v>0</v>
          </cell>
          <cell r="L34">
            <v>31446</v>
          </cell>
          <cell r="M34">
            <v>0</v>
          </cell>
          <cell r="N34">
            <v>161387</v>
          </cell>
          <cell r="O34">
            <v>31194</v>
          </cell>
          <cell r="P34">
            <v>101888</v>
          </cell>
          <cell r="Q34">
            <v>4213</v>
          </cell>
          <cell r="R34">
            <v>10575</v>
          </cell>
          <cell r="S34">
            <v>0</v>
          </cell>
          <cell r="T34">
            <v>147870</v>
          </cell>
        </row>
        <row r="35">
          <cell r="A35">
            <v>28</v>
          </cell>
          <cell r="B35" t="str">
            <v>Northamptonshire</v>
          </cell>
          <cell r="C35" t="str">
            <v>E2820</v>
          </cell>
          <cell r="D35" t="str">
            <v>E10000021</v>
          </cell>
          <cell r="E35">
            <v>80572</v>
          </cell>
          <cell r="F35">
            <v>12452</v>
          </cell>
          <cell r="G35">
            <v>0</v>
          </cell>
          <cell r="H35">
            <v>3166</v>
          </cell>
          <cell r="I35">
            <v>0</v>
          </cell>
          <cell r="J35">
            <v>8958</v>
          </cell>
          <cell r="K35">
            <v>0</v>
          </cell>
          <cell r="L35">
            <v>14008</v>
          </cell>
          <cell r="M35">
            <v>0</v>
          </cell>
          <cell r="N35">
            <v>119156</v>
          </cell>
          <cell r="O35">
            <v>23431</v>
          </cell>
          <cell r="P35">
            <v>92880</v>
          </cell>
          <cell r="Q35">
            <v>23433</v>
          </cell>
          <cell r="R35">
            <v>7759</v>
          </cell>
          <cell r="S35">
            <v>0</v>
          </cell>
          <cell r="T35">
            <v>147503</v>
          </cell>
        </row>
        <row r="36">
          <cell r="A36">
            <v>29</v>
          </cell>
          <cell r="B36" t="str">
            <v>Nottinghamshire</v>
          </cell>
          <cell r="C36" t="str">
            <v>E3021</v>
          </cell>
          <cell r="D36" t="str">
            <v>E10000024</v>
          </cell>
          <cell r="E36">
            <v>179425</v>
          </cell>
          <cell r="F36">
            <v>31607</v>
          </cell>
          <cell r="G36">
            <v>0</v>
          </cell>
          <cell r="H36">
            <v>5237</v>
          </cell>
          <cell r="I36">
            <v>0</v>
          </cell>
          <cell r="J36">
            <v>13086</v>
          </cell>
          <cell r="K36">
            <v>0</v>
          </cell>
          <cell r="L36">
            <v>8866</v>
          </cell>
          <cell r="M36">
            <v>0</v>
          </cell>
          <cell r="N36">
            <v>238221</v>
          </cell>
          <cell r="O36">
            <v>49638</v>
          </cell>
          <cell r="P36">
            <v>201395</v>
          </cell>
          <cell r="Q36">
            <v>84650</v>
          </cell>
          <cell r="R36">
            <v>5581</v>
          </cell>
          <cell r="S36">
            <v>0</v>
          </cell>
          <cell r="T36">
            <v>341264</v>
          </cell>
        </row>
        <row r="37">
          <cell r="A37">
            <v>30</v>
          </cell>
          <cell r="B37" t="str">
            <v>Oxfordshire</v>
          </cell>
          <cell r="C37" t="str">
            <v>E3120</v>
          </cell>
          <cell r="D37" t="str">
            <v>E10000025</v>
          </cell>
          <cell r="E37">
            <v>78221</v>
          </cell>
          <cell r="F37">
            <v>11944</v>
          </cell>
          <cell r="G37">
            <v>0</v>
          </cell>
          <cell r="H37">
            <v>1544</v>
          </cell>
          <cell r="I37">
            <v>0</v>
          </cell>
          <cell r="J37">
            <v>9779</v>
          </cell>
          <cell r="K37">
            <v>0</v>
          </cell>
          <cell r="L37">
            <v>13766</v>
          </cell>
          <cell r="M37">
            <v>247</v>
          </cell>
          <cell r="N37">
            <v>115501</v>
          </cell>
          <cell r="O37">
            <v>25303</v>
          </cell>
          <cell r="P37">
            <v>88289</v>
          </cell>
          <cell r="Q37">
            <v>10503</v>
          </cell>
          <cell r="R37">
            <v>20407</v>
          </cell>
          <cell r="S37">
            <v>87</v>
          </cell>
          <cell r="T37">
            <v>144589</v>
          </cell>
        </row>
        <row r="38">
          <cell r="A38">
            <v>31</v>
          </cell>
          <cell r="B38" t="str">
            <v>Shropshire</v>
          </cell>
          <cell r="C38" t="str">
            <v>E3221</v>
          </cell>
          <cell r="D38" t="str">
            <v>E06000051</v>
          </cell>
          <cell r="E38">
            <v>64750</v>
          </cell>
          <cell r="F38">
            <v>10497</v>
          </cell>
          <cell r="G38">
            <v>0</v>
          </cell>
          <cell r="H38">
            <v>1334</v>
          </cell>
          <cell r="I38">
            <v>0</v>
          </cell>
          <cell r="J38">
            <v>20016</v>
          </cell>
          <cell r="K38">
            <v>0</v>
          </cell>
          <cell r="L38">
            <v>17826</v>
          </cell>
          <cell r="M38">
            <v>190</v>
          </cell>
          <cell r="N38">
            <v>114613</v>
          </cell>
          <cell r="O38">
            <v>16471</v>
          </cell>
          <cell r="P38">
            <v>70005</v>
          </cell>
          <cell r="Q38">
            <v>25477</v>
          </cell>
          <cell r="R38">
            <v>5263</v>
          </cell>
          <cell r="S38">
            <v>0</v>
          </cell>
          <cell r="T38">
            <v>117216</v>
          </cell>
        </row>
        <row r="39">
          <cell r="A39">
            <v>32</v>
          </cell>
          <cell r="B39" t="str">
            <v>Somerset</v>
          </cell>
          <cell r="C39" t="str">
            <v>E3320</v>
          </cell>
          <cell r="D39" t="str">
            <v>E10000027</v>
          </cell>
          <cell r="E39">
            <v>84305</v>
          </cell>
          <cell r="F39">
            <v>10871</v>
          </cell>
          <cell r="G39">
            <v>0</v>
          </cell>
          <cell r="H39">
            <v>1912</v>
          </cell>
          <cell r="I39">
            <v>0</v>
          </cell>
          <cell r="J39">
            <v>17031</v>
          </cell>
          <cell r="K39">
            <v>0</v>
          </cell>
          <cell r="L39">
            <v>9134</v>
          </cell>
          <cell r="M39">
            <v>377</v>
          </cell>
          <cell r="N39">
            <v>123630</v>
          </cell>
          <cell r="O39">
            <v>22585</v>
          </cell>
          <cell r="P39">
            <v>88932</v>
          </cell>
          <cell r="Q39">
            <v>19031</v>
          </cell>
          <cell r="R39">
            <v>8408</v>
          </cell>
          <cell r="S39">
            <v>3043</v>
          </cell>
          <cell r="T39">
            <v>141999</v>
          </cell>
        </row>
        <row r="40">
          <cell r="A40">
            <v>33</v>
          </cell>
          <cell r="B40" t="str">
            <v>Staffordshire</v>
          </cell>
          <cell r="C40" t="str">
            <v>E3421</v>
          </cell>
          <cell r="D40" t="str">
            <v>E10000028</v>
          </cell>
          <cell r="E40">
            <v>155493</v>
          </cell>
          <cell r="F40">
            <v>29547</v>
          </cell>
          <cell r="G40">
            <v>0</v>
          </cell>
          <cell r="H40">
            <v>5128</v>
          </cell>
          <cell r="I40">
            <v>0</v>
          </cell>
          <cell r="J40">
            <v>14968</v>
          </cell>
          <cell r="K40">
            <v>20</v>
          </cell>
          <cell r="L40">
            <v>20292</v>
          </cell>
          <cell r="M40">
            <v>441</v>
          </cell>
          <cell r="N40">
            <v>225889</v>
          </cell>
          <cell r="O40">
            <v>36497</v>
          </cell>
          <cell r="P40">
            <v>242405</v>
          </cell>
          <cell r="Q40">
            <v>55097</v>
          </cell>
          <cell r="R40">
            <v>9680</v>
          </cell>
          <cell r="S40">
            <v>589</v>
          </cell>
          <cell r="T40">
            <v>344268</v>
          </cell>
        </row>
        <row r="41">
          <cell r="A41">
            <v>34</v>
          </cell>
          <cell r="B41" t="str">
            <v>Suffolk</v>
          </cell>
          <cell r="C41" t="str">
            <v>E3520</v>
          </cell>
          <cell r="D41" t="str">
            <v>E10000029</v>
          </cell>
          <cell r="E41">
            <v>86796</v>
          </cell>
          <cell r="F41">
            <v>13230</v>
          </cell>
          <cell r="G41">
            <v>0</v>
          </cell>
          <cell r="H41">
            <v>1346</v>
          </cell>
          <cell r="I41">
            <v>0</v>
          </cell>
          <cell r="J41">
            <v>7256</v>
          </cell>
          <cell r="K41">
            <v>0</v>
          </cell>
          <cell r="L41">
            <v>11518</v>
          </cell>
          <cell r="M41">
            <v>0</v>
          </cell>
          <cell r="N41">
            <v>120146</v>
          </cell>
          <cell r="O41">
            <v>23187</v>
          </cell>
          <cell r="P41">
            <v>98923</v>
          </cell>
          <cell r="Q41">
            <v>36300</v>
          </cell>
          <cell r="R41">
            <v>4119</v>
          </cell>
          <cell r="S41">
            <v>0</v>
          </cell>
          <cell r="T41">
            <v>162529</v>
          </cell>
        </row>
        <row r="42">
          <cell r="A42">
            <v>35</v>
          </cell>
          <cell r="B42" t="str">
            <v>Surrey</v>
          </cell>
          <cell r="C42" t="str">
            <v>E3620</v>
          </cell>
          <cell r="D42" t="str">
            <v>E10000030</v>
          </cell>
          <cell r="E42">
            <v>139089</v>
          </cell>
          <cell r="F42">
            <v>16569</v>
          </cell>
          <cell r="G42">
            <v>0</v>
          </cell>
          <cell r="H42">
            <v>4267</v>
          </cell>
          <cell r="I42">
            <v>0</v>
          </cell>
          <cell r="J42">
            <v>13983</v>
          </cell>
          <cell r="K42">
            <v>11</v>
          </cell>
          <cell r="L42">
            <v>12556</v>
          </cell>
          <cell r="M42">
            <v>859</v>
          </cell>
          <cell r="N42">
            <v>187334</v>
          </cell>
          <cell r="O42">
            <v>44332</v>
          </cell>
          <cell r="P42">
            <v>150841</v>
          </cell>
          <cell r="Q42">
            <v>25564</v>
          </cell>
          <cell r="R42">
            <v>12727</v>
          </cell>
          <cell r="S42">
            <v>0</v>
          </cell>
          <cell r="T42">
            <v>233464</v>
          </cell>
        </row>
        <row r="43">
          <cell r="A43">
            <v>36</v>
          </cell>
          <cell r="B43" t="str">
            <v>Warwickshire</v>
          </cell>
          <cell r="C43" t="str">
            <v>E3720</v>
          </cell>
          <cell r="D43" t="str">
            <v>E10000031</v>
          </cell>
          <cell r="E43">
            <v>68000</v>
          </cell>
          <cell r="F43">
            <v>14100</v>
          </cell>
          <cell r="G43">
            <v>0</v>
          </cell>
          <cell r="H43">
            <v>1400</v>
          </cell>
          <cell r="I43">
            <v>400</v>
          </cell>
          <cell r="J43">
            <v>9500</v>
          </cell>
          <cell r="K43">
            <v>0</v>
          </cell>
          <cell r="L43">
            <v>14600</v>
          </cell>
          <cell r="M43">
            <v>0</v>
          </cell>
          <cell r="N43">
            <v>108000</v>
          </cell>
          <cell r="O43">
            <v>19300</v>
          </cell>
          <cell r="P43">
            <v>79600</v>
          </cell>
          <cell r="Q43">
            <v>21100</v>
          </cell>
          <cell r="R43">
            <v>12700</v>
          </cell>
          <cell r="S43">
            <v>0</v>
          </cell>
          <cell r="T43">
            <v>132700</v>
          </cell>
        </row>
        <row r="44">
          <cell r="A44">
            <v>37</v>
          </cell>
          <cell r="B44" t="str">
            <v>West Sussex</v>
          </cell>
          <cell r="C44" t="str">
            <v>E3820</v>
          </cell>
          <cell r="D44" t="str">
            <v>E10000032</v>
          </cell>
          <cell r="E44">
            <v>101312</v>
          </cell>
          <cell r="F44">
            <v>7068</v>
          </cell>
          <cell r="G44">
            <v>6965</v>
          </cell>
          <cell r="H44">
            <v>3020</v>
          </cell>
          <cell r="I44">
            <v>0</v>
          </cell>
          <cell r="J44">
            <v>9693</v>
          </cell>
          <cell r="K44">
            <v>0</v>
          </cell>
          <cell r="L44">
            <v>38138</v>
          </cell>
          <cell r="M44">
            <v>430</v>
          </cell>
          <cell r="N44">
            <v>166626</v>
          </cell>
          <cell r="O44">
            <v>31134</v>
          </cell>
          <cell r="P44">
            <v>111955</v>
          </cell>
          <cell r="Q44">
            <v>49135</v>
          </cell>
          <cell r="R44">
            <v>8861</v>
          </cell>
          <cell r="S44">
            <v>0</v>
          </cell>
          <cell r="T44">
            <v>201085</v>
          </cell>
        </row>
        <row r="45">
          <cell r="A45">
            <v>38</v>
          </cell>
          <cell r="B45" t="str">
            <v>Wiltshire</v>
          </cell>
          <cell r="C45" t="str">
            <v>E3921</v>
          </cell>
          <cell r="D45" t="str">
            <v>E06000054</v>
          </cell>
          <cell r="E45">
            <v>89109</v>
          </cell>
          <cell r="F45">
            <v>13060</v>
          </cell>
          <cell r="G45">
            <v>0</v>
          </cell>
          <cell r="H45">
            <v>2099</v>
          </cell>
          <cell r="I45">
            <v>0</v>
          </cell>
          <cell r="J45">
            <v>7706</v>
          </cell>
          <cell r="K45">
            <v>293</v>
          </cell>
          <cell r="L45">
            <v>29164</v>
          </cell>
          <cell r="M45">
            <v>0</v>
          </cell>
          <cell r="N45">
            <v>141431</v>
          </cell>
          <cell r="O45">
            <v>24060</v>
          </cell>
          <cell r="P45">
            <v>94323</v>
          </cell>
          <cell r="Q45">
            <v>10027</v>
          </cell>
          <cell r="R45">
            <v>228</v>
          </cell>
          <cell r="S45">
            <v>0</v>
          </cell>
          <cell r="T45">
            <v>128638</v>
          </cell>
        </row>
        <row r="46">
          <cell r="A46">
            <v>39</v>
          </cell>
          <cell r="B46" t="str">
            <v>Tameside</v>
          </cell>
          <cell r="C46" t="str">
            <v>E4208</v>
          </cell>
          <cell r="D46" t="str">
            <v>E08000008</v>
          </cell>
          <cell r="E46">
            <v>733944</v>
          </cell>
          <cell r="F46">
            <v>125319</v>
          </cell>
          <cell r="G46">
            <v>0</v>
          </cell>
          <cell r="H46">
            <v>22832</v>
          </cell>
          <cell r="I46">
            <v>0</v>
          </cell>
          <cell r="J46">
            <v>32161</v>
          </cell>
          <cell r="K46">
            <v>0</v>
          </cell>
          <cell r="L46">
            <v>39702</v>
          </cell>
          <cell r="M46">
            <v>986</v>
          </cell>
          <cell r="N46">
            <v>954944</v>
          </cell>
          <cell r="O46">
            <v>158377</v>
          </cell>
          <cell r="P46">
            <v>754571</v>
          </cell>
          <cell r="Q46">
            <v>464686</v>
          </cell>
          <cell r="R46">
            <v>72673</v>
          </cell>
          <cell r="S46">
            <v>0</v>
          </cell>
          <cell r="T46">
            <v>1450307</v>
          </cell>
        </row>
        <row r="47">
          <cell r="A47">
            <v>40</v>
          </cell>
          <cell r="B47" t="str">
            <v>City of London</v>
          </cell>
          <cell r="C47" t="str">
            <v>E5010</v>
          </cell>
          <cell r="D47" t="str">
            <v>E09000001</v>
          </cell>
          <cell r="E47">
            <v>40904</v>
          </cell>
          <cell r="F47">
            <v>7723</v>
          </cell>
          <cell r="G47">
            <v>0</v>
          </cell>
          <cell r="H47">
            <v>1178</v>
          </cell>
          <cell r="I47">
            <v>0</v>
          </cell>
          <cell r="J47">
            <v>1882</v>
          </cell>
          <cell r="K47">
            <v>0</v>
          </cell>
          <cell r="L47">
            <v>9144</v>
          </cell>
          <cell r="M47">
            <v>0</v>
          </cell>
          <cell r="N47">
            <v>60831</v>
          </cell>
          <cell r="O47">
            <v>12141</v>
          </cell>
          <cell r="P47">
            <v>33556</v>
          </cell>
          <cell r="Q47">
            <v>3392</v>
          </cell>
          <cell r="R47">
            <v>2574</v>
          </cell>
          <cell r="S47">
            <v>1584</v>
          </cell>
          <cell r="T47">
            <v>53247</v>
          </cell>
        </row>
        <row r="48">
          <cell r="A48">
            <v>41</v>
          </cell>
          <cell r="B48" t="str">
            <v>Camden</v>
          </cell>
          <cell r="C48" t="str">
            <v>E5011</v>
          </cell>
          <cell r="D48" t="str">
            <v>E09000007</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row>
        <row r="49">
          <cell r="A49">
            <v>42</v>
          </cell>
          <cell r="B49" t="str">
            <v>Greenwich</v>
          </cell>
          <cell r="C49" t="str">
            <v>E5012</v>
          </cell>
          <cell r="D49" t="str">
            <v>E09000011</v>
          </cell>
          <cell r="E49">
            <v>47466</v>
          </cell>
          <cell r="F49">
            <v>1661</v>
          </cell>
          <cell r="G49">
            <v>7669</v>
          </cell>
          <cell r="H49">
            <v>1105</v>
          </cell>
          <cell r="I49">
            <v>0</v>
          </cell>
          <cell r="J49">
            <v>1451</v>
          </cell>
          <cell r="K49">
            <v>0</v>
          </cell>
          <cell r="L49">
            <v>7916</v>
          </cell>
          <cell r="M49">
            <v>158</v>
          </cell>
          <cell r="N49">
            <v>67426</v>
          </cell>
          <cell r="O49">
            <v>14217</v>
          </cell>
          <cell r="P49">
            <v>38986</v>
          </cell>
          <cell r="Q49">
            <v>4420</v>
          </cell>
          <cell r="R49">
            <v>3863</v>
          </cell>
          <cell r="S49">
            <v>0</v>
          </cell>
          <cell r="T49">
            <v>61486</v>
          </cell>
        </row>
        <row r="50">
          <cell r="A50">
            <v>43</v>
          </cell>
          <cell r="B50" t="str">
            <v>Hackney</v>
          </cell>
          <cell r="C50" t="str">
            <v>E5013</v>
          </cell>
          <cell r="D50" t="str">
            <v>E09000012</v>
          </cell>
          <cell r="E50">
            <v>50701</v>
          </cell>
          <cell r="F50">
            <v>11785</v>
          </cell>
          <cell r="G50">
            <v>0</v>
          </cell>
          <cell r="H50">
            <v>1035</v>
          </cell>
          <cell r="I50">
            <v>0</v>
          </cell>
          <cell r="J50">
            <v>6384</v>
          </cell>
          <cell r="K50">
            <v>0</v>
          </cell>
          <cell r="L50">
            <v>12003</v>
          </cell>
          <cell r="M50">
            <v>0</v>
          </cell>
          <cell r="N50">
            <v>81908</v>
          </cell>
          <cell r="O50">
            <v>13996</v>
          </cell>
          <cell r="P50">
            <v>62330</v>
          </cell>
          <cell r="Q50">
            <v>20119</v>
          </cell>
          <cell r="R50">
            <v>4625</v>
          </cell>
          <cell r="S50">
            <v>0</v>
          </cell>
          <cell r="T50">
            <v>101070</v>
          </cell>
        </row>
        <row r="51">
          <cell r="A51">
            <v>44</v>
          </cell>
          <cell r="B51" t="str">
            <v>Hammersmith &amp; Fulham</v>
          </cell>
          <cell r="C51" t="str">
            <v>E5014</v>
          </cell>
          <cell r="D51" t="str">
            <v>E09000013</v>
          </cell>
          <cell r="E51">
            <v>36363</v>
          </cell>
          <cell r="F51">
            <v>6919</v>
          </cell>
          <cell r="G51">
            <v>0</v>
          </cell>
          <cell r="H51">
            <v>1245</v>
          </cell>
          <cell r="I51">
            <v>508</v>
          </cell>
          <cell r="J51">
            <v>7013</v>
          </cell>
          <cell r="K51">
            <v>0</v>
          </cell>
          <cell r="L51">
            <v>8903</v>
          </cell>
          <cell r="M51">
            <v>0</v>
          </cell>
          <cell r="N51">
            <v>60951</v>
          </cell>
          <cell r="O51">
            <v>8004</v>
          </cell>
          <cell r="P51">
            <v>24180</v>
          </cell>
          <cell r="Q51">
            <v>12327</v>
          </cell>
          <cell r="R51">
            <v>9350</v>
          </cell>
          <cell r="S51">
            <v>0</v>
          </cell>
          <cell r="T51">
            <v>53861</v>
          </cell>
        </row>
        <row r="52">
          <cell r="A52">
            <v>45</v>
          </cell>
          <cell r="B52" t="str">
            <v>Islington</v>
          </cell>
          <cell r="C52" t="str">
            <v>E5015</v>
          </cell>
          <cell r="D52" t="str">
            <v>E09000019</v>
          </cell>
          <cell r="E52">
            <v>50422</v>
          </cell>
          <cell r="F52">
            <v>7082</v>
          </cell>
          <cell r="G52">
            <v>0</v>
          </cell>
          <cell r="H52">
            <v>1745</v>
          </cell>
          <cell r="I52">
            <v>0</v>
          </cell>
          <cell r="J52">
            <v>8404</v>
          </cell>
          <cell r="K52">
            <v>0</v>
          </cell>
          <cell r="L52">
            <v>2837</v>
          </cell>
          <cell r="M52">
            <v>0</v>
          </cell>
          <cell r="N52">
            <v>70490</v>
          </cell>
          <cell r="O52">
            <v>13533</v>
          </cell>
          <cell r="P52">
            <v>57141</v>
          </cell>
          <cell r="Q52">
            <v>16340</v>
          </cell>
          <cell r="R52">
            <v>5021</v>
          </cell>
          <cell r="S52">
            <v>2399</v>
          </cell>
          <cell r="T52">
            <v>94434</v>
          </cell>
        </row>
        <row r="53">
          <cell r="A53">
            <v>46</v>
          </cell>
          <cell r="B53" t="str">
            <v>Kensington &amp; Chelsea</v>
          </cell>
          <cell r="C53" t="str">
            <v>E5016</v>
          </cell>
          <cell r="D53" t="str">
            <v>E09000020</v>
          </cell>
          <cell r="E53">
            <v>28559</v>
          </cell>
          <cell r="F53">
            <v>4476</v>
          </cell>
          <cell r="G53">
            <v>0</v>
          </cell>
          <cell r="H53">
            <v>812</v>
          </cell>
          <cell r="I53">
            <v>0</v>
          </cell>
          <cell r="J53">
            <v>3806</v>
          </cell>
          <cell r="K53">
            <v>0</v>
          </cell>
          <cell r="L53">
            <v>6690</v>
          </cell>
          <cell r="M53">
            <v>231</v>
          </cell>
          <cell r="N53">
            <v>44574</v>
          </cell>
          <cell r="O53">
            <v>8211</v>
          </cell>
          <cell r="P53">
            <v>18978</v>
          </cell>
          <cell r="Q53">
            <v>5226</v>
          </cell>
          <cell r="R53">
            <v>8703</v>
          </cell>
          <cell r="S53">
            <v>10</v>
          </cell>
          <cell r="T53">
            <v>41128</v>
          </cell>
        </row>
        <row r="54">
          <cell r="A54">
            <v>47</v>
          </cell>
          <cell r="B54" t="str">
            <v>Lambeth</v>
          </cell>
          <cell r="C54" t="str">
            <v>E5017</v>
          </cell>
          <cell r="D54" t="str">
            <v>E09000022</v>
          </cell>
          <cell r="E54">
            <v>50107</v>
          </cell>
          <cell r="F54">
            <v>8078</v>
          </cell>
          <cell r="G54">
            <v>0</v>
          </cell>
          <cell r="H54">
            <v>1065</v>
          </cell>
          <cell r="I54">
            <v>0</v>
          </cell>
          <cell r="J54">
            <v>9959</v>
          </cell>
          <cell r="K54">
            <v>0</v>
          </cell>
          <cell r="L54">
            <v>9298</v>
          </cell>
          <cell r="M54">
            <v>0</v>
          </cell>
          <cell r="N54">
            <v>78507</v>
          </cell>
          <cell r="O54">
            <v>10227</v>
          </cell>
          <cell r="P54">
            <v>43476</v>
          </cell>
          <cell r="Q54">
            <v>28089</v>
          </cell>
          <cell r="R54">
            <v>3982</v>
          </cell>
          <cell r="S54">
            <v>0</v>
          </cell>
          <cell r="T54">
            <v>85774</v>
          </cell>
        </row>
        <row r="55">
          <cell r="A55">
            <v>48</v>
          </cell>
          <cell r="B55" t="str">
            <v>Lewisham</v>
          </cell>
          <cell r="C55" t="str">
            <v>E5018</v>
          </cell>
          <cell r="D55" t="str">
            <v>E09000023</v>
          </cell>
          <cell r="E55">
            <v>45729</v>
          </cell>
          <cell r="F55">
            <v>5905</v>
          </cell>
          <cell r="G55">
            <v>0</v>
          </cell>
          <cell r="H55">
            <v>1983</v>
          </cell>
          <cell r="I55">
            <v>0</v>
          </cell>
          <cell r="J55">
            <v>5351</v>
          </cell>
          <cell r="K55">
            <v>0</v>
          </cell>
          <cell r="L55">
            <v>2791</v>
          </cell>
          <cell r="M55">
            <v>242</v>
          </cell>
          <cell r="N55">
            <v>62001</v>
          </cell>
          <cell r="O55">
            <v>10822</v>
          </cell>
          <cell r="P55">
            <v>35439</v>
          </cell>
          <cell r="Q55">
            <v>17462</v>
          </cell>
          <cell r="R55">
            <v>3605</v>
          </cell>
          <cell r="S55">
            <v>347</v>
          </cell>
          <cell r="T55">
            <v>67675</v>
          </cell>
        </row>
        <row r="56">
          <cell r="A56">
            <v>49</v>
          </cell>
          <cell r="B56" t="str">
            <v>Southwark</v>
          </cell>
          <cell r="C56" t="str">
            <v>E5019</v>
          </cell>
          <cell r="D56" t="str">
            <v>E09000028</v>
          </cell>
          <cell r="E56">
            <v>53003</v>
          </cell>
          <cell r="F56">
            <v>8443</v>
          </cell>
          <cell r="G56">
            <v>0</v>
          </cell>
          <cell r="H56">
            <v>1296</v>
          </cell>
          <cell r="I56">
            <v>0</v>
          </cell>
          <cell r="J56">
            <v>6013</v>
          </cell>
          <cell r="K56">
            <v>0</v>
          </cell>
          <cell r="L56">
            <v>10838</v>
          </cell>
          <cell r="M56">
            <v>1226</v>
          </cell>
          <cell r="N56">
            <v>80819</v>
          </cell>
          <cell r="O56">
            <v>14007</v>
          </cell>
          <cell r="P56">
            <v>46230</v>
          </cell>
          <cell r="Q56">
            <v>13175</v>
          </cell>
          <cell r="R56">
            <v>9475</v>
          </cell>
          <cell r="S56">
            <v>0</v>
          </cell>
          <cell r="T56">
            <v>82887</v>
          </cell>
        </row>
        <row r="57">
          <cell r="A57">
            <v>50</v>
          </cell>
          <cell r="B57" t="str">
            <v>Tower Hamlets</v>
          </cell>
          <cell r="C57" t="str">
            <v>E5020</v>
          </cell>
          <cell r="D57" t="str">
            <v>E09000030</v>
          </cell>
          <cell r="E57">
            <v>49418</v>
          </cell>
          <cell r="F57">
            <v>9016</v>
          </cell>
          <cell r="G57">
            <v>0</v>
          </cell>
          <cell r="H57">
            <v>2555</v>
          </cell>
          <cell r="I57">
            <v>0</v>
          </cell>
          <cell r="J57">
            <v>3712</v>
          </cell>
          <cell r="K57">
            <v>0</v>
          </cell>
          <cell r="L57">
            <v>12812</v>
          </cell>
          <cell r="M57">
            <v>213</v>
          </cell>
          <cell r="N57">
            <v>77726</v>
          </cell>
          <cell r="O57">
            <v>13383</v>
          </cell>
          <cell r="P57">
            <v>53298</v>
          </cell>
          <cell r="Q57">
            <v>21008</v>
          </cell>
          <cell r="R57">
            <v>6512</v>
          </cell>
          <cell r="S57">
            <v>0</v>
          </cell>
          <cell r="T57">
            <v>94201</v>
          </cell>
        </row>
        <row r="58">
          <cell r="A58">
            <v>51</v>
          </cell>
          <cell r="B58" t="str">
            <v>Wandsworth (a)</v>
          </cell>
          <cell r="C58" t="str">
            <v>E5021</v>
          </cell>
          <cell r="D58" t="str">
            <v>E09000032</v>
          </cell>
          <cell r="E58">
            <v>68371</v>
          </cell>
          <cell r="F58">
            <v>9020</v>
          </cell>
          <cell r="G58">
            <v>0</v>
          </cell>
          <cell r="H58">
            <v>1823</v>
          </cell>
          <cell r="I58">
            <v>0</v>
          </cell>
          <cell r="J58">
            <v>4697</v>
          </cell>
          <cell r="K58">
            <v>0</v>
          </cell>
          <cell r="L58">
            <v>9841</v>
          </cell>
          <cell r="M58">
            <v>369</v>
          </cell>
          <cell r="N58">
            <v>94121</v>
          </cell>
          <cell r="O58">
            <v>16040</v>
          </cell>
          <cell r="P58">
            <v>47746</v>
          </cell>
          <cell r="Q58">
            <v>44803</v>
          </cell>
          <cell r="R58">
            <v>11304</v>
          </cell>
          <cell r="S58" t="str">
            <v>..</v>
          </cell>
          <cell r="T58">
            <v>119893</v>
          </cell>
        </row>
        <row r="59">
          <cell r="A59">
            <v>52</v>
          </cell>
          <cell r="B59" t="str">
            <v>Westminster</v>
          </cell>
          <cell r="C59" t="str">
            <v>E5022</v>
          </cell>
          <cell r="D59" t="str">
            <v>E09000033</v>
          </cell>
          <cell r="E59">
            <v>49146</v>
          </cell>
          <cell r="F59">
            <v>7375</v>
          </cell>
          <cell r="G59">
            <v>0</v>
          </cell>
          <cell r="H59">
            <v>1302</v>
          </cell>
          <cell r="I59">
            <v>651</v>
          </cell>
          <cell r="J59">
            <v>5602</v>
          </cell>
          <cell r="K59">
            <v>0</v>
          </cell>
          <cell r="L59">
            <v>10087</v>
          </cell>
          <cell r="M59">
            <v>0</v>
          </cell>
          <cell r="N59">
            <v>74163</v>
          </cell>
          <cell r="O59">
            <v>10854</v>
          </cell>
          <cell r="P59">
            <v>46660</v>
          </cell>
          <cell r="Q59">
            <v>8656</v>
          </cell>
          <cell r="R59">
            <v>3678</v>
          </cell>
          <cell r="S59">
            <v>9</v>
          </cell>
          <cell r="T59">
            <v>69857</v>
          </cell>
        </row>
        <row r="60">
          <cell r="A60">
            <v>53</v>
          </cell>
          <cell r="B60" t="str">
            <v>Barking &amp; Dagenham</v>
          </cell>
          <cell r="C60" t="str">
            <v>E5030</v>
          </cell>
          <cell r="D60" t="str">
            <v>E09000002</v>
          </cell>
          <cell r="E60">
            <v>35751</v>
          </cell>
          <cell r="F60">
            <v>5143</v>
          </cell>
          <cell r="G60">
            <v>0</v>
          </cell>
          <cell r="H60">
            <v>1180</v>
          </cell>
          <cell r="I60">
            <v>0</v>
          </cell>
          <cell r="J60">
            <v>7544</v>
          </cell>
          <cell r="K60">
            <v>0</v>
          </cell>
          <cell r="L60">
            <v>6719</v>
          </cell>
          <cell r="M60">
            <v>124</v>
          </cell>
          <cell r="N60">
            <v>56461</v>
          </cell>
          <cell r="O60">
            <v>10308</v>
          </cell>
          <cell r="P60">
            <v>34609</v>
          </cell>
          <cell r="Q60">
            <v>12600</v>
          </cell>
          <cell r="R60">
            <v>3521</v>
          </cell>
          <cell r="S60">
            <v>1244</v>
          </cell>
          <cell r="T60">
            <v>62282</v>
          </cell>
        </row>
        <row r="61">
          <cell r="A61">
            <v>54</v>
          </cell>
          <cell r="B61" t="str">
            <v>Barnet</v>
          </cell>
          <cell r="C61" t="str">
            <v>E5031</v>
          </cell>
          <cell r="D61" t="str">
            <v>E09000003</v>
          </cell>
          <cell r="E61">
            <v>49480</v>
          </cell>
          <cell r="F61">
            <v>8469</v>
          </cell>
          <cell r="G61">
            <v>0</v>
          </cell>
          <cell r="H61">
            <v>984</v>
          </cell>
          <cell r="I61">
            <v>0</v>
          </cell>
          <cell r="J61">
            <v>3418</v>
          </cell>
          <cell r="K61">
            <v>0</v>
          </cell>
          <cell r="L61">
            <v>11308</v>
          </cell>
          <cell r="M61">
            <v>36</v>
          </cell>
          <cell r="N61">
            <v>73695</v>
          </cell>
          <cell r="O61">
            <v>11898</v>
          </cell>
          <cell r="P61">
            <v>67085</v>
          </cell>
          <cell r="Q61">
            <v>5954</v>
          </cell>
          <cell r="R61">
            <v>4066</v>
          </cell>
          <cell r="S61">
            <v>0</v>
          </cell>
          <cell r="T61">
            <v>89003</v>
          </cell>
        </row>
        <row r="62">
          <cell r="A62">
            <v>55</v>
          </cell>
          <cell r="B62" t="str">
            <v>Bexley</v>
          </cell>
          <cell r="C62" t="str">
            <v>E5032</v>
          </cell>
          <cell r="D62" t="str">
            <v>E09000004</v>
          </cell>
          <cell r="E62">
            <v>28727</v>
          </cell>
          <cell r="F62">
            <v>4101</v>
          </cell>
          <cell r="G62">
            <v>0</v>
          </cell>
          <cell r="H62">
            <v>554</v>
          </cell>
          <cell r="I62">
            <v>0</v>
          </cell>
          <cell r="J62">
            <v>5483</v>
          </cell>
          <cell r="K62">
            <v>0</v>
          </cell>
          <cell r="L62">
            <v>5376</v>
          </cell>
          <cell r="M62">
            <v>0</v>
          </cell>
          <cell r="N62">
            <v>44241</v>
          </cell>
          <cell r="O62">
            <v>6144</v>
          </cell>
          <cell r="P62">
            <v>17753</v>
          </cell>
          <cell r="Q62">
            <v>12903</v>
          </cell>
          <cell r="R62">
            <v>5743</v>
          </cell>
          <cell r="S62">
            <v>0</v>
          </cell>
          <cell r="T62">
            <v>42543</v>
          </cell>
        </row>
        <row r="63">
          <cell r="A63">
            <v>56</v>
          </cell>
          <cell r="B63" t="str">
            <v>Brent</v>
          </cell>
          <cell r="C63" t="str">
            <v>E5033</v>
          </cell>
          <cell r="D63" t="str">
            <v>E09000005</v>
          </cell>
          <cell r="E63">
            <v>37522</v>
          </cell>
          <cell r="F63">
            <v>4152</v>
          </cell>
          <cell r="G63">
            <v>0</v>
          </cell>
          <cell r="H63">
            <v>664</v>
          </cell>
          <cell r="I63">
            <v>0</v>
          </cell>
          <cell r="J63">
            <v>5047</v>
          </cell>
          <cell r="K63">
            <v>0</v>
          </cell>
          <cell r="L63">
            <v>4200</v>
          </cell>
          <cell r="M63">
            <v>0</v>
          </cell>
          <cell r="N63">
            <v>51585</v>
          </cell>
          <cell r="O63">
            <v>9534</v>
          </cell>
          <cell r="P63">
            <v>51403</v>
          </cell>
          <cell r="Q63">
            <v>720</v>
          </cell>
          <cell r="R63">
            <v>5921</v>
          </cell>
          <cell r="S63">
            <v>0</v>
          </cell>
          <cell r="T63">
            <v>67578</v>
          </cell>
        </row>
        <row r="64">
          <cell r="A64">
            <v>57</v>
          </cell>
          <cell r="B64" t="str">
            <v>Bromley</v>
          </cell>
          <cell r="C64" t="str">
            <v>E5034</v>
          </cell>
          <cell r="D64" t="str">
            <v>E09000006</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row>
        <row r="65">
          <cell r="A65">
            <v>58</v>
          </cell>
          <cell r="B65" t="str">
            <v>Croydon</v>
          </cell>
          <cell r="C65" t="str">
            <v>E5035</v>
          </cell>
          <cell r="D65" t="str">
            <v>E09000008</v>
          </cell>
          <cell r="E65">
            <v>47839</v>
          </cell>
          <cell r="F65">
            <v>7946</v>
          </cell>
          <cell r="G65">
            <v>0</v>
          </cell>
          <cell r="H65">
            <v>1427</v>
          </cell>
          <cell r="I65">
            <v>192</v>
          </cell>
          <cell r="J65">
            <v>6839</v>
          </cell>
          <cell r="K65">
            <v>0</v>
          </cell>
          <cell r="L65">
            <v>14561</v>
          </cell>
          <cell r="M65">
            <v>0</v>
          </cell>
          <cell r="N65">
            <v>78804</v>
          </cell>
          <cell r="O65">
            <v>14743</v>
          </cell>
          <cell r="P65">
            <v>54313</v>
          </cell>
          <cell r="Q65">
            <v>7310</v>
          </cell>
          <cell r="R65">
            <v>8001</v>
          </cell>
          <cell r="S65">
            <v>0</v>
          </cell>
          <cell r="T65">
            <v>84367</v>
          </cell>
        </row>
        <row r="66">
          <cell r="A66">
            <v>59</v>
          </cell>
          <cell r="B66" t="str">
            <v>Ealing</v>
          </cell>
          <cell r="C66" t="str">
            <v>E5036</v>
          </cell>
          <cell r="D66" t="str">
            <v>E09000009</v>
          </cell>
          <cell r="E66">
            <v>42211</v>
          </cell>
          <cell r="F66">
            <v>5358</v>
          </cell>
          <cell r="G66">
            <v>0</v>
          </cell>
          <cell r="H66">
            <v>916</v>
          </cell>
          <cell r="I66">
            <v>0</v>
          </cell>
          <cell r="J66">
            <v>7573</v>
          </cell>
          <cell r="K66">
            <v>0</v>
          </cell>
          <cell r="L66">
            <v>5068</v>
          </cell>
          <cell r="M66">
            <v>162</v>
          </cell>
          <cell r="N66">
            <v>61288</v>
          </cell>
          <cell r="O66">
            <v>11539</v>
          </cell>
          <cell r="P66">
            <v>54289</v>
          </cell>
          <cell r="Q66">
            <v>23862</v>
          </cell>
          <cell r="R66">
            <v>7213</v>
          </cell>
          <cell r="S66">
            <v>0</v>
          </cell>
          <cell r="T66">
            <v>96903</v>
          </cell>
        </row>
        <row r="67">
          <cell r="A67">
            <v>60</v>
          </cell>
          <cell r="B67" t="str">
            <v>Enfield</v>
          </cell>
          <cell r="C67" t="str">
            <v>E5037</v>
          </cell>
          <cell r="D67" t="str">
            <v>E09000010</v>
          </cell>
          <cell r="E67">
            <v>37222</v>
          </cell>
          <cell r="F67">
            <v>6488</v>
          </cell>
          <cell r="G67">
            <v>0</v>
          </cell>
          <cell r="H67">
            <v>664</v>
          </cell>
          <cell r="I67">
            <v>0</v>
          </cell>
          <cell r="J67">
            <v>4554</v>
          </cell>
          <cell r="K67">
            <v>85</v>
          </cell>
          <cell r="L67">
            <v>12063</v>
          </cell>
          <cell r="M67">
            <v>0</v>
          </cell>
          <cell r="N67">
            <v>61076</v>
          </cell>
          <cell r="O67">
            <v>12055</v>
          </cell>
          <cell r="P67">
            <v>36976</v>
          </cell>
          <cell r="Q67">
            <v>13214</v>
          </cell>
          <cell r="R67">
            <v>5454</v>
          </cell>
          <cell r="S67">
            <v>0</v>
          </cell>
          <cell r="T67">
            <v>67699</v>
          </cell>
        </row>
        <row r="68">
          <cell r="A68">
            <v>61</v>
          </cell>
          <cell r="B68" t="str">
            <v>Haringey</v>
          </cell>
          <cell r="C68" t="str">
            <v>E5038</v>
          </cell>
          <cell r="D68" t="str">
            <v>E09000014</v>
          </cell>
          <cell r="E68">
            <v>43198</v>
          </cell>
          <cell r="F68">
            <v>7110</v>
          </cell>
          <cell r="G68">
            <v>0</v>
          </cell>
          <cell r="H68">
            <v>983</v>
          </cell>
          <cell r="I68">
            <v>115</v>
          </cell>
          <cell r="J68">
            <v>8251</v>
          </cell>
          <cell r="K68">
            <v>0</v>
          </cell>
          <cell r="L68">
            <v>5812</v>
          </cell>
          <cell r="M68">
            <v>30</v>
          </cell>
          <cell r="N68">
            <v>65499</v>
          </cell>
          <cell r="O68">
            <v>10807</v>
          </cell>
          <cell r="P68">
            <v>37147</v>
          </cell>
          <cell r="Q68">
            <v>12687</v>
          </cell>
          <cell r="R68">
            <v>5731</v>
          </cell>
          <cell r="S68">
            <v>0</v>
          </cell>
          <cell r="T68">
            <v>66372</v>
          </cell>
        </row>
        <row r="69">
          <cell r="A69">
            <v>62</v>
          </cell>
          <cell r="B69" t="str">
            <v>Harrow</v>
          </cell>
          <cell r="C69" t="str">
            <v>E5039</v>
          </cell>
          <cell r="D69" t="str">
            <v>E09000015</v>
          </cell>
          <cell r="E69">
            <v>30791</v>
          </cell>
          <cell r="F69">
            <v>4097</v>
          </cell>
          <cell r="G69">
            <v>0</v>
          </cell>
          <cell r="H69">
            <v>704</v>
          </cell>
          <cell r="I69">
            <v>0</v>
          </cell>
          <cell r="J69">
            <v>3865</v>
          </cell>
          <cell r="K69">
            <v>0</v>
          </cell>
          <cell r="L69">
            <v>5155</v>
          </cell>
          <cell r="M69">
            <v>43</v>
          </cell>
          <cell r="N69">
            <v>44655</v>
          </cell>
          <cell r="O69">
            <v>7402</v>
          </cell>
          <cell r="P69">
            <v>27259</v>
          </cell>
          <cell r="Q69">
            <v>6745</v>
          </cell>
          <cell r="R69">
            <v>2027</v>
          </cell>
          <cell r="S69">
            <v>89</v>
          </cell>
          <cell r="T69">
            <v>43522</v>
          </cell>
        </row>
        <row r="70">
          <cell r="A70">
            <v>63</v>
          </cell>
          <cell r="B70" t="str">
            <v>Havering</v>
          </cell>
          <cell r="C70" t="str">
            <v>E5040</v>
          </cell>
          <cell r="D70" t="str">
            <v>E09000016</v>
          </cell>
          <cell r="E70">
            <v>33371</v>
          </cell>
          <cell r="F70">
            <v>4315</v>
          </cell>
          <cell r="G70">
            <v>0</v>
          </cell>
          <cell r="H70">
            <v>1118</v>
          </cell>
          <cell r="I70">
            <v>0</v>
          </cell>
          <cell r="J70">
            <v>44560</v>
          </cell>
          <cell r="K70">
            <v>0</v>
          </cell>
          <cell r="L70">
            <v>4428</v>
          </cell>
          <cell r="M70">
            <v>70</v>
          </cell>
          <cell r="N70">
            <v>87862</v>
          </cell>
          <cell r="O70">
            <v>7789</v>
          </cell>
          <cell r="P70">
            <v>39629</v>
          </cell>
          <cell r="Q70">
            <v>15539</v>
          </cell>
          <cell r="R70">
            <v>4896</v>
          </cell>
          <cell r="S70">
            <v>0</v>
          </cell>
          <cell r="T70">
            <v>67853</v>
          </cell>
        </row>
        <row r="71">
          <cell r="A71">
            <v>64</v>
          </cell>
          <cell r="B71" t="str">
            <v>Hillingdon</v>
          </cell>
          <cell r="C71" t="str">
            <v>E5041</v>
          </cell>
          <cell r="D71" t="str">
            <v>E09000017</v>
          </cell>
          <cell r="E71">
            <v>39955</v>
          </cell>
          <cell r="F71">
            <v>6478</v>
          </cell>
          <cell r="G71">
            <v>0</v>
          </cell>
          <cell r="H71">
            <v>778</v>
          </cell>
          <cell r="I71">
            <v>82</v>
          </cell>
          <cell r="J71">
            <v>3459</v>
          </cell>
          <cell r="K71">
            <v>0</v>
          </cell>
          <cell r="L71">
            <v>10749</v>
          </cell>
          <cell r="M71">
            <v>0</v>
          </cell>
          <cell r="N71">
            <v>61501</v>
          </cell>
          <cell r="O71">
            <v>10231</v>
          </cell>
          <cell r="P71">
            <v>38450</v>
          </cell>
          <cell r="Q71">
            <v>13667</v>
          </cell>
          <cell r="R71">
            <v>4803</v>
          </cell>
          <cell r="S71">
            <v>0</v>
          </cell>
          <cell r="T71">
            <v>67151</v>
          </cell>
        </row>
        <row r="72">
          <cell r="A72">
            <v>65</v>
          </cell>
          <cell r="B72" t="str">
            <v>Hounslow</v>
          </cell>
          <cell r="C72" t="str">
            <v>E5042</v>
          </cell>
          <cell r="D72" t="str">
            <v>E09000018</v>
          </cell>
          <cell r="E72">
            <v>35095</v>
          </cell>
          <cell r="F72">
            <v>7114</v>
          </cell>
          <cell r="G72">
            <v>0</v>
          </cell>
          <cell r="H72">
            <v>1027</v>
          </cell>
          <cell r="I72">
            <v>0</v>
          </cell>
          <cell r="J72">
            <v>4048</v>
          </cell>
          <cell r="K72">
            <v>179</v>
          </cell>
          <cell r="L72">
            <v>4928</v>
          </cell>
          <cell r="M72">
            <v>0</v>
          </cell>
          <cell r="N72">
            <v>52391</v>
          </cell>
          <cell r="O72">
            <v>9597</v>
          </cell>
          <cell r="P72">
            <v>31150</v>
          </cell>
          <cell r="Q72">
            <v>23908</v>
          </cell>
          <cell r="R72">
            <v>6179</v>
          </cell>
          <cell r="S72">
            <v>0</v>
          </cell>
          <cell r="T72">
            <v>70834</v>
          </cell>
        </row>
        <row r="73">
          <cell r="A73">
            <v>66</v>
          </cell>
          <cell r="B73" t="str">
            <v>Kingston upon Thames</v>
          </cell>
          <cell r="C73" t="str">
            <v>E5043</v>
          </cell>
          <cell r="D73" t="str">
            <v>E09000021</v>
          </cell>
          <cell r="E73">
            <v>27078</v>
          </cell>
          <cell r="F73">
            <v>3822</v>
          </cell>
          <cell r="G73">
            <v>0</v>
          </cell>
          <cell r="H73">
            <v>797</v>
          </cell>
          <cell r="I73">
            <v>0</v>
          </cell>
          <cell r="J73">
            <v>2897</v>
          </cell>
          <cell r="K73">
            <v>0</v>
          </cell>
          <cell r="L73">
            <v>9317</v>
          </cell>
          <cell r="M73">
            <v>91</v>
          </cell>
          <cell r="N73">
            <v>44002</v>
          </cell>
          <cell r="O73">
            <v>8394</v>
          </cell>
          <cell r="P73">
            <v>32355</v>
          </cell>
          <cell r="Q73">
            <v>9426</v>
          </cell>
          <cell r="R73">
            <v>3360</v>
          </cell>
          <cell r="S73">
            <v>0</v>
          </cell>
          <cell r="T73">
            <v>53535</v>
          </cell>
        </row>
        <row r="74">
          <cell r="A74">
            <v>67</v>
          </cell>
          <cell r="B74" t="str">
            <v>Merton</v>
          </cell>
          <cell r="C74" t="str">
            <v>E5044</v>
          </cell>
          <cell r="D74" t="str">
            <v>E09000024</v>
          </cell>
          <cell r="E74">
            <v>23286</v>
          </cell>
          <cell r="F74">
            <v>3582</v>
          </cell>
          <cell r="G74">
            <v>0</v>
          </cell>
          <cell r="H74">
            <v>65</v>
          </cell>
          <cell r="I74">
            <v>100</v>
          </cell>
          <cell r="J74">
            <v>4679</v>
          </cell>
          <cell r="K74">
            <v>0</v>
          </cell>
          <cell r="L74">
            <v>4024</v>
          </cell>
          <cell r="M74">
            <v>0</v>
          </cell>
          <cell r="N74">
            <v>35736</v>
          </cell>
          <cell r="O74">
            <v>7100</v>
          </cell>
          <cell r="P74">
            <v>17127</v>
          </cell>
          <cell r="Q74">
            <v>9147</v>
          </cell>
          <cell r="R74">
            <v>2318</v>
          </cell>
          <cell r="S74">
            <v>0</v>
          </cell>
          <cell r="T74">
            <v>35692</v>
          </cell>
        </row>
        <row r="75">
          <cell r="A75">
            <v>68</v>
          </cell>
          <cell r="B75" t="str">
            <v>Newham</v>
          </cell>
          <cell r="C75" t="str">
            <v>E5045</v>
          </cell>
          <cell r="D75" t="str">
            <v>E09000025</v>
          </cell>
          <cell r="E75">
            <v>48788</v>
          </cell>
          <cell r="F75">
            <v>13396</v>
          </cell>
          <cell r="G75">
            <v>0</v>
          </cell>
          <cell r="H75">
            <v>1985</v>
          </cell>
          <cell r="I75">
            <v>0</v>
          </cell>
          <cell r="J75">
            <v>9065</v>
          </cell>
          <cell r="K75">
            <v>0</v>
          </cell>
          <cell r="L75">
            <v>7824</v>
          </cell>
          <cell r="M75">
            <v>335</v>
          </cell>
          <cell r="N75">
            <v>81393</v>
          </cell>
          <cell r="O75">
            <v>13982</v>
          </cell>
          <cell r="P75">
            <v>79167</v>
          </cell>
          <cell r="Q75">
            <v>22984</v>
          </cell>
          <cell r="R75">
            <v>5750</v>
          </cell>
          <cell r="S75">
            <v>0</v>
          </cell>
          <cell r="T75">
            <v>121883</v>
          </cell>
        </row>
        <row r="76">
          <cell r="A76">
            <v>69</v>
          </cell>
          <cell r="B76" t="str">
            <v>Redbridge</v>
          </cell>
          <cell r="C76" t="str">
            <v>E5046</v>
          </cell>
          <cell r="D76" t="str">
            <v>E09000026</v>
          </cell>
          <cell r="E76">
            <v>28970</v>
          </cell>
          <cell r="F76">
            <v>33430</v>
          </cell>
          <cell r="G76">
            <v>0</v>
          </cell>
          <cell r="H76">
            <v>905</v>
          </cell>
          <cell r="I76">
            <v>0</v>
          </cell>
          <cell r="J76">
            <v>5287</v>
          </cell>
          <cell r="K76">
            <v>0</v>
          </cell>
          <cell r="L76">
            <v>3807</v>
          </cell>
          <cell r="M76">
            <v>0</v>
          </cell>
          <cell r="N76">
            <v>72399</v>
          </cell>
          <cell r="O76">
            <v>8105</v>
          </cell>
          <cell r="P76">
            <v>27752</v>
          </cell>
          <cell r="Q76">
            <v>7670</v>
          </cell>
          <cell r="R76">
            <v>405</v>
          </cell>
          <cell r="S76">
            <v>5</v>
          </cell>
          <cell r="T76">
            <v>43937</v>
          </cell>
        </row>
        <row r="77">
          <cell r="A77">
            <v>70</v>
          </cell>
          <cell r="B77" t="str">
            <v>Sutton</v>
          </cell>
          <cell r="C77" t="str">
            <v>E5048</v>
          </cell>
          <cell r="D77" t="str">
            <v>E09000029</v>
          </cell>
          <cell r="E77">
            <v>23659</v>
          </cell>
          <cell r="F77">
            <v>3051</v>
          </cell>
          <cell r="G77">
            <v>0</v>
          </cell>
          <cell r="H77">
            <v>859</v>
          </cell>
          <cell r="I77">
            <v>0</v>
          </cell>
          <cell r="J77">
            <v>5584</v>
          </cell>
          <cell r="K77">
            <v>0</v>
          </cell>
          <cell r="L77">
            <v>6510</v>
          </cell>
          <cell r="M77">
            <v>90</v>
          </cell>
          <cell r="N77">
            <v>39753</v>
          </cell>
          <cell r="O77">
            <v>7006</v>
          </cell>
          <cell r="P77">
            <v>33760</v>
          </cell>
          <cell r="Q77">
            <v>11786</v>
          </cell>
          <cell r="R77">
            <v>3314</v>
          </cell>
          <cell r="S77">
            <v>0</v>
          </cell>
          <cell r="T77">
            <v>55866</v>
          </cell>
        </row>
        <row r="78">
          <cell r="A78">
            <v>71</v>
          </cell>
          <cell r="B78" t="str">
            <v>Waltham Forest</v>
          </cell>
          <cell r="C78" t="str">
            <v>E5049</v>
          </cell>
          <cell r="D78" t="str">
            <v>E09000031</v>
          </cell>
          <cell r="E78">
            <v>38994</v>
          </cell>
          <cell r="F78">
            <v>6583</v>
          </cell>
          <cell r="G78">
            <v>0</v>
          </cell>
          <cell r="H78">
            <v>969</v>
          </cell>
          <cell r="I78">
            <v>0</v>
          </cell>
          <cell r="J78">
            <v>4887</v>
          </cell>
          <cell r="K78">
            <v>0</v>
          </cell>
          <cell r="L78">
            <v>7869</v>
          </cell>
          <cell r="M78">
            <v>130</v>
          </cell>
          <cell r="N78">
            <v>59432</v>
          </cell>
          <cell r="O78">
            <v>9879</v>
          </cell>
          <cell r="P78">
            <v>75678</v>
          </cell>
          <cell r="Q78">
            <v>11910</v>
          </cell>
          <cell r="R78">
            <v>6843</v>
          </cell>
          <cell r="S78">
            <v>353</v>
          </cell>
          <cell r="T78">
            <v>104663</v>
          </cell>
        </row>
        <row r="79">
          <cell r="A79">
            <v>72</v>
          </cell>
          <cell r="B79" t="str">
            <v>London Pensions Fund Auth</v>
          </cell>
          <cell r="C79" t="str">
            <v>E6901</v>
          </cell>
          <cell r="D79" t="str">
            <v>E6901</v>
          </cell>
          <cell r="E79">
            <v>238955</v>
          </cell>
          <cell r="F79">
            <v>24969</v>
          </cell>
          <cell r="G79">
            <v>0</v>
          </cell>
          <cell r="H79">
            <v>6297</v>
          </cell>
          <cell r="I79">
            <v>1650</v>
          </cell>
          <cell r="J79">
            <v>14817</v>
          </cell>
          <cell r="K79">
            <v>0</v>
          </cell>
          <cell r="L79">
            <v>99818</v>
          </cell>
          <cell r="M79">
            <v>0</v>
          </cell>
          <cell r="N79">
            <v>386506</v>
          </cell>
          <cell r="O79">
            <v>42513</v>
          </cell>
          <cell r="P79">
            <v>123961</v>
          </cell>
          <cell r="Q79">
            <v>145903</v>
          </cell>
          <cell r="R79">
            <v>21296</v>
          </cell>
          <cell r="S79">
            <v>178</v>
          </cell>
          <cell r="T79">
            <v>333851</v>
          </cell>
        </row>
        <row r="80">
          <cell r="A80">
            <v>73</v>
          </cell>
          <cell r="B80" t="str">
            <v>Merseyside Pension Fund</v>
          </cell>
          <cell r="C80" t="str">
            <v>E6902</v>
          </cell>
          <cell r="D80" t="str">
            <v>E6902</v>
          </cell>
          <cell r="E80">
            <v>287859</v>
          </cell>
          <cell r="F80">
            <v>31572</v>
          </cell>
          <cell r="G80">
            <v>24297</v>
          </cell>
          <cell r="H80">
            <v>6913</v>
          </cell>
          <cell r="I80">
            <v>0</v>
          </cell>
          <cell r="J80">
            <v>16448</v>
          </cell>
          <cell r="K80">
            <v>0</v>
          </cell>
          <cell r="L80">
            <v>39790</v>
          </cell>
          <cell r="M80">
            <v>426</v>
          </cell>
          <cell r="N80">
            <v>407305</v>
          </cell>
          <cell r="O80">
            <v>60633</v>
          </cell>
          <cell r="P80">
            <v>276784</v>
          </cell>
          <cell r="Q80">
            <v>186932</v>
          </cell>
          <cell r="R80">
            <v>15214</v>
          </cell>
          <cell r="S80">
            <v>0</v>
          </cell>
          <cell r="T80">
            <v>539563</v>
          </cell>
        </row>
        <row r="81">
          <cell r="A81">
            <v>74</v>
          </cell>
          <cell r="B81" t="str">
            <v>South Yorkshire Pensions Fund</v>
          </cell>
          <cell r="C81" t="str">
            <v>E6903</v>
          </cell>
          <cell r="D81" t="str">
            <v>E6903</v>
          </cell>
          <cell r="E81">
            <v>250114</v>
          </cell>
          <cell r="F81">
            <v>56345</v>
          </cell>
          <cell r="G81">
            <v>0</v>
          </cell>
          <cell r="H81">
            <v>7872</v>
          </cell>
          <cell r="I81">
            <v>0</v>
          </cell>
          <cell r="J81">
            <v>16507</v>
          </cell>
          <cell r="K81">
            <v>0</v>
          </cell>
          <cell r="L81">
            <v>64658</v>
          </cell>
          <cell r="M81">
            <v>363</v>
          </cell>
          <cell r="N81">
            <v>395859</v>
          </cell>
          <cell r="O81">
            <v>63014</v>
          </cell>
          <cell r="P81">
            <v>214140</v>
          </cell>
          <cell r="Q81">
            <v>68114</v>
          </cell>
          <cell r="R81">
            <v>20726</v>
          </cell>
          <cell r="S81">
            <v>5662</v>
          </cell>
          <cell r="T81">
            <v>371656</v>
          </cell>
        </row>
        <row r="82">
          <cell r="A82">
            <v>75</v>
          </cell>
          <cell r="B82" t="str">
            <v>Tyne and Wear Superannuation Fund</v>
          </cell>
          <cell r="C82" t="str">
            <v>E6904</v>
          </cell>
          <cell r="D82" t="str">
            <v>E6904</v>
          </cell>
          <cell r="E82">
            <v>328081</v>
          </cell>
          <cell r="F82">
            <v>54534</v>
          </cell>
          <cell r="G82">
            <v>0</v>
          </cell>
          <cell r="H82">
            <v>8660</v>
          </cell>
          <cell r="I82">
            <v>3</v>
          </cell>
          <cell r="J82">
            <v>7671</v>
          </cell>
          <cell r="K82">
            <v>0</v>
          </cell>
          <cell r="L82">
            <v>71420</v>
          </cell>
          <cell r="M82">
            <v>0</v>
          </cell>
          <cell r="N82">
            <v>470369</v>
          </cell>
          <cell r="O82">
            <v>70538</v>
          </cell>
          <cell r="P82">
            <v>213629</v>
          </cell>
          <cell r="Q82">
            <v>62533</v>
          </cell>
          <cell r="R82">
            <v>46634</v>
          </cell>
          <cell r="S82">
            <v>19</v>
          </cell>
          <cell r="T82">
            <v>393353</v>
          </cell>
        </row>
        <row r="83">
          <cell r="A83">
            <v>76</v>
          </cell>
          <cell r="B83" t="str">
            <v>West Midlands Pension Fund</v>
          </cell>
          <cell r="C83" t="str">
            <v>E6905</v>
          </cell>
          <cell r="D83" t="str">
            <v>E6905</v>
          </cell>
          <cell r="E83">
            <v>541600</v>
          </cell>
          <cell r="F83">
            <v>87500</v>
          </cell>
          <cell r="G83">
            <v>0</v>
          </cell>
          <cell r="H83">
            <v>17700</v>
          </cell>
          <cell r="I83">
            <v>400</v>
          </cell>
          <cell r="J83">
            <v>29200</v>
          </cell>
          <cell r="K83">
            <v>0</v>
          </cell>
          <cell r="L83">
            <v>110200</v>
          </cell>
          <cell r="M83">
            <v>1800</v>
          </cell>
          <cell r="N83">
            <v>788400</v>
          </cell>
          <cell r="O83">
            <v>125800</v>
          </cell>
          <cell r="P83">
            <v>1056900</v>
          </cell>
          <cell r="Q83">
            <v>84800</v>
          </cell>
          <cell r="R83">
            <v>22300</v>
          </cell>
          <cell r="S83">
            <v>13900</v>
          </cell>
          <cell r="T83">
            <v>1303700</v>
          </cell>
        </row>
        <row r="84">
          <cell r="A84">
            <v>77</v>
          </cell>
          <cell r="B84" t="str">
            <v>West Yorkshire Superannuation Fund</v>
          </cell>
          <cell r="C84" t="str">
            <v>E6906</v>
          </cell>
          <cell r="D84" t="str">
            <v>E6906</v>
          </cell>
          <cell r="E84">
            <v>440419</v>
          </cell>
          <cell r="F84">
            <v>95919</v>
          </cell>
          <cell r="G84">
            <v>0</v>
          </cell>
          <cell r="H84">
            <v>13739</v>
          </cell>
          <cell r="I84">
            <v>0</v>
          </cell>
          <cell r="J84">
            <v>22107</v>
          </cell>
          <cell r="K84">
            <v>0</v>
          </cell>
          <cell r="L84">
            <v>10002</v>
          </cell>
          <cell r="M84">
            <v>1266</v>
          </cell>
          <cell r="N84">
            <v>583452</v>
          </cell>
          <cell r="O84">
            <v>126785</v>
          </cell>
          <cell r="P84">
            <v>353385</v>
          </cell>
          <cell r="Q84">
            <v>361159</v>
          </cell>
          <cell r="R84">
            <v>26934</v>
          </cell>
          <cell r="S84">
            <v>0</v>
          </cell>
          <cell r="T84">
            <v>868263</v>
          </cell>
        </row>
        <row r="85">
          <cell r="A85">
            <v>78</v>
          </cell>
          <cell r="B85" t="str">
            <v>Flintshire UA</v>
          </cell>
          <cell r="C85" t="str">
            <v>W7002</v>
          </cell>
          <cell r="D85" t="str">
            <v>W06000005</v>
          </cell>
          <cell r="E85">
            <v>65188</v>
          </cell>
          <cell r="F85">
            <v>3923</v>
          </cell>
          <cell r="G85">
            <v>5531</v>
          </cell>
          <cell r="H85">
            <v>2654</v>
          </cell>
          <cell r="I85">
            <v>0</v>
          </cell>
          <cell r="J85">
            <v>5924</v>
          </cell>
          <cell r="K85">
            <v>0</v>
          </cell>
          <cell r="L85">
            <v>21924</v>
          </cell>
          <cell r="M85">
            <v>0</v>
          </cell>
          <cell r="N85">
            <v>105144</v>
          </cell>
          <cell r="O85">
            <v>17177</v>
          </cell>
          <cell r="P85">
            <v>63692</v>
          </cell>
          <cell r="Q85">
            <v>17804</v>
          </cell>
          <cell r="R85">
            <v>3415</v>
          </cell>
          <cell r="S85">
            <v>0</v>
          </cell>
          <cell r="T85">
            <v>102088</v>
          </cell>
        </row>
        <row r="86">
          <cell r="A86">
            <v>79</v>
          </cell>
          <cell r="B86" t="str">
            <v>Carmarthenshire UA</v>
          </cell>
          <cell r="C86" t="str">
            <v>W7102</v>
          </cell>
          <cell r="D86" t="str">
            <v>W06000010</v>
          </cell>
          <cell r="E86">
            <v>75109</v>
          </cell>
          <cell r="F86">
            <v>2318</v>
          </cell>
          <cell r="G86">
            <v>9409</v>
          </cell>
          <cell r="H86">
            <v>2947</v>
          </cell>
          <cell r="I86">
            <v>0</v>
          </cell>
          <cell r="J86">
            <v>3595</v>
          </cell>
          <cell r="K86">
            <v>0</v>
          </cell>
          <cell r="L86">
            <v>15186</v>
          </cell>
          <cell r="M86">
            <v>0</v>
          </cell>
          <cell r="N86">
            <v>108564</v>
          </cell>
          <cell r="O86">
            <v>21599</v>
          </cell>
          <cell r="P86">
            <v>62455</v>
          </cell>
          <cell r="Q86">
            <v>32187</v>
          </cell>
          <cell r="R86">
            <v>3196</v>
          </cell>
          <cell r="S86">
            <v>0</v>
          </cell>
          <cell r="T86">
            <v>119437</v>
          </cell>
        </row>
        <row r="87">
          <cell r="A87">
            <v>80</v>
          </cell>
          <cell r="B87" t="str">
            <v>Torfaen UA</v>
          </cell>
          <cell r="C87" t="str">
            <v>W7204</v>
          </cell>
          <cell r="D87" t="str">
            <v>W06000020</v>
          </cell>
          <cell r="E87">
            <v>101405</v>
          </cell>
          <cell r="F87">
            <v>18349</v>
          </cell>
          <cell r="G87">
            <v>0</v>
          </cell>
          <cell r="H87">
            <v>3048</v>
          </cell>
          <cell r="I87">
            <v>0</v>
          </cell>
          <cell r="J87">
            <v>5619</v>
          </cell>
          <cell r="K87">
            <v>-10</v>
          </cell>
          <cell r="L87">
            <v>11069</v>
          </cell>
          <cell r="M87">
            <v>190</v>
          </cell>
          <cell r="N87">
            <v>139670</v>
          </cell>
          <cell r="O87">
            <v>29178</v>
          </cell>
          <cell r="P87">
            <v>100038</v>
          </cell>
          <cell r="Q87">
            <v>31446</v>
          </cell>
          <cell r="R87">
            <v>3932</v>
          </cell>
          <cell r="S87">
            <v>1085</v>
          </cell>
          <cell r="T87">
            <v>165679</v>
          </cell>
        </row>
        <row r="88">
          <cell r="A88">
            <v>81</v>
          </cell>
          <cell r="B88" t="str">
            <v>Gwynedd</v>
          </cell>
          <cell r="C88" t="str">
            <v>W7320</v>
          </cell>
          <cell r="D88" t="str">
            <v>W06000002</v>
          </cell>
          <cell r="E88">
            <v>50411</v>
          </cell>
          <cell r="F88">
            <v>10807</v>
          </cell>
          <cell r="G88">
            <v>0</v>
          </cell>
          <cell r="H88">
            <v>1160</v>
          </cell>
          <cell r="I88">
            <v>0</v>
          </cell>
          <cell r="J88">
            <v>2960</v>
          </cell>
          <cell r="K88">
            <v>0</v>
          </cell>
          <cell r="L88">
            <v>22669</v>
          </cell>
          <cell r="M88">
            <v>92</v>
          </cell>
          <cell r="N88">
            <v>88099</v>
          </cell>
          <cell r="O88">
            <v>18671</v>
          </cell>
          <cell r="P88">
            <v>59581</v>
          </cell>
          <cell r="Q88">
            <v>30768</v>
          </cell>
          <cell r="R88">
            <v>3356</v>
          </cell>
          <cell r="S88">
            <v>4</v>
          </cell>
          <cell r="T88">
            <v>112380</v>
          </cell>
        </row>
        <row r="89">
          <cell r="A89">
            <v>82</v>
          </cell>
          <cell r="B89" t="str">
            <v>Rhondda Cynon Taff UA</v>
          </cell>
          <cell r="C89" t="str">
            <v>W7404</v>
          </cell>
          <cell r="D89" t="str">
            <v>W06000016</v>
          </cell>
          <cell r="E89">
            <v>110855</v>
          </cell>
          <cell r="F89">
            <v>16252</v>
          </cell>
          <cell r="G89">
            <v>0</v>
          </cell>
          <cell r="H89">
            <v>3875</v>
          </cell>
          <cell r="I89">
            <v>0</v>
          </cell>
          <cell r="J89">
            <v>4701</v>
          </cell>
          <cell r="K89">
            <v>0</v>
          </cell>
          <cell r="L89">
            <v>13084</v>
          </cell>
          <cell r="M89">
            <v>177</v>
          </cell>
          <cell r="N89">
            <v>148944</v>
          </cell>
          <cell r="O89">
            <v>29766</v>
          </cell>
          <cell r="P89">
            <v>100053</v>
          </cell>
          <cell r="Q89">
            <v>80768</v>
          </cell>
          <cell r="R89">
            <v>8248</v>
          </cell>
          <cell r="S89">
            <v>14</v>
          </cell>
          <cell r="T89">
            <v>218849</v>
          </cell>
        </row>
        <row r="90">
          <cell r="A90">
            <v>83</v>
          </cell>
          <cell r="B90" t="str">
            <v>Powys UA</v>
          </cell>
          <cell r="C90" t="str">
            <v>W7501</v>
          </cell>
          <cell r="D90" t="str">
            <v>W06000023</v>
          </cell>
          <cell r="E90">
            <v>23827</v>
          </cell>
          <cell r="F90">
            <v>4064</v>
          </cell>
          <cell r="G90">
            <v>0</v>
          </cell>
          <cell r="H90">
            <v>794</v>
          </cell>
          <cell r="I90">
            <v>0</v>
          </cell>
          <cell r="J90">
            <v>1174</v>
          </cell>
          <cell r="K90">
            <v>0</v>
          </cell>
          <cell r="L90">
            <v>4783</v>
          </cell>
          <cell r="M90">
            <v>43</v>
          </cell>
          <cell r="N90">
            <v>34685</v>
          </cell>
          <cell r="O90">
            <v>5294</v>
          </cell>
          <cell r="P90">
            <v>21917</v>
          </cell>
          <cell r="Q90">
            <v>8037</v>
          </cell>
          <cell r="R90">
            <v>3614</v>
          </cell>
          <cell r="S90">
            <v>29</v>
          </cell>
          <cell r="T90">
            <v>38891</v>
          </cell>
        </row>
        <row r="91">
          <cell r="A91">
            <v>84</v>
          </cell>
          <cell r="B91" t="str">
            <v>Cardiff UA</v>
          </cell>
          <cell r="C91" t="str">
            <v>W7601</v>
          </cell>
          <cell r="D91" t="str">
            <v>W06000015</v>
          </cell>
          <cell r="E91">
            <v>71463</v>
          </cell>
          <cell r="F91">
            <v>10014</v>
          </cell>
          <cell r="G91">
            <v>514</v>
          </cell>
          <cell r="H91">
            <v>2413</v>
          </cell>
          <cell r="I91">
            <v>0</v>
          </cell>
          <cell r="J91">
            <v>3817</v>
          </cell>
          <cell r="K91">
            <v>0</v>
          </cell>
          <cell r="L91">
            <v>8189</v>
          </cell>
          <cell r="M91">
            <v>86</v>
          </cell>
          <cell r="N91">
            <v>96496</v>
          </cell>
          <cell r="O91">
            <v>21174</v>
          </cell>
          <cell r="P91">
            <v>69615</v>
          </cell>
          <cell r="Q91">
            <v>9762</v>
          </cell>
          <cell r="R91">
            <v>3510</v>
          </cell>
          <cell r="S91">
            <v>269</v>
          </cell>
          <cell r="T91">
            <v>104330</v>
          </cell>
        </row>
        <row r="92">
          <cell r="A92">
            <v>85</v>
          </cell>
          <cell r="B92" t="str">
            <v>Swansea UA</v>
          </cell>
          <cell r="C92" t="str">
            <v>W7702</v>
          </cell>
          <cell r="D92" t="str">
            <v>W06000011</v>
          </cell>
          <cell r="E92">
            <v>70195</v>
          </cell>
          <cell r="F92">
            <v>11417</v>
          </cell>
          <cell r="G92">
            <v>0</v>
          </cell>
          <cell r="H92">
            <v>3127</v>
          </cell>
          <cell r="I92">
            <v>0</v>
          </cell>
          <cell r="J92">
            <v>3934</v>
          </cell>
          <cell r="K92">
            <v>0</v>
          </cell>
          <cell r="L92">
            <v>13514</v>
          </cell>
          <cell r="M92">
            <v>113</v>
          </cell>
          <cell r="N92">
            <v>102300</v>
          </cell>
          <cell r="O92">
            <v>20199</v>
          </cell>
          <cell r="P92">
            <v>81813</v>
          </cell>
          <cell r="Q92">
            <v>39722</v>
          </cell>
          <cell r="R92">
            <v>3092</v>
          </cell>
          <cell r="S92">
            <v>50</v>
          </cell>
          <cell r="T92">
            <v>144876</v>
          </cell>
        </row>
        <row r="93">
          <cell r="A93">
            <v>86</v>
          </cell>
          <cell r="B93" t="str">
            <v>England</v>
          </cell>
          <cell r="C93" t="str">
            <v>E9999</v>
          </cell>
          <cell r="D93" t="str">
            <v>E9999</v>
          </cell>
          <cell r="E93">
            <v>8570979</v>
          </cell>
          <cell r="F93">
            <v>1348412</v>
          </cell>
          <cell r="G93">
            <v>126305</v>
          </cell>
          <cell r="H93">
            <v>247284</v>
          </cell>
          <cell r="I93">
            <v>6783</v>
          </cell>
          <cell r="J93">
            <v>726347</v>
          </cell>
          <cell r="K93">
            <v>915</v>
          </cell>
          <cell r="L93">
            <v>1549120</v>
          </cell>
          <cell r="M93">
            <v>23143</v>
          </cell>
          <cell r="N93">
            <v>12599288</v>
          </cell>
          <cell r="O93">
            <v>2256851</v>
          </cell>
          <cell r="P93">
            <v>9661369</v>
          </cell>
          <cell r="Q93">
            <v>3429545</v>
          </cell>
          <cell r="R93">
            <v>776670</v>
          </cell>
          <cell r="S93">
            <v>41277</v>
          </cell>
          <cell r="T93">
            <v>16165712</v>
          </cell>
        </row>
        <row r="94">
          <cell r="A94">
            <v>87</v>
          </cell>
          <cell r="B94" t="str">
            <v>Wales</v>
          </cell>
          <cell r="C94" t="str">
            <v>W9999</v>
          </cell>
          <cell r="D94" t="str">
            <v>W9999</v>
          </cell>
          <cell r="E94">
            <v>568453</v>
          </cell>
          <cell r="F94">
            <v>77144</v>
          </cell>
          <cell r="G94">
            <v>15454</v>
          </cell>
          <cell r="H94">
            <v>20018</v>
          </cell>
          <cell r="I94">
            <v>0</v>
          </cell>
          <cell r="J94">
            <v>31724</v>
          </cell>
          <cell r="K94">
            <v>-10</v>
          </cell>
          <cell r="L94">
            <v>110418</v>
          </cell>
          <cell r="M94">
            <v>701</v>
          </cell>
          <cell r="N94">
            <v>823902</v>
          </cell>
          <cell r="O94">
            <v>163058</v>
          </cell>
          <cell r="P94">
            <v>559164</v>
          </cell>
          <cell r="Q94">
            <v>250494</v>
          </cell>
          <cell r="R94">
            <v>32363</v>
          </cell>
          <cell r="S94">
            <v>1451</v>
          </cell>
          <cell r="T94">
            <v>1006530</v>
          </cell>
        </row>
        <row r="95">
          <cell r="A95">
            <v>88</v>
          </cell>
          <cell r="B95" t="str">
            <v>England &amp; Wales</v>
          </cell>
          <cell r="C95" t="str">
            <v>EW001</v>
          </cell>
          <cell r="D95" t="str">
            <v>EW001</v>
          </cell>
          <cell r="E95">
            <v>9139432</v>
          </cell>
          <cell r="F95">
            <v>1425556</v>
          </cell>
          <cell r="G95">
            <v>141759</v>
          </cell>
          <cell r="H95">
            <v>267302</v>
          </cell>
          <cell r="I95">
            <v>6783</v>
          </cell>
          <cell r="J95">
            <v>758071</v>
          </cell>
          <cell r="K95">
            <v>905</v>
          </cell>
          <cell r="L95">
            <v>1659538</v>
          </cell>
          <cell r="M95">
            <v>23844</v>
          </cell>
          <cell r="N95">
            <v>13423190</v>
          </cell>
          <cell r="O95">
            <v>2419909</v>
          </cell>
          <cell r="P95">
            <v>10220533</v>
          </cell>
          <cell r="Q95">
            <v>3680039</v>
          </cell>
          <cell r="R95">
            <v>809033</v>
          </cell>
          <cell r="S95">
            <v>42728</v>
          </cell>
          <cell r="T95">
            <v>17172242</v>
          </cell>
        </row>
        <row r="96">
          <cell r="A96">
            <v>89</v>
          </cell>
          <cell r="B96" t="str">
            <v>ZZZZ</v>
          </cell>
          <cell r="C96" t="str">
            <v>EZZZZ</v>
          </cell>
          <cell r="D96"/>
          <cell r="E96"/>
          <cell r="F96"/>
          <cell r="G96"/>
          <cell r="H96"/>
          <cell r="I96"/>
          <cell r="J96"/>
          <cell r="K96"/>
          <cell r="L96"/>
          <cell r="M96"/>
          <cell r="N96"/>
          <cell r="O96"/>
          <cell r="P96"/>
          <cell r="Q96"/>
          <cell r="R96"/>
          <cell r="S96"/>
          <cell r="T96"/>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local-government-pension-sche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D5DD-154E-4BD6-AD61-18D1C2866F7B}">
  <sheetPr codeName="Sheet1"/>
  <dimension ref="B1:P51"/>
  <sheetViews>
    <sheetView tabSelected="1" zoomScaleNormal="100" workbookViewId="0"/>
  </sheetViews>
  <sheetFormatPr defaultColWidth="9.140625" defaultRowHeight="14.25" x14ac:dyDescent="0.2"/>
  <cols>
    <col min="1" max="1" width="2.7109375" style="266" customWidth="1"/>
    <col min="2" max="2" width="3.85546875" style="266" customWidth="1"/>
    <col min="3" max="3" width="27.7109375" style="266" customWidth="1"/>
    <col min="4" max="14" width="9.140625" style="266"/>
    <col min="15" max="15" width="15.85546875" style="266" customWidth="1"/>
    <col min="16" max="16" width="8.140625" style="266" customWidth="1"/>
    <col min="17" max="16384" width="9.140625" style="266"/>
  </cols>
  <sheetData>
    <row r="1" spans="2:16" ht="15.75" thickBot="1" x14ac:dyDescent="0.3">
      <c r="C1" s="306"/>
      <c r="D1" s="307"/>
      <c r="E1" s="307"/>
      <c r="F1" s="307"/>
      <c r="G1" s="307"/>
      <c r="H1" s="307"/>
      <c r="I1" s="307"/>
      <c r="J1" s="307"/>
      <c r="K1" s="307"/>
      <c r="L1" s="307"/>
      <c r="M1" s="307"/>
      <c r="N1" s="307"/>
      <c r="O1" s="307"/>
    </row>
    <row r="2" spans="2:16" x14ac:dyDescent="0.2">
      <c r="B2" s="267"/>
      <c r="C2" s="268"/>
      <c r="D2" s="268"/>
      <c r="E2" s="268"/>
      <c r="F2" s="268"/>
      <c r="G2" s="268"/>
      <c r="H2" s="268"/>
      <c r="I2" s="268"/>
      <c r="J2" s="268"/>
      <c r="K2" s="268"/>
      <c r="L2" s="268"/>
      <c r="M2" s="268"/>
      <c r="N2" s="268"/>
      <c r="O2" s="268"/>
      <c r="P2" s="269"/>
    </row>
    <row r="3" spans="2:16" x14ac:dyDescent="0.2">
      <c r="B3" s="270"/>
      <c r="P3" s="271"/>
    </row>
    <row r="4" spans="2:16" x14ac:dyDescent="0.2">
      <c r="B4" s="270"/>
      <c r="P4" s="271"/>
    </row>
    <row r="5" spans="2:16" ht="15" x14ac:dyDescent="0.25">
      <c r="B5" s="270"/>
      <c r="G5" s="272"/>
      <c r="H5" s="272"/>
      <c r="P5" s="271"/>
    </row>
    <row r="6" spans="2:16" x14ac:dyDescent="0.2">
      <c r="B6" s="270"/>
      <c r="P6" s="271"/>
    </row>
    <row r="7" spans="2:16" x14ac:dyDescent="0.2">
      <c r="B7" s="270"/>
      <c r="P7" s="271"/>
    </row>
    <row r="8" spans="2:16" x14ac:dyDescent="0.2">
      <c r="B8" s="270"/>
      <c r="P8" s="271"/>
    </row>
    <row r="9" spans="2:16" x14ac:dyDescent="0.2">
      <c r="B9" s="270"/>
      <c r="P9" s="271"/>
    </row>
    <row r="10" spans="2:16" x14ac:dyDescent="0.2">
      <c r="B10" s="270"/>
      <c r="P10" s="271"/>
    </row>
    <row r="11" spans="2:16" ht="15" x14ac:dyDescent="0.2">
      <c r="B11" s="270"/>
      <c r="C11" s="308" t="s">
        <v>633</v>
      </c>
      <c r="D11" s="308"/>
      <c r="E11" s="308"/>
      <c r="F11" s="308"/>
      <c r="G11" s="308"/>
      <c r="H11" s="308"/>
      <c r="I11" s="308"/>
      <c r="J11" s="308"/>
      <c r="K11" s="308"/>
      <c r="L11" s="308"/>
      <c r="M11" s="308"/>
      <c r="N11" s="308"/>
      <c r="O11" s="308"/>
      <c r="P11" s="271"/>
    </row>
    <row r="12" spans="2:16" x14ac:dyDescent="0.2">
      <c r="B12" s="270"/>
      <c r="P12" s="271"/>
    </row>
    <row r="13" spans="2:16" ht="15" x14ac:dyDescent="0.25">
      <c r="B13" s="270"/>
      <c r="C13" s="273" t="s">
        <v>429</v>
      </c>
      <c r="P13" s="271"/>
    </row>
    <row r="14" spans="2:16" ht="64.5" customHeight="1" x14ac:dyDescent="0.2">
      <c r="B14" s="270"/>
      <c r="C14" s="304" t="s">
        <v>665</v>
      </c>
      <c r="D14" s="304"/>
      <c r="E14" s="304"/>
      <c r="F14" s="304"/>
      <c r="G14" s="304"/>
      <c r="H14" s="304"/>
      <c r="I14" s="304"/>
      <c r="J14" s="304"/>
      <c r="K14" s="304"/>
      <c r="L14" s="304"/>
      <c r="M14" s="304"/>
      <c r="N14" s="304"/>
      <c r="O14" s="304"/>
      <c r="P14" s="271"/>
    </row>
    <row r="15" spans="2:16" x14ac:dyDescent="0.2">
      <c r="B15" s="270"/>
      <c r="D15" s="274"/>
      <c r="E15" s="274"/>
      <c r="F15" s="274"/>
      <c r="G15" s="274"/>
      <c r="H15" s="274"/>
      <c r="I15" s="274"/>
      <c r="J15" s="274"/>
      <c r="K15" s="274"/>
      <c r="L15" s="274"/>
      <c r="M15" s="274"/>
      <c r="N15" s="274"/>
      <c r="O15" s="274"/>
      <c r="P15" s="275"/>
    </row>
    <row r="16" spans="2:16" x14ac:dyDescent="0.2">
      <c r="B16" s="270"/>
      <c r="C16" s="309" t="s">
        <v>430</v>
      </c>
      <c r="D16" s="309"/>
      <c r="E16" s="309"/>
      <c r="F16" s="309"/>
      <c r="G16" s="309"/>
      <c r="H16" s="309"/>
      <c r="I16" s="309"/>
      <c r="J16" s="309"/>
      <c r="K16" s="309"/>
      <c r="L16" s="309"/>
      <c r="M16" s="309"/>
      <c r="N16" s="309"/>
      <c r="O16" s="309"/>
      <c r="P16" s="275"/>
    </row>
    <row r="17" spans="2:16" ht="30.75" customHeight="1" x14ac:dyDescent="0.2">
      <c r="B17" s="270"/>
      <c r="C17" s="303" t="s">
        <v>431</v>
      </c>
      <c r="D17" s="303"/>
      <c r="E17" s="303"/>
      <c r="F17" s="303"/>
      <c r="G17" s="303"/>
      <c r="H17" s="303"/>
      <c r="I17" s="303"/>
      <c r="J17" s="303"/>
      <c r="K17" s="303"/>
      <c r="L17" s="303"/>
      <c r="M17" s="303"/>
      <c r="N17" s="303"/>
      <c r="O17" s="303"/>
      <c r="P17" s="275"/>
    </row>
    <row r="18" spans="2:16" ht="15" customHeight="1" x14ac:dyDescent="0.2">
      <c r="B18" s="270"/>
      <c r="C18" s="276"/>
      <c r="D18" s="276"/>
      <c r="E18" s="276"/>
      <c r="F18" s="276"/>
      <c r="G18" s="276"/>
      <c r="H18" s="276"/>
      <c r="I18" s="276"/>
      <c r="J18" s="276"/>
      <c r="K18" s="276"/>
      <c r="L18" s="276"/>
      <c r="M18" s="276"/>
      <c r="N18" s="276"/>
      <c r="O18" s="276"/>
      <c r="P18" s="275"/>
    </row>
    <row r="19" spans="2:16" x14ac:dyDescent="0.2">
      <c r="B19" s="270"/>
      <c r="C19" s="284" t="s">
        <v>432</v>
      </c>
      <c r="D19" s="305" t="s">
        <v>621</v>
      </c>
      <c r="E19" s="305"/>
      <c r="F19" s="305"/>
      <c r="G19" s="305"/>
      <c r="H19" s="305"/>
      <c r="I19" s="305"/>
      <c r="J19" s="305"/>
      <c r="K19" s="305"/>
      <c r="L19" s="305"/>
      <c r="M19" s="305"/>
      <c r="N19" s="305"/>
      <c r="O19" s="305"/>
      <c r="P19" s="275"/>
    </row>
    <row r="20" spans="2:16" x14ac:dyDescent="0.2">
      <c r="B20" s="270"/>
      <c r="C20" s="274"/>
      <c r="D20" s="274"/>
      <c r="E20" s="274"/>
      <c r="F20" s="274"/>
      <c r="G20" s="274"/>
      <c r="H20" s="274"/>
      <c r="I20" s="274"/>
      <c r="J20" s="274"/>
      <c r="K20" s="274"/>
      <c r="L20" s="274"/>
      <c r="M20" s="274"/>
      <c r="N20" s="274"/>
      <c r="O20" s="274"/>
      <c r="P20" s="275"/>
    </row>
    <row r="21" spans="2:16" x14ac:dyDescent="0.2">
      <c r="B21" s="270"/>
      <c r="C21" s="285" t="s">
        <v>433</v>
      </c>
      <c r="D21" s="305" t="s">
        <v>623</v>
      </c>
      <c r="E21" s="305"/>
      <c r="F21" s="305"/>
      <c r="G21" s="305"/>
      <c r="H21" s="305"/>
      <c r="I21" s="305"/>
      <c r="J21" s="305"/>
      <c r="K21" s="305"/>
      <c r="L21" s="305"/>
      <c r="M21" s="305"/>
      <c r="N21" s="305"/>
      <c r="O21" s="305"/>
      <c r="P21" s="275"/>
    </row>
    <row r="22" spans="2:16" x14ac:dyDescent="0.2">
      <c r="B22" s="270"/>
      <c r="C22" s="274"/>
      <c r="D22" s="274"/>
      <c r="E22" s="274"/>
      <c r="F22" s="274"/>
      <c r="G22" s="274"/>
      <c r="H22" s="274"/>
      <c r="I22" s="274"/>
      <c r="J22" s="274"/>
      <c r="K22" s="274"/>
      <c r="L22" s="274"/>
      <c r="M22" s="274"/>
      <c r="N22" s="274"/>
      <c r="O22" s="274"/>
      <c r="P22" s="275"/>
    </row>
    <row r="23" spans="2:16" x14ac:dyDescent="0.2">
      <c r="B23" s="270"/>
      <c r="C23" s="285" t="s">
        <v>434</v>
      </c>
      <c r="D23" s="305" t="s">
        <v>622</v>
      </c>
      <c r="E23" s="305"/>
      <c r="F23" s="305"/>
      <c r="G23" s="305"/>
      <c r="H23" s="305"/>
      <c r="I23" s="305"/>
      <c r="J23" s="305"/>
      <c r="K23" s="305"/>
      <c r="L23" s="305"/>
      <c r="M23" s="305"/>
      <c r="N23" s="305"/>
      <c r="O23" s="305"/>
      <c r="P23" s="275"/>
    </row>
    <row r="24" spans="2:16" x14ac:dyDescent="0.2">
      <c r="B24" s="270"/>
      <c r="C24" s="274"/>
      <c r="D24" s="274"/>
      <c r="E24" s="274"/>
      <c r="F24" s="274"/>
      <c r="G24" s="274"/>
      <c r="H24" s="274"/>
      <c r="I24" s="274"/>
      <c r="J24" s="274"/>
      <c r="K24" s="274"/>
      <c r="L24" s="274"/>
      <c r="M24" s="274"/>
      <c r="N24" s="274"/>
      <c r="O24" s="274"/>
      <c r="P24" s="275"/>
    </row>
    <row r="25" spans="2:16" x14ac:dyDescent="0.2">
      <c r="B25" s="270"/>
      <c r="C25" s="285" t="s">
        <v>435</v>
      </c>
      <c r="D25" s="305" t="s">
        <v>619</v>
      </c>
      <c r="E25" s="305"/>
      <c r="F25" s="305"/>
      <c r="G25" s="305"/>
      <c r="H25" s="305"/>
      <c r="I25" s="305"/>
      <c r="J25" s="305"/>
      <c r="K25" s="305"/>
      <c r="L25" s="305"/>
      <c r="M25" s="305"/>
      <c r="N25" s="305"/>
      <c r="O25" s="305"/>
      <c r="P25" s="275"/>
    </row>
    <row r="26" spans="2:16" x14ac:dyDescent="0.2">
      <c r="B26" s="270"/>
      <c r="C26" s="274"/>
      <c r="D26" s="274"/>
      <c r="E26" s="274"/>
      <c r="F26" s="274"/>
      <c r="G26" s="274"/>
      <c r="H26" s="274"/>
      <c r="I26" s="274"/>
      <c r="J26" s="274"/>
      <c r="K26" s="274"/>
      <c r="L26" s="274"/>
      <c r="M26" s="274"/>
      <c r="N26" s="274"/>
      <c r="O26" s="274"/>
      <c r="P26" s="275"/>
    </row>
    <row r="27" spans="2:16" x14ac:dyDescent="0.2">
      <c r="B27" s="270"/>
      <c r="C27" s="277"/>
      <c r="D27" s="277"/>
      <c r="E27" s="277"/>
      <c r="F27" s="277"/>
      <c r="G27" s="277"/>
      <c r="H27" s="277"/>
      <c r="I27" s="277"/>
      <c r="J27" s="277"/>
      <c r="K27" s="277"/>
      <c r="L27" s="277"/>
      <c r="M27" s="277"/>
      <c r="N27" s="277"/>
      <c r="P27" s="271"/>
    </row>
    <row r="28" spans="2:16" ht="15" x14ac:dyDescent="0.25">
      <c r="B28" s="270"/>
      <c r="C28" s="273" t="s">
        <v>436</v>
      </c>
      <c r="P28" s="271"/>
    </row>
    <row r="29" spans="2:16" ht="15" x14ac:dyDescent="0.25">
      <c r="B29" s="270"/>
      <c r="C29" s="273"/>
      <c r="P29" s="271"/>
    </row>
    <row r="30" spans="2:16" ht="12.75" customHeight="1" x14ac:dyDescent="0.2">
      <c r="B30" s="270"/>
      <c r="C30" s="303" t="s">
        <v>439</v>
      </c>
      <c r="D30" s="303"/>
      <c r="E30" s="303"/>
      <c r="F30" s="303"/>
      <c r="G30" s="303"/>
      <c r="H30" s="303"/>
      <c r="I30" s="303"/>
      <c r="J30" s="303"/>
      <c r="K30" s="303"/>
      <c r="L30" s="303"/>
      <c r="M30" s="303"/>
      <c r="N30" s="303"/>
      <c r="O30" s="303"/>
      <c r="P30" s="271"/>
    </row>
    <row r="31" spans="2:16" x14ac:dyDescent="0.2">
      <c r="B31" s="270"/>
      <c r="C31" s="277"/>
      <c r="D31" s="277"/>
      <c r="E31" s="277"/>
      <c r="F31" s="277"/>
      <c r="G31" s="277"/>
      <c r="H31" s="277"/>
      <c r="I31" s="277"/>
      <c r="J31" s="277"/>
      <c r="K31" s="277"/>
      <c r="L31" s="277"/>
      <c r="M31" s="277"/>
      <c r="N31" s="277"/>
      <c r="P31" s="271"/>
    </row>
    <row r="32" spans="2:16" ht="15" x14ac:dyDescent="0.25">
      <c r="B32" s="270"/>
      <c r="C32" s="273" t="s">
        <v>437</v>
      </c>
      <c r="P32" s="271"/>
    </row>
    <row r="33" spans="2:16" x14ac:dyDescent="0.2">
      <c r="B33" s="270"/>
      <c r="C33" s="278"/>
      <c r="P33" s="271"/>
    </row>
    <row r="34" spans="2:16" x14ac:dyDescent="0.2">
      <c r="B34" s="270"/>
      <c r="C34" s="304" t="s">
        <v>661</v>
      </c>
      <c r="D34" s="304"/>
      <c r="E34" s="304"/>
      <c r="F34" s="304"/>
      <c r="G34" s="304"/>
      <c r="H34" s="304"/>
      <c r="I34" s="304"/>
      <c r="J34" s="304"/>
      <c r="K34" s="304"/>
      <c r="L34" s="304"/>
      <c r="M34" s="304"/>
      <c r="N34" s="304"/>
      <c r="O34" s="304"/>
      <c r="P34" s="279"/>
    </row>
    <row r="35" spans="2:16" x14ac:dyDescent="0.2">
      <c r="B35" s="270"/>
      <c r="C35" s="280"/>
      <c r="D35" s="280"/>
      <c r="E35" s="280"/>
      <c r="F35" s="280"/>
      <c r="G35" s="280"/>
      <c r="H35" s="280"/>
      <c r="I35" s="280"/>
      <c r="J35" s="280"/>
      <c r="K35" s="280"/>
      <c r="L35" s="280"/>
      <c r="M35" s="280"/>
      <c r="N35" s="280"/>
      <c r="O35" s="280"/>
      <c r="P35" s="279"/>
    </row>
    <row r="36" spans="2:16" ht="14.25" customHeight="1" x14ac:dyDescent="0.2">
      <c r="B36" s="270"/>
      <c r="C36" s="303" t="s">
        <v>662</v>
      </c>
      <c r="D36" s="303"/>
      <c r="E36" s="303"/>
      <c r="F36" s="303"/>
      <c r="G36" s="303"/>
      <c r="H36" s="303"/>
      <c r="I36" s="303"/>
      <c r="J36" s="303"/>
      <c r="K36" s="303"/>
      <c r="L36" s="303"/>
      <c r="M36" s="303"/>
      <c r="N36" s="303"/>
      <c r="O36" s="303"/>
      <c r="P36" s="271"/>
    </row>
    <row r="37" spans="2:16" x14ac:dyDescent="0.2">
      <c r="B37" s="270"/>
      <c r="C37" s="303"/>
      <c r="D37" s="303"/>
      <c r="E37" s="303"/>
      <c r="F37" s="303"/>
      <c r="G37" s="303"/>
      <c r="H37" s="303"/>
      <c r="I37" s="303"/>
      <c r="J37" s="303"/>
      <c r="K37" s="303"/>
      <c r="L37" s="303"/>
      <c r="M37" s="303"/>
      <c r="N37" s="303"/>
      <c r="O37" s="303"/>
      <c r="P37" s="271"/>
    </row>
    <row r="38" spans="2:16" x14ac:dyDescent="0.2">
      <c r="B38" s="270"/>
      <c r="C38" s="303"/>
      <c r="D38" s="303"/>
      <c r="E38" s="303"/>
      <c r="F38" s="303"/>
      <c r="G38" s="303"/>
      <c r="H38" s="303"/>
      <c r="I38" s="303"/>
      <c r="J38" s="303"/>
      <c r="K38" s="303"/>
      <c r="L38" s="303"/>
      <c r="M38" s="303"/>
      <c r="N38" s="303"/>
      <c r="O38" s="303"/>
      <c r="P38" s="271"/>
    </row>
    <row r="39" spans="2:16" x14ac:dyDescent="0.2">
      <c r="B39" s="270"/>
      <c r="C39" s="303"/>
      <c r="D39" s="303"/>
      <c r="E39" s="303"/>
      <c r="F39" s="303"/>
      <c r="G39" s="303"/>
      <c r="H39" s="303"/>
      <c r="I39" s="303"/>
      <c r="J39" s="303"/>
      <c r="K39" s="303"/>
      <c r="L39" s="303"/>
      <c r="M39" s="303"/>
      <c r="N39" s="303"/>
      <c r="O39" s="303"/>
      <c r="P39" s="271"/>
    </row>
    <row r="40" spans="2:16" x14ac:dyDescent="0.2">
      <c r="B40" s="270"/>
      <c r="C40" s="276"/>
      <c r="D40" s="276"/>
      <c r="E40" s="276"/>
      <c r="F40" s="276"/>
      <c r="G40" s="276"/>
      <c r="H40" s="276"/>
      <c r="I40" s="276"/>
      <c r="J40" s="276"/>
      <c r="K40" s="276"/>
      <c r="L40" s="276"/>
      <c r="M40" s="276"/>
      <c r="N40" s="276"/>
      <c r="O40" s="276"/>
      <c r="P40" s="271"/>
    </row>
    <row r="41" spans="2:16" ht="30" customHeight="1" x14ac:dyDescent="0.2">
      <c r="B41" s="270"/>
      <c r="C41" s="303" t="s">
        <v>620</v>
      </c>
      <c r="D41" s="303"/>
      <c r="E41" s="303"/>
      <c r="F41" s="303"/>
      <c r="G41" s="303"/>
      <c r="H41" s="303"/>
      <c r="I41" s="303"/>
      <c r="J41" s="303"/>
      <c r="K41" s="303"/>
      <c r="L41" s="303"/>
      <c r="M41" s="303"/>
      <c r="N41" s="303"/>
      <c r="O41" s="303"/>
      <c r="P41" s="271"/>
    </row>
    <row r="42" spans="2:16" x14ac:dyDescent="0.2">
      <c r="B42" s="270"/>
      <c r="C42" s="277"/>
      <c r="D42" s="277"/>
      <c r="E42" s="277"/>
      <c r="F42" s="277"/>
      <c r="G42" s="277"/>
      <c r="H42" s="277"/>
      <c r="I42" s="277"/>
      <c r="J42" s="277"/>
      <c r="K42" s="277"/>
      <c r="L42" s="277"/>
      <c r="M42" s="277"/>
      <c r="N42" s="277"/>
      <c r="O42" s="277"/>
      <c r="P42" s="271"/>
    </row>
    <row r="43" spans="2:16" ht="24.75" customHeight="1" x14ac:dyDescent="0.2">
      <c r="B43" s="270"/>
      <c r="C43" s="286" t="s">
        <v>624</v>
      </c>
      <c r="D43" s="277"/>
      <c r="E43" s="277"/>
      <c r="F43" s="277"/>
      <c r="G43" s="277"/>
      <c r="H43" s="277"/>
      <c r="I43" s="277"/>
      <c r="J43" s="277"/>
      <c r="K43" s="277"/>
      <c r="L43" s="277"/>
      <c r="M43" s="277"/>
      <c r="N43" s="277"/>
      <c r="O43" s="277"/>
      <c r="P43" s="271"/>
    </row>
    <row r="44" spans="2:16" ht="32.25" customHeight="1" x14ac:dyDescent="0.2">
      <c r="B44" s="270"/>
      <c r="C44" s="304" t="s">
        <v>663</v>
      </c>
      <c r="D44" s="304"/>
      <c r="E44" s="304"/>
      <c r="F44" s="304"/>
      <c r="G44" s="304"/>
      <c r="H44" s="304"/>
      <c r="I44" s="304"/>
      <c r="J44" s="304"/>
      <c r="K44" s="304"/>
      <c r="L44" s="304"/>
      <c r="M44" s="304"/>
      <c r="N44" s="304"/>
      <c r="O44" s="304"/>
      <c r="P44" s="271"/>
    </row>
    <row r="45" spans="2:16" x14ac:dyDescent="0.2">
      <c r="B45" s="270"/>
      <c r="C45" s="277"/>
      <c r="D45" s="277"/>
      <c r="E45" s="277"/>
      <c r="F45" s="277"/>
      <c r="G45" s="277"/>
      <c r="H45" s="277"/>
      <c r="I45" s="277"/>
      <c r="J45" s="277"/>
      <c r="K45" s="277"/>
      <c r="L45" s="277"/>
      <c r="M45" s="277"/>
      <c r="N45" s="277"/>
      <c r="O45" s="277"/>
      <c r="P45" s="271"/>
    </row>
    <row r="46" spans="2:16" ht="15" x14ac:dyDescent="0.25">
      <c r="B46" s="270"/>
      <c r="C46" s="273" t="s">
        <v>438</v>
      </c>
      <c r="P46" s="271"/>
    </row>
    <row r="47" spans="2:16" x14ac:dyDescent="0.2">
      <c r="B47" s="270"/>
      <c r="P47" s="271"/>
    </row>
    <row r="48" spans="2:16" x14ac:dyDescent="0.2">
      <c r="B48" s="270"/>
      <c r="C48" s="266" t="s">
        <v>640</v>
      </c>
      <c r="P48" s="271"/>
    </row>
    <row r="49" spans="2:16" x14ac:dyDescent="0.2">
      <c r="B49" s="270"/>
      <c r="P49" s="271"/>
    </row>
    <row r="50" spans="2:16" ht="15" x14ac:dyDescent="0.25">
      <c r="B50" s="270"/>
      <c r="C50" s="266" t="s">
        <v>664</v>
      </c>
      <c r="P50" s="271"/>
    </row>
    <row r="51" spans="2:16" ht="15" thickBot="1" x14ac:dyDescent="0.25">
      <c r="B51" s="281"/>
      <c r="C51" s="282"/>
      <c r="D51" s="282"/>
      <c r="E51" s="282"/>
      <c r="F51" s="282"/>
      <c r="G51" s="282"/>
      <c r="H51" s="282"/>
      <c r="I51" s="282"/>
      <c r="J51" s="282"/>
      <c r="K51" s="282"/>
      <c r="L51" s="282"/>
      <c r="M51" s="282"/>
      <c r="N51" s="282"/>
      <c r="O51" s="282"/>
      <c r="P51" s="283"/>
    </row>
  </sheetData>
  <mergeCells count="14">
    <mergeCell ref="C17:O17"/>
    <mergeCell ref="C1:O1"/>
    <mergeCell ref="C11:O11"/>
    <mergeCell ref="C14:O14"/>
    <mergeCell ref="C16:O16"/>
    <mergeCell ref="C41:O41"/>
    <mergeCell ref="C44:O44"/>
    <mergeCell ref="D19:O19"/>
    <mergeCell ref="D21:O21"/>
    <mergeCell ref="D23:O23"/>
    <mergeCell ref="D25:O25"/>
    <mergeCell ref="C30:O30"/>
    <mergeCell ref="C34:O34"/>
    <mergeCell ref="C36:O39"/>
  </mergeCells>
  <hyperlinks>
    <hyperlink ref="C16:O16" r:id="rId1" display="https://www.gov.uk/government/collections/local-government-pension-scheme" xr:uid="{5A6848F9-3D5D-4E3F-B917-51ED28786C77}"/>
    <hyperlink ref="C19" location="'SF3 Expenditure &amp; Income'!A1" display="SF3 Expenditure &amp; Income" xr:uid="{AC85654A-DAA4-47D9-9BC6-5C4FB80B57B4}"/>
    <hyperlink ref="C21" location="'All Memo items'!A1" display="All Memo items" xr:uid="{6C64F5A3-39AE-4BE1-A156-2F5731BEDDBE}"/>
    <hyperlink ref="C23" location="Data!A1" display="Data" xr:uid="{BEA4D60C-B39A-43AC-85C0-BC0AB8386416}"/>
    <hyperlink ref="C25" location="Data2!A1" display="Data2" xr:uid="{348D07A3-3B73-41B6-9587-21887B2BDB6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zoomScale="80" zoomScaleNormal="80" workbookViewId="0"/>
  </sheetViews>
  <sheetFormatPr defaultRowHeight="15" x14ac:dyDescent="0.25"/>
  <cols>
    <col min="1" max="1" width="3.42578125" style="95" customWidth="1"/>
    <col min="2" max="2" width="68.140625" style="95" customWidth="1"/>
    <col min="3" max="3" width="7.7109375" style="95" customWidth="1"/>
    <col min="4" max="4" width="44" style="95" customWidth="1"/>
    <col min="5" max="5" width="28.5703125" style="95" customWidth="1"/>
    <col min="6" max="6" width="2.85546875" style="95" customWidth="1"/>
    <col min="7" max="11" width="9.140625" style="95"/>
    <col min="12" max="12" width="12.7109375" style="95" bestFit="1" customWidth="1"/>
    <col min="13" max="16384" width="9.140625" style="95"/>
  </cols>
  <sheetData>
    <row r="1" spans="1:13" s="70" customFormat="1" ht="19.5" customHeight="1" x14ac:dyDescent="0.2">
      <c r="A1" s="68"/>
      <c r="B1" s="314"/>
      <c r="C1" s="315"/>
      <c r="D1" s="315"/>
      <c r="E1" s="315"/>
      <c r="F1" s="69">
        <v>88</v>
      </c>
    </row>
    <row r="2" spans="1:13" s="70" customFormat="1" ht="24.75" customHeight="1" x14ac:dyDescent="0.2">
      <c r="A2" s="310" t="s">
        <v>269</v>
      </c>
      <c r="B2" s="311"/>
      <c r="C2" s="311"/>
      <c r="D2" s="311"/>
      <c r="E2" s="311"/>
      <c r="F2" s="312"/>
    </row>
    <row r="3" spans="1:13" s="70" customFormat="1" x14ac:dyDescent="0.25">
      <c r="A3" s="310" t="s">
        <v>634</v>
      </c>
      <c r="B3" s="311"/>
      <c r="C3" s="311"/>
      <c r="D3" s="311"/>
      <c r="E3" s="311"/>
      <c r="F3" s="312"/>
      <c r="H3" s="67"/>
      <c r="I3" s="66"/>
      <c r="J3" s="66"/>
      <c r="K3" s="66"/>
      <c r="L3" s="66"/>
      <c r="M3" s="66"/>
    </row>
    <row r="4" spans="1:13" s="70" customFormat="1" x14ac:dyDescent="0.2">
      <c r="A4" s="313"/>
      <c r="B4" s="311"/>
      <c r="C4" s="311"/>
      <c r="D4" s="311"/>
      <c r="E4" s="311"/>
      <c r="F4" s="312"/>
    </row>
    <row r="5" spans="1:13" s="70" customFormat="1" ht="15.75" thickBot="1" x14ac:dyDescent="0.25">
      <c r="A5" s="71"/>
      <c r="B5" s="72"/>
      <c r="C5" s="72"/>
      <c r="D5" s="72"/>
      <c r="E5" s="73"/>
      <c r="F5" s="74"/>
      <c r="I5" s="75"/>
    </row>
    <row r="6" spans="1:13" s="70" customFormat="1" x14ac:dyDescent="0.2">
      <c r="A6" s="76"/>
      <c r="B6" s="77"/>
      <c r="C6" s="77"/>
      <c r="D6" s="77"/>
      <c r="E6" s="77"/>
      <c r="F6" s="78"/>
    </row>
    <row r="7" spans="1:13" s="70" customFormat="1" x14ac:dyDescent="0.2">
      <c r="A7" s="79"/>
      <c r="B7" s="80"/>
      <c r="C7" s="80"/>
      <c r="D7" s="81"/>
      <c r="E7" s="82"/>
      <c r="F7" s="78"/>
    </row>
    <row r="8" spans="1:13" s="70" customFormat="1" x14ac:dyDescent="0.2">
      <c r="A8" s="79"/>
      <c r="B8" s="83" t="s">
        <v>281</v>
      </c>
      <c r="C8" s="83"/>
      <c r="D8" s="82"/>
      <c r="E8" s="81"/>
      <c r="F8" s="84"/>
    </row>
    <row r="9" spans="1:13" s="70" customFormat="1" x14ac:dyDescent="0.2">
      <c r="A9" s="85"/>
      <c r="B9" s="86"/>
      <c r="C9" s="86"/>
      <c r="D9" s="82"/>
      <c r="E9" s="81"/>
      <c r="F9" s="84"/>
    </row>
    <row r="10" spans="1:13" s="70" customFormat="1" x14ac:dyDescent="0.2">
      <c r="A10" s="85"/>
      <c r="B10" s="80"/>
      <c r="C10" s="80"/>
      <c r="D10" s="86"/>
      <c r="E10" s="81"/>
      <c r="F10" s="84"/>
    </row>
    <row r="11" spans="1:13" s="70" customFormat="1" ht="15.75" thickBot="1" x14ac:dyDescent="0.25">
      <c r="A11" s="79"/>
      <c r="B11" s="81"/>
      <c r="C11" s="81"/>
      <c r="D11" s="82"/>
      <c r="E11" s="87"/>
      <c r="F11" s="78"/>
    </row>
    <row r="12" spans="1:13" s="70" customFormat="1" ht="15.75" thickBot="1" x14ac:dyDescent="0.25">
      <c r="A12" s="79"/>
      <c r="B12" s="82" t="s">
        <v>282</v>
      </c>
      <c r="C12" s="82"/>
      <c r="D12" s="88" t="str">
        <f>VLOOKUP('SF3 Expenditure &amp; Income'!F1,data,2,FALSE)</f>
        <v>England &amp; Wales</v>
      </c>
      <c r="E12" s="87"/>
      <c r="F12" s="78"/>
    </row>
    <row r="13" spans="1:13" s="70" customFormat="1" x14ac:dyDescent="0.2">
      <c r="A13" s="79"/>
      <c r="B13" s="82" t="s">
        <v>285</v>
      </c>
      <c r="C13" s="82"/>
      <c r="D13" s="88" t="str">
        <f>VLOOKUP('SF3 Expenditure &amp; Income'!F1,data,4,FALSE)</f>
        <v>EW001</v>
      </c>
      <c r="E13" s="87"/>
      <c r="F13" s="78"/>
    </row>
    <row r="14" spans="1:13" s="70" customFormat="1" ht="15.75" thickBot="1" x14ac:dyDescent="0.25">
      <c r="A14" s="89"/>
      <c r="B14" s="90"/>
      <c r="C14" s="90"/>
      <c r="D14" s="90"/>
      <c r="E14" s="90"/>
      <c r="F14" s="91"/>
    </row>
    <row r="15" spans="1:13" x14ac:dyDescent="0.25">
      <c r="A15" s="92"/>
      <c r="B15" s="93"/>
      <c r="C15" s="93"/>
      <c r="D15" s="93"/>
      <c r="E15" s="93"/>
      <c r="F15" s="94"/>
    </row>
    <row r="16" spans="1:13" ht="18" customHeight="1" x14ac:dyDescent="0.25">
      <c r="A16" s="96"/>
      <c r="B16" s="97" t="s">
        <v>641</v>
      </c>
      <c r="C16" s="98"/>
      <c r="D16" s="99"/>
      <c r="E16" s="93"/>
      <c r="F16" s="94"/>
    </row>
    <row r="17" spans="1:9" x14ac:dyDescent="0.25">
      <c r="A17" s="100"/>
      <c r="B17" s="101" t="s">
        <v>642</v>
      </c>
      <c r="C17" s="93"/>
      <c r="D17" s="93"/>
      <c r="E17" s="93"/>
      <c r="F17" s="94"/>
    </row>
    <row r="18" spans="1:9" x14ac:dyDescent="0.25">
      <c r="A18" s="102"/>
      <c r="B18" s="103"/>
      <c r="C18" s="93"/>
      <c r="D18" s="93"/>
      <c r="E18" s="104" t="s">
        <v>13</v>
      </c>
      <c r="F18" s="94"/>
    </row>
    <row r="19" spans="1:9" ht="15.75" customHeight="1" x14ac:dyDescent="0.25">
      <c r="A19" s="105"/>
      <c r="B19" s="106" t="s">
        <v>270</v>
      </c>
      <c r="C19" s="93"/>
      <c r="D19" s="93"/>
      <c r="E19" s="107">
        <f>VLOOKUP(D$12,Data!B$7:$T$96,4,0)</f>
        <v>9484457</v>
      </c>
      <c r="F19" s="94"/>
      <c r="I19" s="108"/>
    </row>
    <row r="20" spans="1:9" x14ac:dyDescent="0.25">
      <c r="A20" s="105"/>
      <c r="B20" s="106"/>
      <c r="C20" s="93"/>
      <c r="D20" s="93"/>
      <c r="E20" s="109"/>
      <c r="F20" s="94"/>
    </row>
    <row r="21" spans="1:9" x14ac:dyDescent="0.25">
      <c r="A21" s="105"/>
      <c r="B21" s="106" t="s">
        <v>74</v>
      </c>
      <c r="C21" s="93"/>
      <c r="D21" s="93"/>
      <c r="E21" s="107">
        <f>VLOOKUP(D$12,Data!B$7:$T$96,5,0)</f>
        <v>1595493</v>
      </c>
      <c r="F21" s="94"/>
      <c r="I21" s="108"/>
    </row>
    <row r="22" spans="1:9" x14ac:dyDescent="0.25">
      <c r="A22" s="105"/>
      <c r="B22" s="106"/>
      <c r="C22" s="93"/>
      <c r="D22" s="93"/>
      <c r="E22" s="110"/>
      <c r="F22" s="94"/>
    </row>
    <row r="23" spans="1:9" x14ac:dyDescent="0.25">
      <c r="A23" s="105"/>
      <c r="B23" s="111" t="s">
        <v>643</v>
      </c>
      <c r="C23" s="93"/>
      <c r="D23" s="93"/>
      <c r="E23" s="107">
        <f>VLOOKUP(D$12,Data!B$7:$T$96,6,0)</f>
        <v>178765</v>
      </c>
      <c r="F23" s="94"/>
      <c r="I23" s="108"/>
    </row>
    <row r="24" spans="1:9" x14ac:dyDescent="0.25">
      <c r="A24" s="102"/>
      <c r="B24" s="103"/>
      <c r="C24" s="93"/>
      <c r="D24" s="93"/>
      <c r="E24" s="109"/>
      <c r="F24" s="94"/>
    </row>
    <row r="25" spans="1:9" x14ac:dyDescent="0.25">
      <c r="A25" s="102"/>
      <c r="B25" s="103" t="s">
        <v>372</v>
      </c>
      <c r="C25" s="93"/>
      <c r="D25" s="93"/>
      <c r="E25" s="107">
        <f>VLOOKUP(D$12,Data!B$7:$T$96,7,0)</f>
        <v>275036</v>
      </c>
      <c r="F25" s="94"/>
      <c r="I25" s="108"/>
    </row>
    <row r="26" spans="1:9" x14ac:dyDescent="0.25">
      <c r="A26" s="102"/>
      <c r="B26" s="103"/>
      <c r="C26" s="93"/>
      <c r="D26" s="93"/>
      <c r="E26" s="109"/>
      <c r="F26" s="94"/>
    </row>
    <row r="27" spans="1:9" x14ac:dyDescent="0.25">
      <c r="A27" s="102"/>
      <c r="B27" s="103" t="s">
        <v>373</v>
      </c>
      <c r="C27" s="93"/>
      <c r="D27" s="93"/>
      <c r="E27" s="107">
        <f>VLOOKUP(D$12,Data!B$7:$T$96,8,0)</f>
        <v>6779</v>
      </c>
      <c r="F27" s="94"/>
      <c r="I27" s="108"/>
    </row>
    <row r="28" spans="1:9" x14ac:dyDescent="0.25">
      <c r="A28" s="102"/>
      <c r="B28" s="103"/>
      <c r="C28" s="93"/>
      <c r="D28" s="93"/>
      <c r="E28" s="109"/>
      <c r="F28" s="94"/>
    </row>
    <row r="29" spans="1:9" x14ac:dyDescent="0.25">
      <c r="A29" s="102"/>
      <c r="B29" s="103" t="s">
        <v>374</v>
      </c>
      <c r="C29" s="93"/>
      <c r="D29" s="93"/>
      <c r="E29" s="107">
        <f>VLOOKUP(D$12,Data!B$7:$T$96,9,0)</f>
        <v>860174</v>
      </c>
      <c r="F29" s="94"/>
      <c r="I29" s="108"/>
    </row>
    <row r="30" spans="1:9" x14ac:dyDescent="0.25">
      <c r="A30" s="102"/>
      <c r="B30" s="103"/>
      <c r="C30" s="93"/>
      <c r="D30" s="93"/>
      <c r="E30" s="109"/>
      <c r="F30" s="94"/>
    </row>
    <row r="31" spans="1:9" x14ac:dyDescent="0.25">
      <c r="A31" s="102"/>
      <c r="B31" s="103" t="s">
        <v>440</v>
      </c>
      <c r="C31" s="93"/>
      <c r="D31" s="93"/>
      <c r="E31" s="107">
        <f>VLOOKUP(D$12,Data!B$7:$T$96,10,0)</f>
        <v>1648</v>
      </c>
      <c r="F31" s="94"/>
    </row>
    <row r="32" spans="1:9" x14ac:dyDescent="0.25">
      <c r="A32" s="102"/>
      <c r="B32" s="103"/>
      <c r="C32" s="93"/>
      <c r="D32" s="93"/>
      <c r="E32" s="109"/>
      <c r="F32" s="94"/>
    </row>
    <row r="33" spans="1:12" x14ac:dyDescent="0.25">
      <c r="A33" s="105"/>
      <c r="B33" s="106" t="s">
        <v>375</v>
      </c>
      <c r="C33" s="93"/>
      <c r="D33" s="93"/>
      <c r="E33" s="107">
        <f>VLOOKUP(D$12,Data!B$7:$T$96,11,0)</f>
        <v>2022991</v>
      </c>
      <c r="F33" s="94"/>
      <c r="I33" s="108"/>
    </row>
    <row r="34" spans="1:12" x14ac:dyDescent="0.25">
      <c r="A34" s="105"/>
      <c r="B34" s="106"/>
      <c r="C34" s="93"/>
      <c r="D34" s="93"/>
      <c r="E34" s="109"/>
      <c r="F34" s="94"/>
    </row>
    <row r="35" spans="1:12" x14ac:dyDescent="0.25">
      <c r="A35" s="102"/>
      <c r="B35" s="103" t="s">
        <v>376</v>
      </c>
      <c r="C35" s="93"/>
      <c r="D35" s="93"/>
      <c r="E35" s="107">
        <f>VLOOKUP(D$12,Data!B$7:$T$96,12,0)</f>
        <v>24586</v>
      </c>
      <c r="F35" s="94"/>
      <c r="I35" s="108"/>
    </row>
    <row r="36" spans="1:12" ht="15.75" thickBot="1" x14ac:dyDescent="0.3">
      <c r="A36" s="102"/>
      <c r="B36" s="103"/>
      <c r="C36" s="93"/>
      <c r="D36" s="93"/>
      <c r="E36" s="109"/>
      <c r="F36" s="94"/>
    </row>
    <row r="37" spans="1:12" s="115" customFormat="1" ht="15.75" thickBot="1" x14ac:dyDescent="0.3">
      <c r="A37" s="100"/>
      <c r="B37" s="101" t="s">
        <v>428</v>
      </c>
      <c r="C37" s="112"/>
      <c r="D37" s="112"/>
      <c r="E37" s="113">
        <f>VLOOKUP(D$12,Data!B$7:$T$96,13,0)</f>
        <v>14449929</v>
      </c>
      <c r="F37" s="114"/>
      <c r="I37" s="116"/>
      <c r="L37" s="116"/>
    </row>
    <row r="38" spans="1:12" x14ac:dyDescent="0.25">
      <c r="A38" s="92"/>
      <c r="B38" s="93"/>
      <c r="C38" s="93"/>
      <c r="D38" s="93"/>
      <c r="E38" s="117"/>
      <c r="F38" s="94"/>
    </row>
    <row r="39" spans="1:12" x14ac:dyDescent="0.25">
      <c r="A39" s="92"/>
      <c r="B39" s="93"/>
      <c r="C39" s="93"/>
      <c r="D39" s="93"/>
      <c r="E39" s="118"/>
      <c r="F39" s="94"/>
    </row>
    <row r="40" spans="1:12" x14ac:dyDescent="0.25">
      <c r="A40" s="119"/>
      <c r="B40" s="120" t="s">
        <v>644</v>
      </c>
      <c r="C40" s="93"/>
      <c r="D40" s="93"/>
      <c r="E40" s="118"/>
      <c r="F40" s="94"/>
      <c r="L40" s="108"/>
    </row>
    <row r="41" spans="1:12" x14ac:dyDescent="0.25">
      <c r="A41" s="92"/>
      <c r="B41" s="93"/>
      <c r="C41" s="93"/>
      <c r="D41" s="93"/>
      <c r="E41" s="121" t="s">
        <v>68</v>
      </c>
      <c r="F41" s="94"/>
    </row>
    <row r="42" spans="1:12" x14ac:dyDescent="0.25">
      <c r="A42" s="105"/>
      <c r="B42" s="106" t="s">
        <v>377</v>
      </c>
      <c r="C42" s="93"/>
      <c r="D42" s="93"/>
      <c r="E42" s="107">
        <f>VLOOKUP(D$12,Data!B$7:$T$96,14,0)</f>
        <v>2558121</v>
      </c>
      <c r="F42" s="94"/>
    </row>
    <row r="43" spans="1:12" x14ac:dyDescent="0.25">
      <c r="A43" s="105"/>
      <c r="B43" s="106"/>
      <c r="C43" s="93"/>
      <c r="D43" s="93"/>
      <c r="E43" s="109"/>
      <c r="F43" s="94"/>
    </row>
    <row r="44" spans="1:12" x14ac:dyDescent="0.25">
      <c r="A44" s="105"/>
      <c r="B44" s="106" t="s">
        <v>378</v>
      </c>
      <c r="C44" s="93"/>
      <c r="D44" s="93"/>
      <c r="E44" s="107">
        <f>VLOOKUP(D$12,Data!B$7:$T$96,15,0)</f>
        <v>7801268</v>
      </c>
      <c r="F44" s="94"/>
    </row>
    <row r="45" spans="1:12" x14ac:dyDescent="0.25">
      <c r="A45" s="122"/>
      <c r="B45" s="123"/>
      <c r="C45" s="93"/>
      <c r="D45" s="93"/>
      <c r="E45" s="109"/>
      <c r="F45" s="94"/>
    </row>
    <row r="46" spans="1:12" x14ac:dyDescent="0.25">
      <c r="A46" s="105"/>
      <c r="B46" s="106" t="s">
        <v>379</v>
      </c>
      <c r="C46" s="93"/>
      <c r="D46" s="93"/>
      <c r="E46" s="107">
        <f>VLOOKUP(D$12,Data!B$7:$T$96,16,0)</f>
        <v>4498882</v>
      </c>
      <c r="F46" s="94"/>
    </row>
    <row r="47" spans="1:12" x14ac:dyDescent="0.25">
      <c r="A47" s="102"/>
      <c r="B47" s="103"/>
      <c r="C47" s="93"/>
      <c r="D47" s="93"/>
      <c r="E47" s="109"/>
      <c r="F47" s="94"/>
    </row>
    <row r="48" spans="1:12" x14ac:dyDescent="0.25">
      <c r="A48" s="102"/>
      <c r="B48" s="103" t="s">
        <v>380</v>
      </c>
      <c r="C48" s="93"/>
      <c r="D48" s="93"/>
      <c r="E48" s="107">
        <f>VLOOKUP(D$12,Data!B$7:$T$96,17,0)</f>
        <v>1019395</v>
      </c>
      <c r="F48" s="94"/>
    </row>
    <row r="49" spans="1:6" x14ac:dyDescent="0.25">
      <c r="A49" s="102"/>
      <c r="B49" s="103"/>
      <c r="C49" s="93"/>
      <c r="D49" s="93"/>
      <c r="E49" s="109"/>
      <c r="F49" s="94"/>
    </row>
    <row r="50" spans="1:6" x14ac:dyDescent="0.25">
      <c r="A50" s="102"/>
      <c r="B50" s="103" t="s">
        <v>381</v>
      </c>
      <c r="C50" s="93"/>
      <c r="D50" s="93"/>
      <c r="E50" s="107">
        <f>VLOOKUP(D$12,Data!B$7:$T$96,18,0)</f>
        <v>50483</v>
      </c>
      <c r="F50" s="94"/>
    </row>
    <row r="51" spans="1:6" ht="15.75" thickBot="1" x14ac:dyDescent="0.3">
      <c r="A51" s="102"/>
      <c r="B51" s="103"/>
      <c r="C51" s="93"/>
      <c r="D51" s="93"/>
      <c r="E51" s="109"/>
      <c r="F51" s="94"/>
    </row>
    <row r="52" spans="1:6" s="115" customFormat="1" ht="15.75" thickBot="1" x14ac:dyDescent="0.3">
      <c r="A52" s="100"/>
      <c r="B52" s="101" t="s">
        <v>382</v>
      </c>
      <c r="C52" s="112"/>
      <c r="D52" s="112"/>
      <c r="E52" s="113">
        <f>VLOOKUP(D$12,Data!B$7:$T$96,19,0)</f>
        <v>15928149</v>
      </c>
      <c r="F52" s="114"/>
    </row>
    <row r="53" spans="1:6" s="115" customFormat="1" x14ac:dyDescent="0.25">
      <c r="A53" s="119"/>
      <c r="B53" s="120"/>
      <c r="C53" s="112"/>
      <c r="D53" s="124"/>
      <c r="E53" s="117"/>
      <c r="F53" s="114"/>
    </row>
    <row r="54" spans="1:6" ht="15.75" thickBot="1" x14ac:dyDescent="0.3">
      <c r="A54" s="125"/>
      <c r="B54" s="126"/>
      <c r="C54" s="126"/>
      <c r="D54" s="127"/>
      <c r="E54" s="126"/>
      <c r="F54" s="128"/>
    </row>
    <row r="55" spans="1:6" x14ac:dyDescent="0.25">
      <c r="D55" s="129"/>
    </row>
    <row r="56" spans="1:6" ht="15" customHeight="1" x14ac:dyDescent="0.25">
      <c r="A56" s="130"/>
      <c r="B56" s="130"/>
      <c r="C56" s="130"/>
      <c r="D56" s="130"/>
      <c r="E56" s="131"/>
    </row>
    <row r="57" spans="1:6" x14ac:dyDescent="0.25">
      <c r="A57" s="130"/>
      <c r="B57" s="130"/>
      <c r="C57" s="130"/>
      <c r="D57" s="130"/>
      <c r="E57" s="131"/>
    </row>
    <row r="58" spans="1:6" x14ac:dyDescent="0.25">
      <c r="A58" s="130"/>
      <c r="B58" s="130"/>
      <c r="C58" s="130"/>
      <c r="D58" s="130"/>
      <c r="E58" s="131"/>
    </row>
    <row r="59" spans="1:6" x14ac:dyDescent="0.25">
      <c r="A59" s="130"/>
      <c r="B59" s="130"/>
      <c r="C59" s="130"/>
      <c r="D59" s="130"/>
    </row>
  </sheetData>
  <mergeCells count="4">
    <mergeCell ref="A2:F2"/>
    <mergeCell ref="A3:F3"/>
    <mergeCell ref="A4:F4"/>
    <mergeCell ref="B1:E1"/>
  </mergeCells>
  <phoneticPr fontId="0" type="noConversion"/>
  <conditionalFormatting sqref="E38 E53">
    <cfRule type="expression" dxfId="19" priority="7" stopIfTrue="1">
      <formula>E37=""</formula>
    </cfRule>
    <cfRule type="expression" dxfId="18" priority="8" stopIfTrue="1">
      <formula>#REF!&gt;1</formula>
    </cfRule>
    <cfRule type="expression" dxfId="17" priority="9" stopIfTrue="1">
      <formula>#REF!=1</formula>
    </cfRule>
  </conditionalFormatting>
  <conditionalFormatting sqref="E19 E35 E21 E23 E25 E27 E29 E31 E33 E37 E42 E44 E46 E48 E50 E52">
    <cfRule type="cellIs" dxfId="16" priority="4" stopIfTrue="1" operator="equal">
      <formula>""</formula>
    </cfRule>
    <cfRule type="expression" dxfId="15" priority="5" stopIfTrue="1">
      <formula>#REF!</formula>
    </cfRule>
    <cfRule type="expression" dxfId="14" priority="6" stopIfTrue="1">
      <formula>#REF!</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4</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30"/>
  <sheetViews>
    <sheetView showGridLines="0" zoomScale="80" zoomScaleNormal="80" workbookViewId="0"/>
  </sheetViews>
  <sheetFormatPr defaultRowHeight="15" x14ac:dyDescent="0.25"/>
  <cols>
    <col min="1" max="1" width="3.5703125" style="133" customWidth="1"/>
    <col min="2" max="2" width="62.42578125" style="133" customWidth="1"/>
    <col min="3" max="5" width="14.140625" style="133" customWidth="1"/>
    <col min="6" max="6" width="14.28515625" style="133" customWidth="1"/>
    <col min="7" max="7" width="3.28515625" style="133" customWidth="1"/>
    <col min="8" max="8" width="16.140625" style="133" customWidth="1"/>
    <col min="9" max="9" width="3.5703125" style="133" customWidth="1"/>
    <col min="10" max="16384" width="9.140625" style="133"/>
  </cols>
  <sheetData>
    <row r="1" spans="1:16" ht="15.75" thickBot="1" x14ac:dyDescent="0.3">
      <c r="B1" s="320"/>
      <c r="C1" s="321"/>
      <c r="D1" s="321"/>
      <c r="E1" s="321"/>
      <c r="F1" s="321"/>
      <c r="G1" s="321"/>
      <c r="H1" s="321"/>
    </row>
    <row r="2" spans="1:16" x14ac:dyDescent="0.25">
      <c r="A2" s="134"/>
      <c r="B2" s="135" t="s">
        <v>645</v>
      </c>
      <c r="C2" s="136"/>
      <c r="D2" s="136"/>
      <c r="E2" s="136"/>
      <c r="F2" s="136"/>
      <c r="G2" s="136"/>
      <c r="H2" s="137"/>
      <c r="I2" s="138"/>
    </row>
    <row r="3" spans="1:16" ht="15.75" thickBot="1" x14ac:dyDescent="0.3">
      <c r="A3" s="139"/>
      <c r="B3" s="140" t="s">
        <v>283</v>
      </c>
      <c r="C3" s="141"/>
      <c r="D3" s="141"/>
      <c r="E3" s="141"/>
      <c r="F3" s="141"/>
      <c r="G3" s="141"/>
      <c r="H3" s="141"/>
      <c r="I3" s="142"/>
      <c r="K3" s="67"/>
      <c r="L3" s="66"/>
      <c r="M3" s="66"/>
      <c r="N3" s="66"/>
      <c r="O3" s="66"/>
      <c r="P3" s="66"/>
    </row>
    <row r="4" spans="1:16" ht="18" customHeight="1" x14ac:dyDescent="0.25">
      <c r="A4" s="143"/>
      <c r="B4" s="144" t="str">
        <f>+'SF3 Expenditure &amp; Income'!D12</f>
        <v>England &amp; Wales</v>
      </c>
      <c r="C4" s="145"/>
      <c r="D4" s="146"/>
      <c r="E4" s="146"/>
      <c r="F4" s="147"/>
      <c r="G4" s="147"/>
      <c r="H4" s="147"/>
      <c r="I4" s="148"/>
    </row>
    <row r="5" spans="1:16" x14ac:dyDescent="0.25">
      <c r="A5" s="143"/>
      <c r="B5" s="149"/>
      <c r="C5" s="324" t="s">
        <v>384</v>
      </c>
      <c r="D5" s="324"/>
      <c r="E5" s="324"/>
      <c r="F5" s="324"/>
      <c r="G5" s="150"/>
      <c r="H5" s="325" t="s">
        <v>64</v>
      </c>
      <c r="I5" s="148"/>
    </row>
    <row r="6" spans="1:16" ht="75" x14ac:dyDescent="0.25">
      <c r="A6" s="143"/>
      <c r="B6" s="149" t="s">
        <v>646</v>
      </c>
      <c r="C6" s="151" t="s">
        <v>526</v>
      </c>
      <c r="D6" s="151" t="s">
        <v>527</v>
      </c>
      <c r="E6" s="151" t="s">
        <v>528</v>
      </c>
      <c r="F6" s="151" t="s">
        <v>529</v>
      </c>
      <c r="G6" s="150"/>
      <c r="H6" s="326"/>
      <c r="I6" s="148"/>
    </row>
    <row r="7" spans="1:16" x14ac:dyDescent="0.25">
      <c r="A7" s="143"/>
      <c r="B7" s="152" t="s">
        <v>394</v>
      </c>
      <c r="C7" s="153">
        <f>VLOOKUP($B$4,Data2!$B$9:$BZ$98,4,0)</f>
        <v>3392</v>
      </c>
      <c r="D7" s="153">
        <f>VLOOKUP($B$4,Data2!$B$9:$BZ$98,5,0)</f>
        <v>8882</v>
      </c>
      <c r="E7" s="153">
        <f>VLOOKUP($B$4,Data2!$B$9:$BZ$98,6,0)</f>
        <v>1053</v>
      </c>
      <c r="F7" s="153">
        <f>VLOOKUP($B$4,Data2!$B$9:$BZ$98,7,0)</f>
        <v>6507</v>
      </c>
      <c r="G7" s="154"/>
      <c r="H7" s="155">
        <f>VLOOKUP($B$4,Data2!$B$9:$BZ$98,8,0)</f>
        <v>19834</v>
      </c>
      <c r="I7" s="148"/>
    </row>
    <row r="8" spans="1:16" x14ac:dyDescent="0.25">
      <c r="A8" s="143"/>
      <c r="B8" s="152"/>
      <c r="C8" s="149"/>
      <c r="D8" s="149"/>
      <c r="E8" s="149"/>
      <c r="F8" s="156"/>
      <c r="G8" s="150"/>
      <c r="H8" s="132"/>
      <c r="I8" s="148"/>
    </row>
    <row r="9" spans="1:16" ht="15.4" customHeight="1" x14ac:dyDescent="0.25">
      <c r="A9" s="143"/>
      <c r="B9" s="152" t="s">
        <v>395</v>
      </c>
      <c r="C9" s="153">
        <f>VLOOKUP($B$4,Data2!$B$9:$BZ$98,9,0)</f>
        <v>1313282</v>
      </c>
      <c r="D9" s="153">
        <f>VLOOKUP($B$4,Data2!$B$9:$BZ$98,10,0)</f>
        <v>557030</v>
      </c>
      <c r="E9" s="153">
        <f>VLOOKUP($B$4,Data2!$B$9:$BZ$98,11,0)</f>
        <v>63929</v>
      </c>
      <c r="F9" s="153">
        <f>VLOOKUP($B$4,Data2!$B$9:$BZ$98,12,0)</f>
        <v>91213</v>
      </c>
      <c r="G9" s="154"/>
      <c r="H9" s="155">
        <f>VLOOKUP($B$4,Data2!$B$9:$BZ$98,13,0)</f>
        <v>2025454</v>
      </c>
      <c r="I9" s="148"/>
    </row>
    <row r="10" spans="1:16" x14ac:dyDescent="0.25">
      <c r="A10" s="143"/>
      <c r="B10" s="157" t="s">
        <v>417</v>
      </c>
      <c r="C10" s="158"/>
      <c r="D10" s="158"/>
      <c r="E10" s="158"/>
      <c r="F10" s="154"/>
      <c r="G10" s="154"/>
      <c r="H10" s="159"/>
      <c r="I10" s="148"/>
    </row>
    <row r="11" spans="1:16" x14ac:dyDescent="0.25">
      <c r="A11" s="143"/>
      <c r="B11" s="158"/>
      <c r="C11" s="158"/>
      <c r="D11" s="158"/>
      <c r="E11" s="158"/>
      <c r="F11" s="154"/>
      <c r="G11" s="154"/>
      <c r="H11" s="159"/>
      <c r="I11" s="148"/>
    </row>
    <row r="12" spans="1:16" x14ac:dyDescent="0.25">
      <c r="A12" s="143"/>
      <c r="B12" s="160" t="s">
        <v>396</v>
      </c>
      <c r="C12" s="153">
        <f>VLOOKUP($B$4,Data2!$B$9:$BZ$98,14,0)</f>
        <v>1565774</v>
      </c>
      <c r="D12" s="153">
        <f>VLOOKUP($B$4,Data2!$B$9:$BZ$98,15,0)</f>
        <v>181934</v>
      </c>
      <c r="E12" s="153">
        <f>VLOOKUP($B$4,Data2!$B$9:$BZ$98,16,0)</f>
        <v>57977</v>
      </c>
      <c r="F12" s="153">
        <f>VLOOKUP($B$4,Data2!$B$9:$BZ$98,17,0)</f>
        <v>125657</v>
      </c>
      <c r="G12" s="154"/>
      <c r="H12" s="155">
        <f>VLOOKUP($B$4,Data2!$B$9:$BZ$98,18,0)</f>
        <v>1931342</v>
      </c>
      <c r="I12" s="148"/>
    </row>
    <row r="13" spans="1:16" x14ac:dyDescent="0.25">
      <c r="A13" s="143"/>
      <c r="B13" s="161"/>
      <c r="C13" s="161"/>
      <c r="D13" s="161"/>
      <c r="E13" s="161"/>
      <c r="F13" s="154"/>
      <c r="G13" s="154"/>
      <c r="H13" s="159"/>
      <c r="I13" s="148"/>
    </row>
    <row r="14" spans="1:16" x14ac:dyDescent="0.25">
      <c r="A14" s="143"/>
      <c r="B14" s="162" t="s">
        <v>397</v>
      </c>
      <c r="C14" s="153">
        <f>VLOOKUP($B$4,Data2!$B$9:$BZ$98,19,0)</f>
        <v>1744475</v>
      </c>
      <c r="D14" s="153">
        <f>VLOOKUP($B$4,Data2!$B$9:$BZ$98,20,0)</f>
        <v>423487</v>
      </c>
      <c r="E14" s="153">
        <f>VLOOKUP($B$4,Data2!$B$9:$BZ$98,21,0)</f>
        <v>51686</v>
      </c>
      <c r="F14" s="153">
        <f>VLOOKUP($B$4,Data2!$B$9:$BZ$98,22,0)</f>
        <v>123828</v>
      </c>
      <c r="G14" s="154"/>
      <c r="H14" s="155">
        <f>VLOOKUP($B$4,Data2!$B$9:$BZ$98,23,0)</f>
        <v>2343476</v>
      </c>
      <c r="I14" s="148"/>
    </row>
    <row r="15" spans="1:16" x14ac:dyDescent="0.25">
      <c r="A15" s="143"/>
      <c r="B15" s="162"/>
      <c r="C15" s="162"/>
      <c r="D15" s="162"/>
      <c r="E15" s="162"/>
      <c r="F15" s="117"/>
      <c r="G15" s="154"/>
      <c r="H15" s="163"/>
      <c r="I15" s="148"/>
    </row>
    <row r="16" spans="1:16" x14ac:dyDescent="0.25">
      <c r="A16" s="143"/>
      <c r="B16" s="327" t="s">
        <v>398</v>
      </c>
      <c r="C16" s="153">
        <f>VLOOKUP($B$4,Data2!$B$9:$BZ$98,24,0)</f>
        <v>14190</v>
      </c>
      <c r="D16" s="153">
        <f>VLOOKUP($B$4,Data2!$B$9:$BZ$98,25,0)</f>
        <v>1633</v>
      </c>
      <c r="E16" s="153">
        <f>VLOOKUP($B$4,Data2!$B$9:$BZ$98,26,0)</f>
        <v>397</v>
      </c>
      <c r="F16" s="153">
        <f>VLOOKUP($B$4,Data2!$B$9:$BZ$98,27,0)</f>
        <v>1332</v>
      </c>
      <c r="G16" s="154"/>
      <c r="H16" s="155">
        <f>VLOOKUP($B$4,Data2!$B$9:$BZ$98,28,0)</f>
        <v>17552</v>
      </c>
      <c r="I16" s="148"/>
    </row>
    <row r="17" spans="1:9" x14ac:dyDescent="0.25">
      <c r="A17" s="143"/>
      <c r="B17" s="327"/>
      <c r="C17" s="162"/>
      <c r="D17" s="162"/>
      <c r="E17" s="162"/>
      <c r="F17" s="162"/>
      <c r="G17" s="162"/>
      <c r="H17" s="164"/>
      <c r="I17" s="148"/>
    </row>
    <row r="18" spans="1:9" x14ac:dyDescent="0.25">
      <c r="A18" s="143"/>
      <c r="B18" s="162"/>
      <c r="C18" s="162"/>
      <c r="D18" s="162"/>
      <c r="E18" s="162"/>
      <c r="F18" s="162"/>
      <c r="G18" s="162"/>
      <c r="H18" s="164"/>
      <c r="I18" s="148"/>
    </row>
    <row r="19" spans="1:9" x14ac:dyDescent="0.25">
      <c r="A19" s="143"/>
      <c r="B19" s="152" t="s">
        <v>399</v>
      </c>
      <c r="C19" s="155">
        <f>VLOOKUP($B$4,Data2!$B$9:$BZ$98,29,0)</f>
        <v>4637721</v>
      </c>
      <c r="D19" s="155">
        <f>VLOOKUP($B$4,Data2!$B$9:$BZ$98,30,0)</f>
        <v>1164084</v>
      </c>
      <c r="E19" s="155">
        <f>VLOOKUP($B$4,Data2!$B$9:$BZ$98,31,0)</f>
        <v>173989</v>
      </c>
      <c r="F19" s="155">
        <f>VLOOKUP($B$4,Data2!$B$9:$BZ$98,32,0)</f>
        <v>342030</v>
      </c>
      <c r="G19" s="154"/>
      <c r="H19" s="155">
        <f>VLOOKUP($B$4,Data2!$B$9:$BZ$98,33,0)</f>
        <v>6317824</v>
      </c>
      <c r="I19" s="148"/>
    </row>
    <row r="20" spans="1:9" x14ac:dyDescent="0.25">
      <c r="A20" s="143"/>
      <c r="B20" s="165"/>
      <c r="C20" s="165"/>
      <c r="D20" s="165"/>
      <c r="E20" s="165"/>
      <c r="F20" s="117"/>
      <c r="G20" s="147"/>
      <c r="H20" s="117"/>
      <c r="I20" s="148"/>
    </row>
    <row r="21" spans="1:9" x14ac:dyDescent="0.25">
      <c r="A21" s="143"/>
      <c r="B21" s="164"/>
      <c r="C21" s="164"/>
      <c r="D21" s="164"/>
      <c r="E21" s="164"/>
      <c r="F21" s="166"/>
      <c r="G21" s="147"/>
      <c r="H21" s="156" t="s">
        <v>64</v>
      </c>
      <c r="I21" s="148"/>
    </row>
    <row r="22" spans="1:9" x14ac:dyDescent="0.25">
      <c r="A22" s="143"/>
      <c r="B22" s="164" t="s">
        <v>647</v>
      </c>
      <c r="C22" s="164"/>
      <c r="D22" s="164"/>
      <c r="E22" s="164"/>
      <c r="F22" s="166"/>
      <c r="G22" s="147"/>
      <c r="H22" s="167" t="s">
        <v>400</v>
      </c>
      <c r="I22" s="148"/>
    </row>
    <row r="23" spans="1:9" x14ac:dyDescent="0.25">
      <c r="A23" s="143"/>
      <c r="B23" s="165" t="s">
        <v>65</v>
      </c>
      <c r="C23" s="165"/>
      <c r="D23" s="165"/>
      <c r="E23" s="165"/>
      <c r="F23" s="166"/>
      <c r="G23" s="147"/>
      <c r="H23" s="153">
        <f>VLOOKUP($B$4,Data2!$B$9:$BZ$98,34,0)</f>
        <v>17506750</v>
      </c>
      <c r="I23" s="148"/>
    </row>
    <row r="24" spans="1:9" x14ac:dyDescent="0.25">
      <c r="A24" s="143"/>
      <c r="B24" s="165"/>
      <c r="C24" s="165"/>
      <c r="D24" s="165"/>
      <c r="E24" s="165"/>
      <c r="F24" s="166"/>
      <c r="G24" s="147"/>
      <c r="H24" s="154"/>
      <c r="I24" s="148"/>
    </row>
    <row r="25" spans="1:9" x14ac:dyDescent="0.25">
      <c r="A25" s="143"/>
      <c r="B25" s="162" t="s">
        <v>66</v>
      </c>
      <c r="C25" s="162"/>
      <c r="D25" s="162"/>
      <c r="E25" s="162"/>
      <c r="F25" s="166"/>
      <c r="G25" s="147"/>
      <c r="H25" s="153">
        <f>VLOOKUP($B$4,Data2!$B$9:$BZ$98,35,0)</f>
        <v>2228341</v>
      </c>
      <c r="I25" s="148"/>
    </row>
    <row r="26" spans="1:9" x14ac:dyDescent="0.25">
      <c r="A26" s="143"/>
      <c r="B26" s="162"/>
      <c r="C26" s="162"/>
      <c r="D26" s="162"/>
      <c r="E26" s="162"/>
      <c r="F26" s="166"/>
      <c r="G26" s="147"/>
      <c r="H26" s="154"/>
      <c r="I26" s="148"/>
    </row>
    <row r="27" spans="1:9" x14ac:dyDescent="0.25">
      <c r="A27" s="143"/>
      <c r="B27" s="164" t="s">
        <v>401</v>
      </c>
      <c r="C27" s="164"/>
      <c r="D27" s="164"/>
      <c r="E27" s="164"/>
      <c r="F27" s="166"/>
      <c r="G27" s="147"/>
      <c r="H27" s="155">
        <f>VLOOKUP($B$4,Data2!$B$9:$BZ$98,36,0)</f>
        <v>15278409</v>
      </c>
      <c r="I27" s="168"/>
    </row>
    <row r="28" spans="1:9" x14ac:dyDescent="0.25">
      <c r="A28" s="143"/>
      <c r="B28" s="165"/>
      <c r="C28" s="165"/>
      <c r="D28" s="165"/>
      <c r="E28" s="165"/>
      <c r="F28" s="166"/>
      <c r="G28" s="147"/>
      <c r="H28" s="117"/>
      <c r="I28" s="148"/>
    </row>
    <row r="29" spans="1:9" x14ac:dyDescent="0.25">
      <c r="A29" s="143"/>
      <c r="B29" s="165"/>
      <c r="C29" s="165"/>
      <c r="D29" s="165"/>
      <c r="E29" s="165"/>
      <c r="F29" s="166"/>
      <c r="G29" s="147"/>
      <c r="H29" s="166"/>
      <c r="I29" s="148"/>
    </row>
    <row r="30" spans="1:9" x14ac:dyDescent="0.25">
      <c r="A30" s="143"/>
      <c r="B30" s="164" t="s">
        <v>648</v>
      </c>
      <c r="C30" s="164"/>
      <c r="D30" s="164"/>
      <c r="E30" s="164"/>
      <c r="F30" s="156" t="s">
        <v>67</v>
      </c>
      <c r="G30" s="147"/>
      <c r="H30" s="167" t="s">
        <v>400</v>
      </c>
      <c r="I30" s="148"/>
    </row>
    <row r="31" spans="1:9" x14ac:dyDescent="0.25">
      <c r="A31" s="143"/>
      <c r="B31" s="162" t="s">
        <v>418</v>
      </c>
      <c r="C31" s="162"/>
      <c r="D31" s="162"/>
      <c r="E31" s="162"/>
      <c r="F31" s="169" t="str">
        <f>VLOOKUP($B$4,Data2!$B$9:$BZ$98,38,0)</f>
        <v>-</v>
      </c>
      <c r="G31" s="154"/>
      <c r="H31" s="153">
        <f>VLOOKUP($B$4,Data2!$B$9:$BZ$98,37,0)</f>
        <v>6700846</v>
      </c>
      <c r="I31" s="148"/>
    </row>
    <row r="32" spans="1:9" x14ac:dyDescent="0.25">
      <c r="A32" s="143"/>
      <c r="B32" s="162"/>
      <c r="C32" s="162"/>
      <c r="D32" s="162"/>
      <c r="E32" s="162"/>
      <c r="F32" s="117"/>
      <c r="G32" s="154"/>
      <c r="H32" s="170"/>
      <c r="I32" s="148"/>
    </row>
    <row r="33" spans="1:9" x14ac:dyDescent="0.25">
      <c r="A33" s="143"/>
      <c r="B33" s="165" t="s">
        <v>69</v>
      </c>
      <c r="C33" s="165"/>
      <c r="D33" s="165"/>
      <c r="E33" s="165"/>
      <c r="F33" s="154"/>
      <c r="G33" s="154"/>
      <c r="H33" s="153">
        <f>VLOOKUP($B$4,Data2!$B$9:$BZ$98,39,0)</f>
        <v>1100423</v>
      </c>
      <c r="I33" s="148"/>
    </row>
    <row r="34" spans="1:9" x14ac:dyDescent="0.25">
      <c r="A34" s="143"/>
      <c r="B34" s="165"/>
      <c r="C34" s="165"/>
      <c r="D34" s="165"/>
      <c r="E34" s="165"/>
      <c r="F34" s="154"/>
      <c r="G34" s="154"/>
      <c r="H34" s="170"/>
      <c r="I34" s="148"/>
    </row>
    <row r="35" spans="1:9" x14ac:dyDescent="0.25">
      <c r="A35" s="143"/>
      <c r="B35" s="171" t="s">
        <v>293</v>
      </c>
      <c r="C35" s="171"/>
      <c r="D35" s="171"/>
      <c r="E35" s="171"/>
      <c r="F35" s="154"/>
      <c r="G35" s="154"/>
      <c r="H35" s="153">
        <f>VLOOKUP($B$4,Data2!$B$9:$BZ$98,40,0)</f>
        <v>45024</v>
      </c>
      <c r="I35" s="148"/>
    </row>
    <row r="36" spans="1:9" x14ac:dyDescent="0.25">
      <c r="A36" s="143"/>
      <c r="B36" s="165"/>
      <c r="C36" s="165"/>
      <c r="D36" s="165"/>
      <c r="E36" s="165"/>
      <c r="F36" s="154"/>
      <c r="G36" s="154"/>
      <c r="H36" s="154"/>
      <c r="I36" s="148"/>
    </row>
    <row r="37" spans="1:9" x14ac:dyDescent="0.25">
      <c r="A37" s="143"/>
      <c r="B37" s="164" t="s">
        <v>649</v>
      </c>
      <c r="C37" s="164"/>
      <c r="D37" s="164"/>
      <c r="E37" s="164"/>
      <c r="F37" s="159"/>
      <c r="G37" s="159"/>
      <c r="H37" s="155">
        <f>VLOOKUP($B$4,Data2!$B$9:$BZ$98,41,0)</f>
        <v>7801269</v>
      </c>
      <c r="I37" s="168"/>
    </row>
    <row r="38" spans="1:9" x14ac:dyDescent="0.25">
      <c r="A38" s="143"/>
      <c r="B38" s="165"/>
      <c r="C38" s="165"/>
      <c r="D38" s="165"/>
      <c r="E38" s="165"/>
      <c r="F38" s="154"/>
      <c r="G38" s="154"/>
      <c r="H38" s="117"/>
      <c r="I38" s="148"/>
    </row>
    <row r="39" spans="1:9" x14ac:dyDescent="0.25">
      <c r="A39" s="143"/>
      <c r="B39" s="164"/>
      <c r="C39" s="164"/>
      <c r="D39" s="164"/>
      <c r="E39" s="164"/>
      <c r="F39" s="147"/>
      <c r="G39" s="147"/>
      <c r="H39" s="156" t="s">
        <v>64</v>
      </c>
      <c r="I39" s="148"/>
    </row>
    <row r="40" spans="1:9" x14ac:dyDescent="0.25">
      <c r="A40" s="143"/>
      <c r="B40" s="164" t="s">
        <v>650</v>
      </c>
      <c r="C40" s="164"/>
      <c r="D40" s="164"/>
      <c r="E40" s="164"/>
      <c r="F40" s="147"/>
      <c r="G40" s="147"/>
      <c r="H40" s="167" t="s">
        <v>400</v>
      </c>
      <c r="I40" s="148"/>
    </row>
    <row r="41" spans="1:9" x14ac:dyDescent="0.25">
      <c r="A41" s="143"/>
      <c r="B41" s="165" t="s">
        <v>70</v>
      </c>
      <c r="C41" s="165"/>
      <c r="D41" s="165"/>
      <c r="E41" s="165"/>
      <c r="F41" s="147"/>
      <c r="G41" s="147"/>
      <c r="H41" s="153">
        <f>VLOOKUP($B$4,Data2!$B$9:$BZ$98,42,0)</f>
        <v>660268</v>
      </c>
      <c r="I41" s="148"/>
    </row>
    <row r="42" spans="1:9" x14ac:dyDescent="0.25">
      <c r="A42" s="143"/>
      <c r="B42" s="165"/>
      <c r="C42" s="165"/>
      <c r="D42" s="165"/>
      <c r="E42" s="165"/>
      <c r="F42" s="147"/>
      <c r="G42" s="147"/>
      <c r="H42" s="170"/>
      <c r="I42" s="148"/>
    </row>
    <row r="43" spans="1:9" x14ac:dyDescent="0.25">
      <c r="A43" s="143"/>
      <c r="B43" s="165" t="s">
        <v>71</v>
      </c>
      <c r="C43" s="165"/>
      <c r="D43" s="165"/>
      <c r="E43" s="165"/>
      <c r="F43" s="147"/>
      <c r="G43" s="147"/>
      <c r="H43" s="153">
        <f>VLOOKUP($B$4,Data2!$B$9:$BZ$98,43,0)</f>
        <v>1722429</v>
      </c>
      <c r="I43" s="148"/>
    </row>
    <row r="44" spans="1:9" x14ac:dyDescent="0.25">
      <c r="A44" s="143"/>
      <c r="B44" s="165"/>
      <c r="C44" s="165"/>
      <c r="D44" s="165"/>
      <c r="E44" s="165"/>
      <c r="F44" s="147"/>
      <c r="G44" s="147"/>
      <c r="H44" s="170"/>
      <c r="I44" s="148"/>
    </row>
    <row r="45" spans="1:9" x14ac:dyDescent="0.25">
      <c r="A45" s="143"/>
      <c r="B45" s="165" t="s">
        <v>72</v>
      </c>
      <c r="C45" s="165"/>
      <c r="D45" s="165"/>
      <c r="E45" s="165"/>
      <c r="F45" s="147"/>
      <c r="G45" s="147"/>
      <c r="H45" s="153">
        <f>VLOOKUP($B$4,Data2!$B$9:$BZ$98,44,0)</f>
        <v>1954611</v>
      </c>
      <c r="I45" s="148"/>
    </row>
    <row r="46" spans="1:9" x14ac:dyDescent="0.25">
      <c r="A46" s="143"/>
      <c r="B46" s="165"/>
      <c r="C46" s="165"/>
      <c r="D46" s="165"/>
      <c r="E46" s="165"/>
      <c r="F46" s="147"/>
      <c r="G46" s="147"/>
      <c r="H46" s="170"/>
      <c r="I46" s="148"/>
    </row>
    <row r="47" spans="1:9" x14ac:dyDescent="0.25">
      <c r="A47" s="143"/>
      <c r="B47" s="165" t="s">
        <v>75</v>
      </c>
      <c r="C47" s="165"/>
      <c r="D47" s="165"/>
      <c r="E47" s="165"/>
      <c r="F47" s="147"/>
      <c r="G47" s="147"/>
      <c r="H47" s="153">
        <f>VLOOKUP($B$4,Data2!$B$9:$BZ$98,45,0)</f>
        <v>161562</v>
      </c>
      <c r="I47" s="148"/>
    </row>
    <row r="48" spans="1:9" x14ac:dyDescent="0.25">
      <c r="A48" s="143"/>
      <c r="B48" s="165"/>
      <c r="C48" s="165"/>
      <c r="D48" s="165"/>
      <c r="E48" s="165"/>
      <c r="F48" s="147"/>
      <c r="G48" s="147"/>
      <c r="H48" s="154"/>
      <c r="I48" s="148"/>
    </row>
    <row r="49" spans="1:9" x14ac:dyDescent="0.25">
      <c r="A49" s="143"/>
      <c r="B49" s="164" t="s">
        <v>651</v>
      </c>
      <c r="C49" s="164"/>
      <c r="D49" s="164"/>
      <c r="E49" s="164"/>
      <c r="F49" s="150"/>
      <c r="G49" s="150"/>
      <c r="H49" s="155">
        <f>VLOOKUP($B$4,Data2!$B$9:$BZ$98,46,0)</f>
        <v>4498882</v>
      </c>
      <c r="I49" s="168"/>
    </row>
    <row r="50" spans="1:9" x14ac:dyDescent="0.25">
      <c r="A50" s="143"/>
      <c r="B50" s="164"/>
      <c r="C50" s="164"/>
      <c r="D50" s="164"/>
      <c r="E50" s="164"/>
      <c r="F50" s="150"/>
      <c r="G50" s="150"/>
      <c r="H50" s="117"/>
      <c r="I50" s="168"/>
    </row>
    <row r="51" spans="1:9" x14ac:dyDescent="0.25">
      <c r="A51" s="143"/>
      <c r="B51" s="172"/>
      <c r="C51" s="172"/>
      <c r="D51" s="172"/>
      <c r="E51" s="172"/>
      <c r="F51" s="172"/>
      <c r="G51" s="172"/>
      <c r="H51" s="172"/>
      <c r="I51" s="173"/>
    </row>
    <row r="52" spans="1:9" x14ac:dyDescent="0.25">
      <c r="A52" s="143"/>
      <c r="B52" s="174" t="s">
        <v>63</v>
      </c>
      <c r="C52" s="174"/>
      <c r="D52" s="174"/>
      <c r="E52" s="174"/>
      <c r="F52" s="147"/>
      <c r="G52" s="147"/>
      <c r="H52" s="167" t="s">
        <v>400</v>
      </c>
      <c r="I52" s="148"/>
    </row>
    <row r="53" spans="1:9" x14ac:dyDescent="0.25">
      <c r="A53" s="143"/>
      <c r="B53" s="162" t="s">
        <v>652</v>
      </c>
      <c r="C53" s="162"/>
      <c r="D53" s="162"/>
      <c r="E53" s="162"/>
      <c r="F53" s="147"/>
      <c r="G53" s="147"/>
      <c r="H53" s="153">
        <f>VLOOKUP($B$4,Data2!$B$9:$BZ$98,47,0)</f>
        <v>337336275</v>
      </c>
      <c r="I53" s="148"/>
    </row>
    <row r="54" spans="1:9" x14ac:dyDescent="0.25">
      <c r="A54" s="143"/>
      <c r="B54" s="162"/>
      <c r="C54" s="162"/>
      <c r="D54" s="162"/>
      <c r="E54" s="162"/>
      <c r="F54" s="147"/>
      <c r="G54" s="147"/>
      <c r="H54" s="175"/>
      <c r="I54" s="148"/>
    </row>
    <row r="55" spans="1:9" x14ac:dyDescent="0.25">
      <c r="A55" s="143"/>
      <c r="B55" s="162" t="s">
        <v>653</v>
      </c>
      <c r="C55" s="162"/>
      <c r="D55" s="162"/>
      <c r="E55" s="162"/>
      <c r="F55" s="147"/>
      <c r="G55" s="147"/>
      <c r="H55" s="153">
        <f>VLOOKUP($B$4,Data2!$B$9:$BZ$98,48,0)</f>
        <v>364028698</v>
      </c>
      <c r="I55" s="148"/>
    </row>
    <row r="56" spans="1:9" x14ac:dyDescent="0.25">
      <c r="A56" s="143"/>
      <c r="B56" s="165"/>
      <c r="C56" s="165"/>
      <c r="D56" s="165"/>
      <c r="E56" s="165"/>
      <c r="F56" s="147"/>
      <c r="G56" s="147"/>
      <c r="H56" s="175"/>
      <c r="I56" s="148"/>
    </row>
    <row r="57" spans="1:9" x14ac:dyDescent="0.25">
      <c r="A57" s="143"/>
      <c r="B57" s="165"/>
      <c r="C57" s="165"/>
      <c r="D57" s="165"/>
      <c r="E57" s="165"/>
      <c r="F57" s="147"/>
      <c r="G57" s="147"/>
      <c r="H57" s="176"/>
      <c r="I57" s="148"/>
    </row>
    <row r="58" spans="1:9" x14ac:dyDescent="0.25">
      <c r="A58" s="143"/>
      <c r="B58" s="164" t="s">
        <v>654</v>
      </c>
      <c r="C58" s="164"/>
      <c r="D58" s="164"/>
      <c r="E58" s="164"/>
      <c r="F58" s="147"/>
      <c r="G58" s="147"/>
      <c r="H58" s="177" t="s">
        <v>400</v>
      </c>
      <c r="I58" s="148"/>
    </row>
    <row r="59" spans="1:9" x14ac:dyDescent="0.25">
      <c r="A59" s="143"/>
      <c r="B59" s="165" t="s">
        <v>73</v>
      </c>
      <c r="C59" s="165"/>
      <c r="D59" s="165"/>
      <c r="E59" s="165"/>
      <c r="F59" s="147"/>
      <c r="G59" s="147"/>
      <c r="H59" s="153">
        <f>VLOOKUP($B$4,Data2!$B$9:$BZ$98,49,0)</f>
        <v>58657</v>
      </c>
      <c r="I59" s="148"/>
    </row>
    <row r="60" spans="1:9" ht="15.75" thickBot="1" x14ac:dyDescent="0.3">
      <c r="A60" s="178"/>
      <c r="B60" s="179"/>
      <c r="C60" s="179"/>
      <c r="D60" s="179"/>
      <c r="E60" s="179"/>
      <c r="F60" s="180"/>
      <c r="G60" s="180"/>
      <c r="H60" s="181"/>
      <c r="I60" s="182"/>
    </row>
    <row r="61" spans="1:9" x14ac:dyDescent="0.25">
      <c r="A61" s="183"/>
      <c r="B61" s="184"/>
      <c r="C61" s="184"/>
      <c r="D61" s="184"/>
      <c r="E61" s="184"/>
      <c r="H61" s="183"/>
    </row>
    <row r="62" spans="1:9" ht="15.75" thickBot="1" x14ac:dyDescent="0.3">
      <c r="A62" s="183"/>
      <c r="B62" s="184"/>
      <c r="C62" s="184"/>
      <c r="D62" s="184"/>
      <c r="E62" s="184"/>
      <c r="H62" s="183"/>
    </row>
    <row r="63" spans="1:9" x14ac:dyDescent="0.25">
      <c r="A63" s="134"/>
      <c r="B63" s="135" t="s">
        <v>645</v>
      </c>
      <c r="C63" s="136"/>
      <c r="D63" s="136"/>
      <c r="E63" s="136"/>
      <c r="F63" s="136"/>
      <c r="G63" s="136"/>
      <c r="H63" s="137"/>
      <c r="I63" s="138"/>
    </row>
    <row r="64" spans="1:9" ht="15.75" thickBot="1" x14ac:dyDescent="0.3">
      <c r="A64" s="139"/>
      <c r="B64" s="140" t="s">
        <v>283</v>
      </c>
      <c r="C64" s="141"/>
      <c r="D64" s="141"/>
      <c r="E64" s="141"/>
      <c r="F64" s="141"/>
      <c r="G64" s="141"/>
      <c r="H64" s="141"/>
      <c r="I64" s="142"/>
    </row>
    <row r="65" spans="1:9" x14ac:dyDescent="0.25">
      <c r="A65" s="143"/>
      <c r="B65" s="146" t="str">
        <f>+B4</f>
        <v>England &amp; Wales</v>
      </c>
      <c r="C65" s="146"/>
      <c r="D65" s="146"/>
      <c r="E65" s="146"/>
      <c r="F65" s="147"/>
      <c r="G65" s="147"/>
      <c r="H65" s="147"/>
      <c r="I65" s="148"/>
    </row>
    <row r="66" spans="1:9" ht="15.75" customHeight="1" x14ac:dyDescent="0.25">
      <c r="A66" s="143"/>
      <c r="B66" s="164"/>
      <c r="C66" s="164"/>
      <c r="D66" s="164"/>
      <c r="E66" s="164"/>
      <c r="F66" s="328" t="s">
        <v>402</v>
      </c>
      <c r="G66" s="328"/>
      <c r="H66" s="328"/>
      <c r="I66" s="148"/>
    </row>
    <row r="67" spans="1:9" ht="15.75" customHeight="1" x14ac:dyDescent="0.25">
      <c r="A67" s="143"/>
      <c r="B67" s="164" t="s">
        <v>655</v>
      </c>
      <c r="C67" s="164"/>
      <c r="D67" s="164"/>
      <c r="E67" s="164"/>
      <c r="F67" s="328"/>
      <c r="G67" s="328"/>
      <c r="H67" s="328"/>
      <c r="I67" s="148"/>
    </row>
    <row r="68" spans="1:9" x14ac:dyDescent="0.25">
      <c r="A68" s="143"/>
      <c r="B68" s="329" t="s">
        <v>0</v>
      </c>
      <c r="C68" s="329"/>
      <c r="D68" s="329"/>
      <c r="E68" s="329"/>
      <c r="F68" s="185"/>
      <c r="G68" s="186"/>
      <c r="H68" s="153">
        <f>VLOOKUP($B$4,Data2!$B$9:$BZ$98,50,0)</f>
        <v>2140.89</v>
      </c>
      <c r="I68" s="148"/>
    </row>
    <row r="69" spans="1:9" x14ac:dyDescent="0.25">
      <c r="A69" s="143"/>
      <c r="B69" s="329"/>
      <c r="C69" s="329"/>
      <c r="D69" s="329"/>
      <c r="E69" s="329"/>
      <c r="F69" s="185"/>
      <c r="G69" s="186"/>
      <c r="H69" s="175"/>
      <c r="I69" s="148"/>
    </row>
    <row r="70" spans="1:9" x14ac:dyDescent="0.25">
      <c r="A70" s="143"/>
      <c r="B70" s="187"/>
      <c r="C70" s="187"/>
      <c r="D70" s="187"/>
      <c r="E70" s="187"/>
      <c r="F70" s="185"/>
      <c r="G70" s="186"/>
      <c r="H70" s="170"/>
      <c r="I70" s="148"/>
    </row>
    <row r="71" spans="1:9" ht="15" customHeight="1" x14ac:dyDescent="0.25">
      <c r="A71" s="143"/>
      <c r="B71" s="188" t="s">
        <v>284</v>
      </c>
      <c r="C71" s="188"/>
      <c r="D71" s="188"/>
      <c r="E71" s="188"/>
      <c r="F71" s="188"/>
      <c r="G71" s="186"/>
      <c r="H71" s="153">
        <f>VLOOKUP($B$4,Data2!$B$9:$BZ$98,51,0)</f>
        <v>329.08000000000004</v>
      </c>
      <c r="I71" s="148"/>
    </row>
    <row r="72" spans="1:9" x14ac:dyDescent="0.25">
      <c r="A72" s="143"/>
      <c r="B72" s="188"/>
      <c r="C72" s="188"/>
      <c r="D72" s="188"/>
      <c r="E72" s="188"/>
      <c r="F72" s="188"/>
      <c r="G72" s="186"/>
      <c r="H72" s="175"/>
      <c r="I72" s="148"/>
    </row>
    <row r="73" spans="1:9" x14ac:dyDescent="0.25">
      <c r="A73" s="143"/>
      <c r="B73" s="189" t="s">
        <v>656</v>
      </c>
      <c r="C73" s="189"/>
      <c r="D73" s="189"/>
      <c r="E73" s="189"/>
      <c r="F73" s="186"/>
      <c r="G73" s="186"/>
      <c r="H73" s="177"/>
      <c r="I73" s="148"/>
    </row>
    <row r="74" spans="1:9" x14ac:dyDescent="0.25">
      <c r="A74" s="143"/>
      <c r="B74" s="190" t="s">
        <v>423</v>
      </c>
      <c r="C74" s="189"/>
      <c r="D74" s="189"/>
      <c r="E74" s="189"/>
      <c r="F74" s="186"/>
      <c r="G74" s="186"/>
      <c r="H74" s="177"/>
      <c r="I74" s="148"/>
    </row>
    <row r="75" spans="1:9" x14ac:dyDescent="0.25">
      <c r="A75" s="143"/>
      <c r="B75" s="190"/>
      <c r="C75" s="189"/>
      <c r="D75" s="189"/>
      <c r="E75" s="189"/>
      <c r="F75" s="186"/>
      <c r="G75" s="186"/>
      <c r="H75" s="177" t="s">
        <v>400</v>
      </c>
      <c r="I75" s="148"/>
    </row>
    <row r="76" spans="1:9" x14ac:dyDescent="0.25">
      <c r="A76" s="143"/>
      <c r="B76" s="191" t="s">
        <v>424</v>
      </c>
      <c r="C76" s="191"/>
      <c r="D76" s="191"/>
      <c r="E76" s="191"/>
      <c r="F76" s="186"/>
      <c r="G76" s="186"/>
      <c r="H76" s="153">
        <f>VLOOKUP($B$4,Data2!$B$9:$BZ$98,52,0)</f>
        <v>1783617</v>
      </c>
      <c r="I76" s="148"/>
    </row>
    <row r="77" spans="1:9" x14ac:dyDescent="0.25">
      <c r="A77" s="143"/>
      <c r="B77" s="191"/>
      <c r="C77" s="191"/>
      <c r="D77" s="191"/>
      <c r="E77" s="191"/>
      <c r="F77" s="186"/>
      <c r="G77" s="186"/>
      <c r="H77" s="170"/>
      <c r="I77" s="148"/>
    </row>
    <row r="78" spans="1:9" x14ac:dyDescent="0.25">
      <c r="A78" s="143"/>
      <c r="B78" s="191" t="s">
        <v>425</v>
      </c>
      <c r="C78" s="191"/>
      <c r="D78" s="191"/>
      <c r="E78" s="191"/>
      <c r="F78" s="186"/>
      <c r="G78" s="186"/>
      <c r="H78" s="153">
        <f>VLOOKUP($B$4,Data2!$B$9:$BZ$98,53,0)</f>
        <v>168564</v>
      </c>
      <c r="I78" s="148"/>
    </row>
    <row r="79" spans="1:9" x14ac:dyDescent="0.25">
      <c r="A79" s="143"/>
      <c r="B79" s="191"/>
      <c r="C79" s="191"/>
      <c r="D79" s="191"/>
      <c r="E79" s="191"/>
      <c r="F79" s="186"/>
      <c r="G79" s="186"/>
      <c r="H79" s="186"/>
      <c r="I79" s="148"/>
    </row>
    <row r="80" spans="1:9" x14ac:dyDescent="0.25">
      <c r="A80" s="143"/>
      <c r="B80" s="191" t="s">
        <v>426</v>
      </c>
      <c r="C80" s="191"/>
      <c r="D80" s="191"/>
      <c r="E80" s="191"/>
      <c r="F80" s="186"/>
      <c r="G80" s="186"/>
      <c r="H80" s="153">
        <f>VLOOKUP($B$4,Data2!$B$9:$BZ$98,54,0)</f>
        <v>70803</v>
      </c>
      <c r="I80" s="148"/>
    </row>
    <row r="81" spans="1:9" x14ac:dyDescent="0.25">
      <c r="A81" s="143"/>
      <c r="B81" s="191"/>
      <c r="C81" s="191"/>
      <c r="D81" s="191"/>
      <c r="E81" s="191"/>
      <c r="F81" s="186"/>
      <c r="G81" s="186"/>
      <c r="H81" s="186"/>
      <c r="I81" s="148"/>
    </row>
    <row r="82" spans="1:9" x14ac:dyDescent="0.25">
      <c r="A82" s="143"/>
      <c r="B82" s="189" t="s">
        <v>427</v>
      </c>
      <c r="C82" s="189"/>
      <c r="D82" s="189"/>
      <c r="E82" s="189"/>
      <c r="F82" s="185"/>
      <c r="G82" s="186"/>
      <c r="H82" s="155">
        <f>VLOOKUP($B$4,Data2!$B$9:$BZ$98,55,0)</f>
        <v>2022991</v>
      </c>
      <c r="I82" s="148"/>
    </row>
    <row r="83" spans="1:9" x14ac:dyDescent="0.25">
      <c r="A83" s="143"/>
      <c r="B83" s="192"/>
      <c r="C83" s="192"/>
      <c r="D83" s="192"/>
      <c r="E83" s="192"/>
      <c r="F83" s="186"/>
      <c r="G83" s="186"/>
      <c r="H83" s="175"/>
      <c r="I83" s="148"/>
    </row>
    <row r="84" spans="1:9" ht="30.75" customHeight="1" x14ac:dyDescent="0.25">
      <c r="A84" s="143"/>
      <c r="B84" s="189" t="s">
        <v>657</v>
      </c>
      <c r="C84" s="189"/>
      <c r="D84" s="189"/>
      <c r="E84" s="189"/>
      <c r="F84" s="186"/>
      <c r="G84" s="322" t="s">
        <v>403</v>
      </c>
      <c r="H84" s="322"/>
      <c r="I84" s="148"/>
    </row>
    <row r="85" spans="1:9" x14ac:dyDescent="0.25">
      <c r="A85" s="143"/>
      <c r="B85" s="191" t="s">
        <v>404</v>
      </c>
      <c r="C85" s="191"/>
      <c r="D85" s="191"/>
      <c r="E85" s="191"/>
      <c r="F85" s="186"/>
      <c r="G85" s="186"/>
      <c r="H85" s="153">
        <f>VLOOKUP($B$4,Data2!$B$9:$BZ$98,56,0)</f>
        <v>5423</v>
      </c>
      <c r="I85" s="148"/>
    </row>
    <row r="86" spans="1:9" x14ac:dyDescent="0.25">
      <c r="A86" s="143"/>
      <c r="B86" s="191"/>
      <c r="C86" s="191"/>
      <c r="D86" s="191"/>
      <c r="E86" s="191"/>
      <c r="F86" s="186"/>
      <c r="G86" s="186"/>
      <c r="H86" s="170"/>
      <c r="I86" s="148"/>
    </row>
    <row r="87" spans="1:9" x14ac:dyDescent="0.25">
      <c r="A87" s="143"/>
      <c r="B87" s="191" t="s">
        <v>405</v>
      </c>
      <c r="C87" s="191"/>
      <c r="D87" s="191"/>
      <c r="E87" s="191"/>
      <c r="F87" s="186"/>
      <c r="G87" s="186"/>
      <c r="H87" s="155">
        <f>VLOOKUP($B$4,Data2!$B$9:$BZ$98,57,0)</f>
        <v>2992</v>
      </c>
      <c r="I87" s="148"/>
    </row>
    <row r="88" spans="1:9" ht="15" customHeight="1" x14ac:dyDescent="0.25">
      <c r="A88" s="143"/>
      <c r="B88" s="323"/>
      <c r="C88" s="323"/>
      <c r="D88" s="323"/>
      <c r="E88" s="323"/>
      <c r="F88" s="323"/>
      <c r="G88" s="323"/>
      <c r="H88" s="323"/>
      <c r="I88" s="193"/>
    </row>
    <row r="89" spans="1:9" x14ac:dyDescent="0.25">
      <c r="A89" s="143"/>
      <c r="B89" s="317" t="s">
        <v>406</v>
      </c>
      <c r="C89" s="317"/>
      <c r="D89" s="317"/>
      <c r="E89" s="317"/>
      <c r="F89" s="318"/>
      <c r="G89" s="186"/>
      <c r="H89" s="153">
        <f>VLOOKUP($B$4,Data2!$B$9:$BZ$98,58,0)</f>
        <v>2486</v>
      </c>
      <c r="I89" s="148"/>
    </row>
    <row r="90" spans="1:9" ht="22.5" customHeight="1" x14ac:dyDescent="0.25">
      <c r="A90" s="143"/>
      <c r="B90" s="194"/>
      <c r="C90" s="194"/>
      <c r="D90" s="194"/>
      <c r="E90" s="194"/>
      <c r="F90" s="195" t="s">
        <v>336</v>
      </c>
      <c r="G90" s="196"/>
      <c r="H90" s="197" t="s">
        <v>335</v>
      </c>
      <c r="I90" s="148"/>
    </row>
    <row r="91" spans="1:9" x14ac:dyDescent="0.25">
      <c r="A91" s="143"/>
      <c r="B91" s="198" t="s">
        <v>416</v>
      </c>
      <c r="C91" s="198"/>
      <c r="D91" s="198"/>
      <c r="E91" s="198"/>
      <c r="F91" s="153">
        <f>VLOOKUP($B$4,Data2!$B$9:$BZ$98,59,0)</f>
        <v>822</v>
      </c>
      <c r="G91" s="186"/>
      <c r="H91" s="153">
        <f>VLOOKUP($B$4,Data2!$B$9:$BZ$98,60,0)</f>
        <v>1664</v>
      </c>
      <c r="I91" s="148"/>
    </row>
    <row r="92" spans="1:9" ht="18.75" customHeight="1" x14ac:dyDescent="0.25">
      <c r="A92" s="143"/>
      <c r="B92" s="194"/>
      <c r="C92" s="194"/>
      <c r="D92" s="194"/>
      <c r="E92" s="194"/>
      <c r="F92" s="194"/>
      <c r="G92" s="186"/>
      <c r="H92" s="199"/>
      <c r="I92" s="148"/>
    </row>
    <row r="93" spans="1:9" x14ac:dyDescent="0.25">
      <c r="A93" s="143"/>
      <c r="B93" s="194" t="s">
        <v>337</v>
      </c>
      <c r="C93" s="319"/>
      <c r="D93" s="319"/>
      <c r="E93" s="319"/>
      <c r="F93" s="319"/>
      <c r="G93" s="186"/>
      <c r="H93" s="153" t="str">
        <f>VLOOKUP($B$4,Data2!$B$9:$BZ$98,61,0)</f>
        <v>-</v>
      </c>
      <c r="I93" s="148"/>
    </row>
    <row r="94" spans="1:9" x14ac:dyDescent="0.25">
      <c r="A94" s="143"/>
      <c r="B94" s="200"/>
      <c r="C94" s="200"/>
      <c r="D94" s="200"/>
      <c r="E94" s="200"/>
      <c r="F94" s="200"/>
      <c r="G94" s="201"/>
      <c r="H94" s="202"/>
      <c r="I94" s="148"/>
    </row>
    <row r="95" spans="1:9" x14ac:dyDescent="0.25">
      <c r="A95" s="143"/>
      <c r="B95" s="317" t="s">
        <v>407</v>
      </c>
      <c r="C95" s="317"/>
      <c r="D95" s="317"/>
      <c r="E95" s="317"/>
      <c r="F95" s="318"/>
      <c r="G95" s="186"/>
      <c r="H95" s="153">
        <f>VLOOKUP($B$4,Data2!$B$9:$BZ$98,62,0)</f>
        <v>155</v>
      </c>
      <c r="I95" s="148"/>
    </row>
    <row r="96" spans="1:9" ht="23.25" customHeight="1" x14ac:dyDescent="0.25">
      <c r="A96" s="203"/>
      <c r="B96" s="194"/>
      <c r="C96" s="194"/>
      <c r="D96" s="194"/>
      <c r="E96" s="194"/>
      <c r="F96" s="195" t="s">
        <v>336</v>
      </c>
      <c r="G96" s="196"/>
      <c r="H96" s="197" t="s">
        <v>335</v>
      </c>
      <c r="I96" s="148"/>
    </row>
    <row r="97" spans="1:9" x14ac:dyDescent="0.25">
      <c r="A97" s="143"/>
      <c r="B97" s="198" t="s">
        <v>416</v>
      </c>
      <c r="C97" s="198"/>
      <c r="D97" s="198"/>
      <c r="E97" s="198"/>
      <c r="F97" s="153">
        <f>VLOOKUP($B$4,Data2!$B$9:$BZ$98,63,0)</f>
        <v>62</v>
      </c>
      <c r="G97" s="186"/>
      <c r="H97" s="153">
        <f>VLOOKUP($B$4,Data2!$B$9:$BZ$98,64,0)</f>
        <v>93</v>
      </c>
      <c r="I97" s="148"/>
    </row>
    <row r="98" spans="1:9" ht="18" customHeight="1" x14ac:dyDescent="0.25">
      <c r="A98" s="143"/>
      <c r="B98" s="194"/>
      <c r="C98" s="194"/>
      <c r="D98" s="194"/>
      <c r="E98" s="194"/>
      <c r="F98" s="194"/>
      <c r="G98" s="186"/>
      <c r="H98" s="199"/>
      <c r="I98" s="148"/>
    </row>
    <row r="99" spans="1:9" x14ac:dyDescent="0.25">
      <c r="A99" s="143"/>
      <c r="B99" s="194" t="s">
        <v>338</v>
      </c>
      <c r="C99" s="319"/>
      <c r="D99" s="319"/>
      <c r="E99" s="319"/>
      <c r="F99" s="319"/>
      <c r="G99" s="186"/>
      <c r="H99" s="153" t="str">
        <f>VLOOKUP($B$4,Data2!$B$9:$BZ$98,65,0)</f>
        <v>-</v>
      </c>
      <c r="I99" s="148"/>
    </row>
    <row r="100" spans="1:9" x14ac:dyDescent="0.25">
      <c r="A100" s="143"/>
      <c r="B100" s="194"/>
      <c r="C100" s="194"/>
      <c r="D100" s="194"/>
      <c r="E100" s="194"/>
      <c r="F100" s="194"/>
      <c r="G100" s="186"/>
      <c r="H100" s="202"/>
      <c r="I100" s="148"/>
    </row>
    <row r="101" spans="1:9" x14ac:dyDescent="0.25">
      <c r="A101" s="143"/>
      <c r="B101" s="317" t="s">
        <v>408</v>
      </c>
      <c r="C101" s="317"/>
      <c r="D101" s="317"/>
      <c r="E101" s="317"/>
      <c r="F101" s="318"/>
      <c r="G101" s="186"/>
      <c r="H101" s="153">
        <f>VLOOKUP($B$4,Data2!$B$9:$BZ$98,66,0)</f>
        <v>351</v>
      </c>
      <c r="I101" s="148"/>
    </row>
    <row r="102" spans="1:9" ht="23.25" customHeight="1" x14ac:dyDescent="0.25">
      <c r="A102" s="143"/>
      <c r="B102" s="194"/>
      <c r="C102" s="194"/>
      <c r="D102" s="194"/>
      <c r="E102" s="194"/>
      <c r="F102" s="195" t="s">
        <v>336</v>
      </c>
      <c r="G102" s="196"/>
      <c r="H102" s="197" t="s">
        <v>335</v>
      </c>
      <c r="I102" s="148"/>
    </row>
    <row r="103" spans="1:9" x14ac:dyDescent="0.25">
      <c r="A103" s="143"/>
      <c r="B103" s="198" t="s">
        <v>416</v>
      </c>
      <c r="C103" s="198"/>
      <c r="D103" s="198"/>
      <c r="E103" s="198"/>
      <c r="F103" s="153">
        <f>VLOOKUP($B$4,Data2!$B$9:$BZ$98,67,0)</f>
        <v>141</v>
      </c>
      <c r="G103" s="186"/>
      <c r="H103" s="153">
        <f>VLOOKUP($B$4,Data2!$B$9:$BZ$98,68,0)</f>
        <v>210</v>
      </c>
      <c r="I103" s="148"/>
    </row>
    <row r="104" spans="1:9" ht="18" customHeight="1" x14ac:dyDescent="0.25">
      <c r="A104" s="143"/>
      <c r="B104" s="194"/>
      <c r="C104" s="194"/>
      <c r="D104" s="194"/>
      <c r="E104" s="194"/>
      <c r="F104" s="194"/>
      <c r="G104" s="186"/>
      <c r="H104" s="199"/>
      <c r="I104" s="148"/>
    </row>
    <row r="105" spans="1:9" x14ac:dyDescent="0.25">
      <c r="A105" s="143"/>
      <c r="B105" s="194" t="s">
        <v>339</v>
      </c>
      <c r="C105" s="319"/>
      <c r="D105" s="319"/>
      <c r="E105" s="319"/>
      <c r="F105" s="319"/>
      <c r="G105" s="186"/>
      <c r="H105" s="153" t="str">
        <f>VLOOKUP($B$4,Data2!$B$9:$BZ$98,69,0)</f>
        <v>-</v>
      </c>
      <c r="I105" s="148"/>
    </row>
    <row r="106" spans="1:9" x14ac:dyDescent="0.25">
      <c r="A106" s="143"/>
      <c r="B106" s="194"/>
      <c r="C106" s="194"/>
      <c r="D106" s="194"/>
      <c r="E106" s="194"/>
      <c r="F106" s="194"/>
      <c r="G106" s="186"/>
      <c r="H106" s="194"/>
      <c r="I106" s="148"/>
    </row>
    <row r="107" spans="1:9" ht="15" customHeight="1" x14ac:dyDescent="0.25">
      <c r="A107" s="143"/>
      <c r="B107" s="317" t="s">
        <v>409</v>
      </c>
      <c r="C107" s="318"/>
      <c r="D107" s="318"/>
      <c r="E107" s="318"/>
      <c r="F107" s="194"/>
      <c r="G107" s="186"/>
      <c r="H107" s="153">
        <f>VLOOKUP($B$4,Data2!$B$9:$BZ$98,70,0)</f>
        <v>188</v>
      </c>
      <c r="I107" s="148"/>
    </row>
    <row r="108" spans="1:9" x14ac:dyDescent="0.25">
      <c r="A108" s="143"/>
      <c r="B108" s="191"/>
      <c r="C108" s="191"/>
      <c r="D108" s="191"/>
      <c r="E108" s="191"/>
      <c r="F108" s="186"/>
      <c r="G108" s="186"/>
      <c r="H108" s="170"/>
      <c r="I108" s="148"/>
    </row>
    <row r="109" spans="1:9" ht="15" customHeight="1" x14ac:dyDescent="0.25">
      <c r="A109" s="143"/>
      <c r="B109" s="317" t="s">
        <v>410</v>
      </c>
      <c r="C109" s="317"/>
      <c r="D109" s="317"/>
      <c r="E109" s="317"/>
      <c r="F109" s="194"/>
      <c r="G109" s="186"/>
      <c r="H109" s="153">
        <f>VLOOKUP($B$4,Data2!$B$9:$BZ$98,71,0)</f>
        <v>126</v>
      </c>
      <c r="I109" s="148"/>
    </row>
    <row r="110" spans="1:9" ht="15" customHeight="1" x14ac:dyDescent="0.25">
      <c r="A110" s="143"/>
      <c r="B110" s="194"/>
      <c r="C110" s="194"/>
      <c r="D110" s="194"/>
      <c r="E110" s="194"/>
      <c r="F110" s="194"/>
      <c r="G110" s="194"/>
      <c r="H110" s="194"/>
      <c r="I110" s="204"/>
    </row>
    <row r="111" spans="1:9" ht="15" customHeight="1" x14ac:dyDescent="0.25">
      <c r="A111" s="143"/>
      <c r="B111" s="317" t="s">
        <v>411</v>
      </c>
      <c r="C111" s="317"/>
      <c r="D111" s="317"/>
      <c r="E111" s="317"/>
      <c r="F111" s="194"/>
      <c r="G111" s="186"/>
      <c r="H111" s="153">
        <f>VLOOKUP($B$4,Data2!$B$9:$BZ$98,72,0)</f>
        <v>67</v>
      </c>
      <c r="I111" s="148"/>
    </row>
    <row r="112" spans="1:9" x14ac:dyDescent="0.25">
      <c r="A112" s="143"/>
      <c r="B112" s="194"/>
      <c r="C112" s="194"/>
      <c r="D112" s="194"/>
      <c r="E112" s="194"/>
      <c r="F112" s="194"/>
      <c r="G112" s="194"/>
      <c r="H112" s="194"/>
      <c r="I112" s="148"/>
    </row>
    <row r="113" spans="1:9" x14ac:dyDescent="0.25">
      <c r="A113" s="143"/>
      <c r="B113" s="191" t="s">
        <v>412</v>
      </c>
      <c r="C113" s="191"/>
      <c r="D113" s="191"/>
      <c r="E113" s="191"/>
      <c r="F113" s="186"/>
      <c r="G113" s="186"/>
      <c r="H113" s="153">
        <f>VLOOKUP($B$4,Data2!$B$9:$BZ$98,73,0)</f>
        <v>53611</v>
      </c>
      <c r="I113" s="148"/>
    </row>
    <row r="114" spans="1:9" x14ac:dyDescent="0.25">
      <c r="A114" s="143"/>
      <c r="B114" s="191"/>
      <c r="C114" s="191"/>
      <c r="D114" s="191"/>
      <c r="E114" s="191"/>
      <c r="F114" s="186"/>
      <c r="G114" s="186"/>
      <c r="H114" s="170"/>
      <c r="I114" s="148"/>
    </row>
    <row r="115" spans="1:9" x14ac:dyDescent="0.25">
      <c r="A115" s="143"/>
      <c r="B115" s="191" t="s">
        <v>413</v>
      </c>
      <c r="C115" s="191"/>
      <c r="D115" s="191"/>
      <c r="E115" s="191"/>
      <c r="F115" s="186"/>
      <c r="G115" s="186"/>
      <c r="H115" s="153">
        <f>VLOOKUP($B$4,Data2!$B$9:$BZ$98,74,0)</f>
        <v>439</v>
      </c>
      <c r="I115" s="148"/>
    </row>
    <row r="116" spans="1:9" x14ac:dyDescent="0.25">
      <c r="A116" s="143"/>
      <c r="B116" s="191"/>
      <c r="C116" s="191"/>
      <c r="D116" s="191"/>
      <c r="E116" s="191"/>
      <c r="F116" s="186"/>
      <c r="G116" s="186"/>
      <c r="H116" s="170"/>
      <c r="I116" s="148"/>
    </row>
    <row r="117" spans="1:9" x14ac:dyDescent="0.25">
      <c r="A117" s="143"/>
      <c r="B117" s="205" t="s">
        <v>334</v>
      </c>
      <c r="C117" s="205"/>
      <c r="D117" s="205"/>
      <c r="E117" s="205"/>
      <c r="F117" s="185"/>
      <c r="G117" s="186"/>
      <c r="H117" s="155">
        <f>VLOOKUP($B$4,Data2!$B$9:$BZ$98,75,0)</f>
        <v>62465</v>
      </c>
      <c r="I117" s="148"/>
    </row>
    <row r="118" spans="1:9" x14ac:dyDescent="0.25">
      <c r="A118" s="143"/>
      <c r="B118" s="189"/>
      <c r="C118" s="189"/>
      <c r="D118" s="189"/>
      <c r="E118" s="189"/>
      <c r="F118" s="185"/>
      <c r="G118" s="186"/>
      <c r="H118" s="175"/>
      <c r="I118" s="148"/>
    </row>
    <row r="119" spans="1:9" x14ac:dyDescent="0.25">
      <c r="A119" s="143"/>
      <c r="B119" s="191" t="s">
        <v>414</v>
      </c>
      <c r="C119" s="191"/>
      <c r="D119" s="191"/>
      <c r="E119" s="191"/>
      <c r="F119" s="186"/>
      <c r="G119" s="186"/>
      <c r="H119" s="153">
        <f>VLOOKUP($B$4,Data2!$B$9:$BZ$98,76,0)</f>
        <v>32259</v>
      </c>
      <c r="I119" s="148"/>
    </row>
    <row r="120" spans="1:9" x14ac:dyDescent="0.25">
      <c r="A120" s="143"/>
      <c r="B120" s="191"/>
      <c r="C120" s="191"/>
      <c r="D120" s="191"/>
      <c r="E120" s="191"/>
      <c r="F120" s="186"/>
      <c r="G120" s="186"/>
      <c r="H120" s="170"/>
      <c r="I120" s="148"/>
    </row>
    <row r="121" spans="1:9" x14ac:dyDescent="0.25">
      <c r="A121" s="143"/>
      <c r="B121" s="205" t="s">
        <v>333</v>
      </c>
      <c r="C121" s="205"/>
      <c r="D121" s="205"/>
      <c r="E121" s="205"/>
      <c r="F121" s="186"/>
      <c r="G121" s="186"/>
      <c r="H121" s="155">
        <f>VLOOKUP($B$4,Data2!$B$9:$BZ$98,77,0)</f>
        <v>94724</v>
      </c>
      <c r="I121" s="148"/>
    </row>
    <row r="122" spans="1:9" x14ac:dyDescent="0.25">
      <c r="A122" s="143"/>
      <c r="B122" s="189"/>
      <c r="C122" s="189"/>
      <c r="D122" s="189"/>
      <c r="E122" s="189"/>
      <c r="F122" s="186"/>
      <c r="G122" s="186"/>
      <c r="H122" s="175"/>
      <c r="I122" s="148"/>
    </row>
    <row r="123" spans="1:9" ht="15.75" thickBot="1" x14ac:dyDescent="0.3">
      <c r="A123" s="178"/>
      <c r="B123" s="180"/>
      <c r="C123" s="180"/>
      <c r="D123" s="180"/>
      <c r="E123" s="180"/>
      <c r="F123" s="180"/>
      <c r="G123" s="180"/>
      <c r="H123" s="180"/>
      <c r="I123" s="182"/>
    </row>
    <row r="124" spans="1:9" ht="13.5" customHeight="1" x14ac:dyDescent="0.25">
      <c r="B124" s="206"/>
      <c r="C124" s="206"/>
      <c r="D124" s="206"/>
      <c r="E124" s="206"/>
      <c r="F124" s="206"/>
      <c r="G124" s="206"/>
    </row>
    <row r="125" spans="1:9" s="8" customFormat="1" ht="15" customHeight="1" x14ac:dyDescent="0.25">
      <c r="B125" s="207" t="s">
        <v>368</v>
      </c>
    </row>
    <row r="126" spans="1:9" s="8" customFormat="1" ht="15" customHeight="1" x14ac:dyDescent="0.25">
      <c r="B126" s="207" t="s">
        <v>369</v>
      </c>
    </row>
    <row r="127" spans="1:9" s="8" customFormat="1" ht="15" customHeight="1" x14ac:dyDescent="0.25">
      <c r="B127" s="208" t="s">
        <v>370</v>
      </c>
    </row>
    <row r="128" spans="1:9" s="8" customFormat="1" ht="15" customHeight="1" x14ac:dyDescent="0.25">
      <c r="B128" s="208" t="s">
        <v>415</v>
      </c>
    </row>
    <row r="129" spans="2:7" s="8" customFormat="1" ht="15" customHeight="1" x14ac:dyDescent="0.25">
      <c r="B129" s="209" t="s">
        <v>371</v>
      </c>
    </row>
    <row r="130" spans="2:7" x14ac:dyDescent="0.25">
      <c r="B130" s="316"/>
      <c r="C130" s="316"/>
      <c r="D130" s="316"/>
      <c r="E130" s="316"/>
      <c r="F130" s="316"/>
      <c r="G130" s="316"/>
    </row>
  </sheetData>
  <mergeCells count="18">
    <mergeCell ref="B1:H1"/>
    <mergeCell ref="G84:H84"/>
    <mergeCell ref="B88:H88"/>
    <mergeCell ref="B89:F89"/>
    <mergeCell ref="C93:F93"/>
    <mergeCell ref="C5:F5"/>
    <mergeCell ref="H5:H6"/>
    <mergeCell ref="B16:B17"/>
    <mergeCell ref="F66:H67"/>
    <mergeCell ref="B68:E69"/>
    <mergeCell ref="B130:G130"/>
    <mergeCell ref="B111:E111"/>
    <mergeCell ref="B95:F95"/>
    <mergeCell ref="C99:F99"/>
    <mergeCell ref="B101:F101"/>
    <mergeCell ref="C105:F105"/>
    <mergeCell ref="B107:E107"/>
    <mergeCell ref="B109:E10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101"/>
  <sheetViews>
    <sheetView showGridLines="0" zoomScale="80" zoomScaleNormal="80" workbookViewId="0">
      <pane xSplit="4" ySplit="6" topLeftCell="E7" activePane="bottomRight" state="frozen"/>
      <selection pane="topRight" activeCell="E1" sqref="E1"/>
      <selection pane="bottomLeft" activeCell="A7" sqref="A7"/>
      <selection pane="bottomRight"/>
    </sheetView>
  </sheetViews>
  <sheetFormatPr defaultColWidth="11" defaultRowHeight="15" x14ac:dyDescent="0.25"/>
  <cols>
    <col min="1" max="1" width="11" style="10"/>
    <col min="2" max="2" width="40.85546875" style="10" bestFit="1" customWidth="1"/>
    <col min="3" max="3" width="13" style="10" customWidth="1"/>
    <col min="4" max="4" width="16" style="10" bestFit="1" customWidth="1"/>
    <col min="5" max="5" width="21.42578125" style="10" customWidth="1"/>
    <col min="6" max="8" width="15.85546875" style="10" customWidth="1"/>
    <col min="9" max="9" width="17" style="10" customWidth="1"/>
    <col min="10" max="10" width="17.7109375" style="10" customWidth="1"/>
    <col min="11" max="11" width="19" style="10" customWidth="1"/>
    <col min="12" max="12" width="19.7109375" style="10" customWidth="1"/>
    <col min="13" max="13" width="18.42578125" style="10" customWidth="1"/>
    <col min="14" max="14" width="19" style="10" customWidth="1"/>
    <col min="15" max="15" width="19.5703125" style="60" customWidth="1"/>
    <col min="16" max="16" width="19" style="10" customWidth="1"/>
    <col min="17" max="17" width="18.42578125" style="10" customWidth="1"/>
    <col min="18" max="18" width="17.85546875" style="10" customWidth="1"/>
    <col min="19" max="19" width="18.7109375" style="10" customWidth="1"/>
    <col min="20" max="20" width="19" style="10" customWidth="1"/>
    <col min="21" max="21" width="25.85546875" style="10" customWidth="1"/>
    <col min="22" max="22" width="11.42578125" style="11" bestFit="1" customWidth="1"/>
    <col min="23" max="23" width="15.140625" style="11" bestFit="1" customWidth="1"/>
    <col min="24" max="24" width="18.42578125" style="11" bestFit="1" customWidth="1"/>
    <col min="25" max="25" width="12.5703125" style="11" customWidth="1"/>
    <col min="26" max="34" width="11" style="11"/>
    <col min="35" max="16384" width="11" style="10"/>
  </cols>
  <sheetData>
    <row r="1" spans="1:34" x14ac:dyDescent="0.25">
      <c r="A1" s="295" t="s">
        <v>367</v>
      </c>
      <c r="B1" s="296" t="s">
        <v>625</v>
      </c>
      <c r="C1" s="13"/>
      <c r="D1" s="211"/>
      <c r="E1" s="14" t="s">
        <v>3</v>
      </c>
      <c r="F1" s="15"/>
      <c r="G1" s="15"/>
      <c r="H1" s="15"/>
      <c r="I1" s="15"/>
      <c r="J1" s="15"/>
      <c r="K1" s="15"/>
      <c r="L1" s="15"/>
      <c r="M1" s="15"/>
      <c r="N1" s="15"/>
      <c r="O1" s="16"/>
      <c r="P1" s="14"/>
      <c r="Q1" s="15"/>
      <c r="R1" s="15"/>
      <c r="S1" s="15"/>
      <c r="T1" s="17"/>
    </row>
    <row r="2" spans="1:34" ht="75" x14ac:dyDescent="0.25">
      <c r="A2" s="18"/>
      <c r="B2" s="19"/>
      <c r="C2" s="19"/>
      <c r="D2" s="212"/>
      <c r="E2" s="20" t="s">
        <v>304</v>
      </c>
      <c r="F2" s="20" t="s">
        <v>305</v>
      </c>
      <c r="G2" s="20" t="s">
        <v>639</v>
      </c>
      <c r="H2" s="20" t="s">
        <v>306</v>
      </c>
      <c r="I2" s="20" t="s">
        <v>307</v>
      </c>
      <c r="J2" s="20" t="s">
        <v>308</v>
      </c>
      <c r="K2" s="20" t="s">
        <v>441</v>
      </c>
      <c r="L2" s="21" t="s">
        <v>519</v>
      </c>
      <c r="M2" s="20" t="s">
        <v>5</v>
      </c>
      <c r="N2" s="20" t="s">
        <v>309</v>
      </c>
      <c r="O2" s="20" t="s">
        <v>442</v>
      </c>
      <c r="P2" s="20" t="s">
        <v>443</v>
      </c>
      <c r="Q2" s="20" t="s">
        <v>310</v>
      </c>
      <c r="R2" s="20" t="s">
        <v>311</v>
      </c>
      <c r="S2" s="20" t="s">
        <v>6</v>
      </c>
      <c r="T2" s="22" t="s">
        <v>312</v>
      </c>
    </row>
    <row r="3" spans="1:34" s="27" customFormat="1" x14ac:dyDescent="0.25">
      <c r="A3" s="23">
        <v>1</v>
      </c>
      <c r="B3" s="24">
        <v>2</v>
      </c>
      <c r="C3" s="24"/>
      <c r="D3" s="213">
        <v>3</v>
      </c>
      <c r="E3" s="25">
        <v>4</v>
      </c>
      <c r="F3" s="25">
        <v>5</v>
      </c>
      <c r="G3" s="25">
        <v>6</v>
      </c>
      <c r="H3" s="25">
        <v>7</v>
      </c>
      <c r="I3" s="25">
        <v>8</v>
      </c>
      <c r="J3" s="25">
        <v>9</v>
      </c>
      <c r="K3" s="25">
        <v>10</v>
      </c>
      <c r="L3" s="25">
        <v>11</v>
      </c>
      <c r="M3" s="25">
        <v>12</v>
      </c>
      <c r="N3" s="25">
        <v>13</v>
      </c>
      <c r="O3" s="25">
        <v>14</v>
      </c>
      <c r="P3" s="25">
        <v>15</v>
      </c>
      <c r="Q3" s="25">
        <v>16</v>
      </c>
      <c r="R3" s="25">
        <v>17</v>
      </c>
      <c r="S3" s="25">
        <v>18</v>
      </c>
      <c r="T3" s="26">
        <v>19</v>
      </c>
      <c r="V3" s="28"/>
      <c r="W3" s="28"/>
      <c r="X3" s="28"/>
      <c r="Y3" s="28"/>
      <c r="Z3" s="28"/>
      <c r="AA3" s="28"/>
      <c r="AB3" s="28"/>
      <c r="AC3" s="28"/>
      <c r="AD3" s="28"/>
      <c r="AE3" s="28"/>
      <c r="AF3" s="28"/>
      <c r="AG3" s="28"/>
      <c r="AH3" s="28"/>
    </row>
    <row r="4" spans="1:34" x14ac:dyDescent="0.25">
      <c r="A4" s="29" t="s">
        <v>1</v>
      </c>
      <c r="B4" s="30" t="s">
        <v>279</v>
      </c>
      <c r="C4" s="31" t="s">
        <v>2</v>
      </c>
      <c r="D4" s="214" t="s">
        <v>525</v>
      </c>
      <c r="E4" s="32" t="s">
        <v>531</v>
      </c>
      <c r="F4" s="15" t="s">
        <v>607</v>
      </c>
      <c r="G4" s="15" t="s">
        <v>608</v>
      </c>
      <c r="H4" s="15" t="s">
        <v>609</v>
      </c>
      <c r="I4" s="15" t="s">
        <v>532</v>
      </c>
      <c r="J4" s="15" t="s">
        <v>610</v>
      </c>
      <c r="K4" s="15" t="s">
        <v>533</v>
      </c>
      <c r="L4" s="15" t="s">
        <v>534</v>
      </c>
      <c r="M4" s="15" t="s">
        <v>535</v>
      </c>
      <c r="N4" s="15" t="s">
        <v>611</v>
      </c>
      <c r="O4" s="15" t="s">
        <v>612</v>
      </c>
      <c r="P4" s="15" t="s">
        <v>613</v>
      </c>
      <c r="Q4" s="15" t="s">
        <v>536</v>
      </c>
      <c r="R4" s="15" t="s">
        <v>614</v>
      </c>
      <c r="S4" s="15" t="s">
        <v>537</v>
      </c>
      <c r="T4" s="17" t="s">
        <v>615</v>
      </c>
    </row>
    <row r="5" spans="1:34" s="36" customFormat="1" x14ac:dyDescent="0.25">
      <c r="A5" s="33"/>
      <c r="B5" s="12"/>
      <c r="C5" s="13"/>
      <c r="D5" s="211"/>
      <c r="E5" s="34" t="s">
        <v>13</v>
      </c>
      <c r="F5" s="34" t="s">
        <v>13</v>
      </c>
      <c r="G5" s="34" t="s">
        <v>13</v>
      </c>
      <c r="H5" s="34" t="s">
        <v>13</v>
      </c>
      <c r="I5" s="34" t="s">
        <v>13</v>
      </c>
      <c r="J5" s="34" t="s">
        <v>13</v>
      </c>
      <c r="K5" s="34" t="s">
        <v>13</v>
      </c>
      <c r="L5" s="34" t="s">
        <v>13</v>
      </c>
      <c r="M5" s="34" t="s">
        <v>13</v>
      </c>
      <c r="N5" s="34" t="s">
        <v>13</v>
      </c>
      <c r="O5" s="34" t="s">
        <v>13</v>
      </c>
      <c r="P5" s="34" t="s">
        <v>13</v>
      </c>
      <c r="Q5" s="34" t="s">
        <v>13</v>
      </c>
      <c r="R5" s="34" t="s">
        <v>13</v>
      </c>
      <c r="S5" s="34" t="s">
        <v>13</v>
      </c>
      <c r="T5" s="35" t="s">
        <v>13</v>
      </c>
      <c r="V5" s="37"/>
      <c r="W5" s="37"/>
      <c r="X5" s="37"/>
      <c r="Y5" s="37"/>
      <c r="Z5" s="37"/>
      <c r="AA5" s="37"/>
      <c r="AB5" s="37"/>
      <c r="AC5" s="37"/>
      <c r="AD5" s="37"/>
      <c r="AE5" s="37"/>
      <c r="AF5" s="37"/>
      <c r="AG5" s="37"/>
      <c r="AH5" s="37"/>
    </row>
    <row r="6" spans="1:34" s="40" customFormat="1" ht="15.75" thickBot="1" x14ac:dyDescent="0.3">
      <c r="A6" s="215"/>
      <c r="B6" s="216"/>
      <c r="C6" s="216"/>
      <c r="D6" s="217"/>
      <c r="E6" s="38" t="s">
        <v>277</v>
      </c>
      <c r="F6" s="38" t="s">
        <v>278</v>
      </c>
      <c r="G6" s="38" t="s">
        <v>17</v>
      </c>
      <c r="H6" s="38" t="s">
        <v>18</v>
      </c>
      <c r="I6" s="38" t="s">
        <v>19</v>
      </c>
      <c r="J6" s="38" t="s">
        <v>20</v>
      </c>
      <c r="K6" s="38" t="s">
        <v>21</v>
      </c>
      <c r="L6" s="38" t="s">
        <v>22</v>
      </c>
      <c r="M6" s="38" t="s">
        <v>23</v>
      </c>
      <c r="N6" s="38" t="s">
        <v>24</v>
      </c>
      <c r="O6" s="38" t="s">
        <v>25</v>
      </c>
      <c r="P6" s="38" t="s">
        <v>26</v>
      </c>
      <c r="Q6" s="38" t="s">
        <v>27</v>
      </c>
      <c r="R6" s="38" t="s">
        <v>28</v>
      </c>
      <c r="S6" s="38" t="s">
        <v>29</v>
      </c>
      <c r="T6" s="39" t="s">
        <v>30</v>
      </c>
      <c r="U6" s="40" t="s">
        <v>635</v>
      </c>
      <c r="V6" s="40" t="s">
        <v>631</v>
      </c>
      <c r="W6" s="41" t="s">
        <v>629</v>
      </c>
      <c r="X6" s="41" t="s">
        <v>630</v>
      </c>
      <c r="Y6" s="41"/>
      <c r="Z6" s="41"/>
      <c r="AA6" s="41"/>
      <c r="AB6" s="41"/>
      <c r="AC6" s="41"/>
      <c r="AD6" s="41"/>
      <c r="AE6" s="41"/>
      <c r="AF6" s="41"/>
      <c r="AG6" s="41"/>
      <c r="AH6" s="41"/>
    </row>
    <row r="7" spans="1:34" x14ac:dyDescent="0.25">
      <c r="A7" s="46">
        <v>1</v>
      </c>
      <c r="B7" s="47" t="s">
        <v>287</v>
      </c>
      <c r="C7" s="47" t="s">
        <v>187</v>
      </c>
      <c r="D7" s="47" t="s">
        <v>444</v>
      </c>
      <c r="E7" s="256">
        <v>159686</v>
      </c>
      <c r="F7" s="257">
        <v>30068</v>
      </c>
      <c r="G7" s="257">
        <v>0</v>
      </c>
      <c r="H7" s="257">
        <v>2641</v>
      </c>
      <c r="I7" s="257">
        <v>0</v>
      </c>
      <c r="J7" s="257">
        <v>9112</v>
      </c>
      <c r="K7" s="257">
        <v>0</v>
      </c>
      <c r="L7" s="257">
        <v>36948</v>
      </c>
      <c r="M7" s="257">
        <v>0</v>
      </c>
      <c r="N7" s="257">
        <v>238455</v>
      </c>
      <c r="O7" s="257">
        <v>46837</v>
      </c>
      <c r="P7" s="257">
        <v>138924</v>
      </c>
      <c r="Q7" s="257">
        <v>25683</v>
      </c>
      <c r="R7" s="257">
        <v>13598</v>
      </c>
      <c r="S7" s="257">
        <v>0</v>
      </c>
      <c r="T7" s="258">
        <v>225042</v>
      </c>
      <c r="W7" s="44" t="b">
        <v>1</v>
      </c>
      <c r="X7" s="45" t="b">
        <v>1</v>
      </c>
    </row>
    <row r="8" spans="1:34" x14ac:dyDescent="0.25">
      <c r="A8" s="46">
        <v>2</v>
      </c>
      <c r="B8" s="47" t="s">
        <v>79</v>
      </c>
      <c r="C8" s="47" t="s">
        <v>190</v>
      </c>
      <c r="D8" s="47" t="s">
        <v>190</v>
      </c>
      <c r="E8" s="259">
        <v>87190</v>
      </c>
      <c r="F8" s="42">
        <v>16614</v>
      </c>
      <c r="G8" s="42">
        <v>0</v>
      </c>
      <c r="H8" s="42">
        <v>3485</v>
      </c>
      <c r="I8" s="42">
        <v>0</v>
      </c>
      <c r="J8" s="42">
        <v>12237</v>
      </c>
      <c r="K8" s="42">
        <v>0</v>
      </c>
      <c r="L8" s="42">
        <v>10563</v>
      </c>
      <c r="M8" s="42">
        <v>740</v>
      </c>
      <c r="N8" s="42">
        <v>130829</v>
      </c>
      <c r="O8" s="42">
        <v>29628</v>
      </c>
      <c r="P8" s="42">
        <v>99833</v>
      </c>
      <c r="Q8" s="42">
        <v>15230</v>
      </c>
      <c r="R8" s="42">
        <v>12369</v>
      </c>
      <c r="S8" s="42">
        <v>27</v>
      </c>
      <c r="T8" s="43">
        <v>157087</v>
      </c>
      <c r="V8" s="44"/>
      <c r="W8" s="44" t="b">
        <v>1</v>
      </c>
      <c r="X8" s="45" t="b">
        <v>1</v>
      </c>
      <c r="Y8" s="45"/>
    </row>
    <row r="9" spans="1:34" x14ac:dyDescent="0.25">
      <c r="A9" s="46">
        <v>3</v>
      </c>
      <c r="B9" s="47" t="s">
        <v>288</v>
      </c>
      <c r="C9" s="47" t="s">
        <v>286</v>
      </c>
      <c r="D9" s="47" t="s">
        <v>445</v>
      </c>
      <c r="E9" s="259">
        <v>98371</v>
      </c>
      <c r="F9" s="42">
        <v>12382</v>
      </c>
      <c r="G9" s="42">
        <v>7544</v>
      </c>
      <c r="H9" s="42">
        <v>4263</v>
      </c>
      <c r="I9" s="42">
        <v>857</v>
      </c>
      <c r="J9" s="42">
        <v>23037</v>
      </c>
      <c r="K9" s="42">
        <v>0</v>
      </c>
      <c r="L9" s="42">
        <v>15055</v>
      </c>
      <c r="M9" s="42">
        <v>0</v>
      </c>
      <c r="N9" s="42">
        <v>161509</v>
      </c>
      <c r="O9" s="42">
        <v>31542</v>
      </c>
      <c r="P9" s="42">
        <v>116642</v>
      </c>
      <c r="Q9" s="42">
        <v>34584</v>
      </c>
      <c r="R9" s="42">
        <v>9791</v>
      </c>
      <c r="S9" s="42">
        <v>48</v>
      </c>
      <c r="T9" s="43">
        <v>192607</v>
      </c>
      <c r="V9" s="44"/>
      <c r="W9" s="44" t="b">
        <v>1</v>
      </c>
      <c r="X9" s="45" t="b">
        <v>1</v>
      </c>
      <c r="Y9" s="45"/>
    </row>
    <row r="10" spans="1:34" x14ac:dyDescent="0.25">
      <c r="A10" s="46">
        <v>4</v>
      </c>
      <c r="B10" s="47" t="s">
        <v>83</v>
      </c>
      <c r="C10" s="47" t="s">
        <v>195</v>
      </c>
      <c r="D10" s="47" t="s">
        <v>660</v>
      </c>
      <c r="E10" s="259">
        <v>103893</v>
      </c>
      <c r="F10" s="42">
        <v>20223</v>
      </c>
      <c r="G10" s="42">
        <v>0</v>
      </c>
      <c r="H10" s="42">
        <v>3485</v>
      </c>
      <c r="I10" s="42">
        <v>0</v>
      </c>
      <c r="J10" s="42">
        <v>16708</v>
      </c>
      <c r="K10" s="42">
        <v>0</v>
      </c>
      <c r="L10" s="42">
        <v>17136</v>
      </c>
      <c r="M10" s="42">
        <v>0</v>
      </c>
      <c r="N10" s="42">
        <v>161445</v>
      </c>
      <c r="O10" s="42">
        <v>35149</v>
      </c>
      <c r="P10" s="42">
        <v>117126</v>
      </c>
      <c r="Q10" s="42">
        <v>14719</v>
      </c>
      <c r="R10" s="42">
        <v>16524</v>
      </c>
      <c r="S10" s="42">
        <v>104</v>
      </c>
      <c r="T10" s="43">
        <v>183622</v>
      </c>
      <c r="V10" s="44"/>
      <c r="W10" s="44" t="b">
        <v>1</v>
      </c>
      <c r="X10" s="45" t="b">
        <v>1</v>
      </c>
      <c r="Y10" s="45"/>
    </row>
    <row r="11" spans="1:34" x14ac:dyDescent="0.25">
      <c r="A11" s="46">
        <v>5</v>
      </c>
      <c r="B11" s="47" t="s">
        <v>84</v>
      </c>
      <c r="C11" s="47" t="s">
        <v>196</v>
      </c>
      <c r="D11" s="47" t="s">
        <v>446</v>
      </c>
      <c r="E11" s="259">
        <v>96636</v>
      </c>
      <c r="F11" s="42">
        <v>19444</v>
      </c>
      <c r="G11" s="42">
        <v>0</v>
      </c>
      <c r="H11" s="42">
        <v>2226</v>
      </c>
      <c r="I11" s="42">
        <v>0</v>
      </c>
      <c r="J11" s="42">
        <v>8754</v>
      </c>
      <c r="K11" s="42">
        <v>0</v>
      </c>
      <c r="L11" s="42">
        <v>25633</v>
      </c>
      <c r="M11" s="42">
        <v>0</v>
      </c>
      <c r="N11" s="42">
        <v>152693</v>
      </c>
      <c r="O11" s="42">
        <v>30628</v>
      </c>
      <c r="P11" s="42">
        <v>104015</v>
      </c>
      <c r="Q11" s="42">
        <v>30719</v>
      </c>
      <c r="R11" s="42">
        <v>11532</v>
      </c>
      <c r="S11" s="42">
        <v>0</v>
      </c>
      <c r="T11" s="43">
        <v>176894</v>
      </c>
      <c r="V11" s="44"/>
      <c r="W11" s="44" t="b">
        <v>1</v>
      </c>
      <c r="X11" s="45" t="b">
        <v>1</v>
      </c>
      <c r="Y11" s="45"/>
    </row>
    <row r="12" spans="1:34" x14ac:dyDescent="0.25">
      <c r="A12" s="46">
        <v>6</v>
      </c>
      <c r="B12" s="47" t="s">
        <v>86</v>
      </c>
      <c r="C12" s="47" t="s">
        <v>199</v>
      </c>
      <c r="D12" s="47" t="s">
        <v>199</v>
      </c>
      <c r="E12" s="259">
        <v>165183</v>
      </c>
      <c r="F12" s="42">
        <v>30891</v>
      </c>
      <c r="G12" s="42">
        <v>0</v>
      </c>
      <c r="H12" s="42">
        <v>3974</v>
      </c>
      <c r="I12" s="42">
        <v>0</v>
      </c>
      <c r="J12" s="42">
        <v>15036</v>
      </c>
      <c r="K12" s="42">
        <v>0</v>
      </c>
      <c r="L12" s="42">
        <v>27585</v>
      </c>
      <c r="M12" s="42">
        <v>562</v>
      </c>
      <c r="N12" s="42">
        <v>243231</v>
      </c>
      <c r="O12" s="42">
        <v>41507</v>
      </c>
      <c r="P12" s="42">
        <v>152219</v>
      </c>
      <c r="Q12" s="42">
        <v>31701</v>
      </c>
      <c r="R12" s="42">
        <v>12877</v>
      </c>
      <c r="S12" s="42">
        <v>0</v>
      </c>
      <c r="T12" s="43">
        <v>238304</v>
      </c>
      <c r="V12" s="44"/>
      <c r="W12" s="44" t="b">
        <v>1</v>
      </c>
      <c r="X12" s="45" t="b">
        <v>1</v>
      </c>
      <c r="Y12" s="45"/>
    </row>
    <row r="13" spans="1:34" x14ac:dyDescent="0.25">
      <c r="A13" s="46">
        <v>7</v>
      </c>
      <c r="B13" s="47" t="s">
        <v>178</v>
      </c>
      <c r="C13" s="47" t="s">
        <v>256</v>
      </c>
      <c r="D13" s="47" t="s">
        <v>447</v>
      </c>
      <c r="E13" s="259">
        <v>127421</v>
      </c>
      <c r="F13" s="42">
        <v>22750</v>
      </c>
      <c r="G13" s="42">
        <v>0</v>
      </c>
      <c r="H13" s="42">
        <v>3587</v>
      </c>
      <c r="I13" s="42">
        <v>0</v>
      </c>
      <c r="J13" s="42">
        <v>5974</v>
      </c>
      <c r="K13" s="42">
        <v>0</v>
      </c>
      <c r="L13" s="42">
        <v>8128</v>
      </c>
      <c r="M13" s="42">
        <v>0</v>
      </c>
      <c r="N13" s="42">
        <v>167860</v>
      </c>
      <c r="O13" s="42">
        <v>29934</v>
      </c>
      <c r="P13" s="42">
        <v>67732</v>
      </c>
      <c r="Q13" s="42">
        <v>176366</v>
      </c>
      <c r="R13" s="42">
        <v>2371</v>
      </c>
      <c r="S13" s="42">
        <v>3626</v>
      </c>
      <c r="T13" s="43">
        <v>280029</v>
      </c>
      <c r="V13" s="44"/>
      <c r="W13" s="44" t="b">
        <v>1</v>
      </c>
      <c r="X13" s="45" t="b">
        <v>1</v>
      </c>
      <c r="Y13" s="45"/>
    </row>
    <row r="14" spans="1:34" x14ac:dyDescent="0.25">
      <c r="A14" s="46">
        <v>8</v>
      </c>
      <c r="B14" s="47" t="s">
        <v>87</v>
      </c>
      <c r="C14" s="47" t="s">
        <v>202</v>
      </c>
      <c r="D14" s="47" t="s">
        <v>448</v>
      </c>
      <c r="E14" s="259">
        <v>69079</v>
      </c>
      <c r="F14" s="42">
        <v>7667</v>
      </c>
      <c r="G14" s="42">
        <v>6799</v>
      </c>
      <c r="H14" s="42">
        <v>1652</v>
      </c>
      <c r="I14" s="42">
        <v>0</v>
      </c>
      <c r="J14" s="42">
        <v>4706</v>
      </c>
      <c r="K14" s="42">
        <v>0</v>
      </c>
      <c r="L14" s="42">
        <v>20456</v>
      </c>
      <c r="M14" s="42">
        <v>279</v>
      </c>
      <c r="N14" s="42">
        <v>110638</v>
      </c>
      <c r="O14" s="42">
        <v>18868</v>
      </c>
      <c r="P14" s="42">
        <v>77091</v>
      </c>
      <c r="Q14" s="42">
        <v>17162</v>
      </c>
      <c r="R14" s="42">
        <v>5332</v>
      </c>
      <c r="S14" s="42">
        <v>4</v>
      </c>
      <c r="T14" s="43">
        <v>118457</v>
      </c>
      <c r="V14" s="44"/>
      <c r="W14" s="44" t="b">
        <v>1</v>
      </c>
      <c r="X14" s="45" t="b">
        <v>1</v>
      </c>
      <c r="Y14" s="45"/>
    </row>
    <row r="15" spans="1:34" x14ac:dyDescent="0.25">
      <c r="A15" s="46">
        <v>9</v>
      </c>
      <c r="B15" s="47" t="s">
        <v>89</v>
      </c>
      <c r="C15" s="47" t="s">
        <v>204</v>
      </c>
      <c r="D15" s="47" t="s">
        <v>449</v>
      </c>
      <c r="E15" s="259">
        <v>79129</v>
      </c>
      <c r="F15" s="42">
        <v>6548</v>
      </c>
      <c r="G15" s="42">
        <v>7190</v>
      </c>
      <c r="H15" s="42">
        <v>1908</v>
      </c>
      <c r="I15" s="42">
        <v>0</v>
      </c>
      <c r="J15" s="42">
        <v>27829</v>
      </c>
      <c r="K15" s="42">
        <v>0</v>
      </c>
      <c r="L15" s="42">
        <v>17708</v>
      </c>
      <c r="M15" s="42">
        <v>0</v>
      </c>
      <c r="N15" s="42">
        <v>140312</v>
      </c>
      <c r="O15" s="42">
        <v>19898</v>
      </c>
      <c r="P15" s="42">
        <v>63819</v>
      </c>
      <c r="Q15" s="42">
        <v>58988</v>
      </c>
      <c r="R15" s="42">
        <v>8422</v>
      </c>
      <c r="S15" s="42">
        <v>0</v>
      </c>
      <c r="T15" s="43">
        <v>151127</v>
      </c>
      <c r="V15" s="44"/>
      <c r="W15" s="44" t="b">
        <v>1</v>
      </c>
      <c r="X15" s="45" t="b">
        <v>1</v>
      </c>
      <c r="Y15" s="45"/>
    </row>
    <row r="16" spans="1:34" x14ac:dyDescent="0.25">
      <c r="A16" s="46">
        <v>10</v>
      </c>
      <c r="B16" s="47" t="s">
        <v>90</v>
      </c>
      <c r="C16" s="47" t="s">
        <v>205</v>
      </c>
      <c r="D16" s="47" t="s">
        <v>450</v>
      </c>
      <c r="E16" s="259">
        <v>146923</v>
      </c>
      <c r="F16" s="42">
        <v>13055</v>
      </c>
      <c r="G16" s="42">
        <v>18002</v>
      </c>
      <c r="H16" s="42">
        <v>5944</v>
      </c>
      <c r="I16" s="42">
        <v>0</v>
      </c>
      <c r="J16" s="42">
        <v>17594</v>
      </c>
      <c r="K16" s="42">
        <v>0</v>
      </c>
      <c r="L16" s="42">
        <v>32413</v>
      </c>
      <c r="M16" s="42">
        <v>668</v>
      </c>
      <c r="N16" s="42">
        <v>234599</v>
      </c>
      <c r="O16" s="42">
        <v>44564</v>
      </c>
      <c r="P16" s="42">
        <v>148845</v>
      </c>
      <c r="Q16" s="42">
        <v>62217</v>
      </c>
      <c r="R16" s="42">
        <v>11940</v>
      </c>
      <c r="S16" s="42">
        <v>0</v>
      </c>
      <c r="T16" s="43">
        <v>267566</v>
      </c>
      <c r="V16" s="44"/>
      <c r="W16" s="44" t="b">
        <v>1</v>
      </c>
      <c r="X16" s="45" t="b">
        <v>1</v>
      </c>
      <c r="Y16" s="45"/>
    </row>
    <row r="17" spans="1:25" x14ac:dyDescent="0.25">
      <c r="A17" s="46">
        <v>11</v>
      </c>
      <c r="B17" s="47" t="s">
        <v>91</v>
      </c>
      <c r="C17" s="47" t="s">
        <v>206</v>
      </c>
      <c r="D17" s="47" t="s">
        <v>451</v>
      </c>
      <c r="E17" s="259">
        <v>168391</v>
      </c>
      <c r="F17" s="42">
        <v>29018</v>
      </c>
      <c r="G17" s="42">
        <v>0</v>
      </c>
      <c r="H17" s="42">
        <v>3623</v>
      </c>
      <c r="I17" s="42">
        <v>0</v>
      </c>
      <c r="J17" s="42">
        <v>26037</v>
      </c>
      <c r="K17" s="42">
        <v>5</v>
      </c>
      <c r="L17" s="42">
        <v>28453</v>
      </c>
      <c r="M17" s="42">
        <v>601</v>
      </c>
      <c r="N17" s="42">
        <v>256128</v>
      </c>
      <c r="O17" s="42">
        <v>45260</v>
      </c>
      <c r="P17" s="42">
        <v>128172</v>
      </c>
      <c r="Q17" s="42">
        <v>33648</v>
      </c>
      <c r="R17" s="42">
        <v>13324</v>
      </c>
      <c r="S17" s="42">
        <v>0</v>
      </c>
      <c r="T17" s="43">
        <v>220404</v>
      </c>
      <c r="V17" s="44"/>
      <c r="W17" s="44" t="b">
        <v>1</v>
      </c>
      <c r="X17" s="45" t="b">
        <v>1</v>
      </c>
      <c r="Y17" s="45"/>
    </row>
    <row r="18" spans="1:25" x14ac:dyDescent="0.25">
      <c r="A18" s="46">
        <v>12</v>
      </c>
      <c r="B18" s="47" t="s">
        <v>658</v>
      </c>
      <c r="C18" s="47" t="s">
        <v>207</v>
      </c>
      <c r="D18" s="47" t="s">
        <v>659</v>
      </c>
      <c r="E18" s="259">
        <v>114379</v>
      </c>
      <c r="F18" s="42">
        <v>16277</v>
      </c>
      <c r="G18" s="42">
        <v>0</v>
      </c>
      <c r="H18" s="42">
        <v>3103</v>
      </c>
      <c r="I18" s="42">
        <v>0</v>
      </c>
      <c r="J18" s="42">
        <v>5194</v>
      </c>
      <c r="K18" s="42">
        <v>0</v>
      </c>
      <c r="L18" s="42">
        <v>15574</v>
      </c>
      <c r="M18" s="42">
        <v>439</v>
      </c>
      <c r="N18" s="42">
        <v>154966</v>
      </c>
      <c r="O18" s="42">
        <v>29934</v>
      </c>
      <c r="P18" s="42">
        <v>109864</v>
      </c>
      <c r="Q18" s="42">
        <v>16229</v>
      </c>
      <c r="R18" s="42">
        <v>22524</v>
      </c>
      <c r="S18" s="42">
        <v>0</v>
      </c>
      <c r="T18" s="43">
        <v>178551</v>
      </c>
      <c r="V18" s="44"/>
      <c r="W18" s="44" t="b">
        <v>1</v>
      </c>
      <c r="X18" s="45" t="b">
        <v>1</v>
      </c>
      <c r="Y18" s="45"/>
    </row>
    <row r="19" spans="1:25" x14ac:dyDescent="0.25">
      <c r="A19" s="46">
        <v>13</v>
      </c>
      <c r="B19" s="47" t="s">
        <v>93</v>
      </c>
      <c r="C19" s="47" t="s">
        <v>208</v>
      </c>
      <c r="D19" s="47" t="s">
        <v>452</v>
      </c>
      <c r="E19" s="259">
        <v>112961</v>
      </c>
      <c r="F19" s="42">
        <v>26042</v>
      </c>
      <c r="G19" s="42">
        <v>0</v>
      </c>
      <c r="H19" s="42">
        <v>2568</v>
      </c>
      <c r="I19" s="42">
        <v>0</v>
      </c>
      <c r="J19" s="42">
        <v>5871</v>
      </c>
      <c r="K19" s="42">
        <v>0</v>
      </c>
      <c r="L19" s="42">
        <v>22427</v>
      </c>
      <c r="M19" s="42">
        <v>361</v>
      </c>
      <c r="N19" s="42">
        <v>170230</v>
      </c>
      <c r="O19" s="42">
        <v>28748</v>
      </c>
      <c r="P19" s="42">
        <v>91007</v>
      </c>
      <c r="Q19" s="42">
        <v>28231</v>
      </c>
      <c r="R19" s="42">
        <v>7842</v>
      </c>
      <c r="S19" s="42">
        <v>4</v>
      </c>
      <c r="T19" s="43">
        <v>155832</v>
      </c>
      <c r="V19" s="44"/>
      <c r="W19" s="44" t="b">
        <v>1</v>
      </c>
      <c r="X19" s="45" t="b">
        <v>1</v>
      </c>
      <c r="Y19" s="45"/>
    </row>
    <row r="20" spans="1:25" x14ac:dyDescent="0.25">
      <c r="A20" s="46">
        <v>14</v>
      </c>
      <c r="B20" s="47" t="s">
        <v>95</v>
      </c>
      <c r="C20" s="47" t="s">
        <v>212</v>
      </c>
      <c r="D20" s="47" t="s">
        <v>453</v>
      </c>
      <c r="E20" s="259">
        <v>111785</v>
      </c>
      <c r="F20" s="42">
        <v>19179</v>
      </c>
      <c r="G20" s="42">
        <v>0</v>
      </c>
      <c r="H20" s="42">
        <v>3633</v>
      </c>
      <c r="I20" s="42">
        <v>0</v>
      </c>
      <c r="J20" s="42">
        <v>10744</v>
      </c>
      <c r="K20" s="42">
        <v>0</v>
      </c>
      <c r="L20" s="42">
        <v>26671</v>
      </c>
      <c r="M20" s="42">
        <v>0</v>
      </c>
      <c r="N20" s="42">
        <v>172012</v>
      </c>
      <c r="O20" s="42">
        <v>31176</v>
      </c>
      <c r="P20" s="42">
        <v>99620</v>
      </c>
      <c r="Q20" s="42">
        <v>40549</v>
      </c>
      <c r="R20" s="42">
        <v>3756</v>
      </c>
      <c r="S20" s="42">
        <v>0</v>
      </c>
      <c r="T20" s="43">
        <v>175101</v>
      </c>
      <c r="V20" s="44"/>
      <c r="W20" s="44" t="b">
        <v>1</v>
      </c>
      <c r="X20" s="45" t="b">
        <v>1</v>
      </c>
      <c r="Y20" s="45"/>
    </row>
    <row r="21" spans="1:25" x14ac:dyDescent="0.25">
      <c r="A21" s="46">
        <v>15</v>
      </c>
      <c r="B21" s="47" t="s">
        <v>97</v>
      </c>
      <c r="C21" s="47" t="s">
        <v>214</v>
      </c>
      <c r="D21" s="47" t="s">
        <v>454</v>
      </c>
      <c r="E21" s="259">
        <v>224908</v>
      </c>
      <c r="F21" s="42">
        <v>34829</v>
      </c>
      <c r="G21" s="42">
        <v>0</v>
      </c>
      <c r="H21" s="42">
        <v>6242</v>
      </c>
      <c r="I21" s="42">
        <v>1060</v>
      </c>
      <c r="J21" s="42">
        <v>16832</v>
      </c>
      <c r="K21" s="42">
        <v>0</v>
      </c>
      <c r="L21" s="42">
        <v>81377</v>
      </c>
      <c r="M21" s="42">
        <v>3891</v>
      </c>
      <c r="N21" s="42">
        <v>369139</v>
      </c>
      <c r="O21" s="42">
        <v>68094</v>
      </c>
      <c r="P21" s="42">
        <v>224231</v>
      </c>
      <c r="Q21" s="42">
        <v>125896</v>
      </c>
      <c r="R21" s="42">
        <v>26082</v>
      </c>
      <c r="S21" s="42">
        <v>2618</v>
      </c>
      <c r="T21" s="43">
        <v>446921</v>
      </c>
      <c r="V21" s="44"/>
      <c r="W21" s="44" t="b">
        <v>1</v>
      </c>
      <c r="X21" s="45" t="b">
        <v>1</v>
      </c>
      <c r="Y21" s="45"/>
    </row>
    <row r="22" spans="1:25" x14ac:dyDescent="0.25">
      <c r="A22" s="46">
        <v>16</v>
      </c>
      <c r="B22" s="47" t="s">
        <v>98</v>
      </c>
      <c r="C22" s="47" t="s">
        <v>215</v>
      </c>
      <c r="D22" s="47" t="s">
        <v>455</v>
      </c>
      <c r="E22" s="259">
        <v>77248</v>
      </c>
      <c r="F22" s="42">
        <v>6056</v>
      </c>
      <c r="G22" s="42">
        <v>7272</v>
      </c>
      <c r="H22" s="42">
        <v>1647</v>
      </c>
      <c r="I22" s="42">
        <v>0</v>
      </c>
      <c r="J22" s="42">
        <v>7936</v>
      </c>
      <c r="K22" s="42">
        <v>0</v>
      </c>
      <c r="L22" s="42">
        <v>18447</v>
      </c>
      <c r="M22" s="42">
        <v>335</v>
      </c>
      <c r="N22" s="42">
        <v>118941</v>
      </c>
      <c r="O22" s="42">
        <v>21119</v>
      </c>
      <c r="P22" s="42">
        <v>82085</v>
      </c>
      <c r="Q22" s="42">
        <v>18777</v>
      </c>
      <c r="R22" s="42">
        <v>6928</v>
      </c>
      <c r="S22" s="42">
        <v>902</v>
      </c>
      <c r="T22" s="43">
        <v>129811</v>
      </c>
      <c r="V22" s="44"/>
      <c r="W22" s="44" t="b">
        <v>1</v>
      </c>
      <c r="X22" s="45" t="b">
        <v>1</v>
      </c>
      <c r="Y22" s="45"/>
    </row>
    <row r="23" spans="1:25" x14ac:dyDescent="0.25">
      <c r="A23" s="46">
        <v>17</v>
      </c>
      <c r="B23" s="47" t="s">
        <v>102</v>
      </c>
      <c r="C23" s="47" t="s">
        <v>220</v>
      </c>
      <c r="D23" s="47" t="s">
        <v>456</v>
      </c>
      <c r="E23" s="259">
        <v>236663</v>
      </c>
      <c r="F23" s="42">
        <v>20594</v>
      </c>
      <c r="G23" s="42">
        <v>22268</v>
      </c>
      <c r="H23" s="42">
        <v>6000</v>
      </c>
      <c r="I23" s="42">
        <v>0</v>
      </c>
      <c r="J23" s="42">
        <v>17726</v>
      </c>
      <c r="K23" s="42">
        <v>-9</v>
      </c>
      <c r="L23" s="42">
        <v>63956</v>
      </c>
      <c r="M23" s="42">
        <v>1041</v>
      </c>
      <c r="N23" s="42">
        <v>368239</v>
      </c>
      <c r="O23" s="42">
        <v>77554</v>
      </c>
      <c r="P23" s="42">
        <v>121713</v>
      </c>
      <c r="Q23" s="42">
        <v>106521</v>
      </c>
      <c r="R23" s="42">
        <v>16178</v>
      </c>
      <c r="S23" s="42">
        <v>0</v>
      </c>
      <c r="T23" s="43">
        <v>321966</v>
      </c>
      <c r="V23" s="44"/>
      <c r="W23" s="44" t="b">
        <v>1</v>
      </c>
      <c r="X23" s="45" t="b">
        <v>1</v>
      </c>
      <c r="Y23" s="45"/>
    </row>
    <row r="24" spans="1:25" x14ac:dyDescent="0.25">
      <c r="A24" s="46">
        <v>18</v>
      </c>
      <c r="B24" s="47" t="s">
        <v>159</v>
      </c>
      <c r="C24" s="47" t="s">
        <v>265</v>
      </c>
      <c r="D24" s="47" t="s">
        <v>458</v>
      </c>
      <c r="E24" s="259">
        <v>95471</v>
      </c>
      <c r="F24" s="42">
        <v>16561</v>
      </c>
      <c r="G24" s="42">
        <v>0</v>
      </c>
      <c r="H24" s="42">
        <v>2694</v>
      </c>
      <c r="I24" s="42">
        <v>824</v>
      </c>
      <c r="J24" s="42">
        <v>9999</v>
      </c>
      <c r="K24" s="42">
        <v>7</v>
      </c>
      <c r="L24" s="42">
        <v>23025</v>
      </c>
      <c r="M24" s="42">
        <v>0</v>
      </c>
      <c r="N24" s="42">
        <v>148581</v>
      </c>
      <c r="O24" s="42">
        <v>25620</v>
      </c>
      <c r="P24" s="42">
        <v>65114</v>
      </c>
      <c r="Q24" s="42">
        <v>36797</v>
      </c>
      <c r="R24" s="42">
        <v>13696</v>
      </c>
      <c r="S24" s="42">
        <v>9</v>
      </c>
      <c r="T24" s="43">
        <v>141236</v>
      </c>
      <c r="V24" s="44"/>
      <c r="W24" s="44" t="b">
        <v>1</v>
      </c>
      <c r="X24" s="45" t="b">
        <v>1</v>
      </c>
      <c r="Y24" s="45"/>
    </row>
    <row r="25" spans="1:25" x14ac:dyDescent="0.25">
      <c r="A25" s="46">
        <v>19</v>
      </c>
      <c r="B25" s="47" t="s">
        <v>106</v>
      </c>
      <c r="C25" s="47" t="s">
        <v>292</v>
      </c>
      <c r="D25" s="47" t="s">
        <v>457</v>
      </c>
      <c r="E25" s="259">
        <v>146641</v>
      </c>
      <c r="F25" s="42">
        <v>23379</v>
      </c>
      <c r="G25" s="42">
        <v>0</v>
      </c>
      <c r="H25" s="42">
        <v>4539</v>
      </c>
      <c r="I25" s="42">
        <v>0</v>
      </c>
      <c r="J25" s="42">
        <v>15344</v>
      </c>
      <c r="K25" s="42">
        <v>0</v>
      </c>
      <c r="L25" s="42">
        <v>24114</v>
      </c>
      <c r="M25" s="42">
        <v>774</v>
      </c>
      <c r="N25" s="42">
        <v>214791</v>
      </c>
      <c r="O25" s="42">
        <v>43426</v>
      </c>
      <c r="P25" s="42">
        <v>154144</v>
      </c>
      <c r="Q25" s="42">
        <v>46636</v>
      </c>
      <c r="R25" s="42">
        <v>13183</v>
      </c>
      <c r="S25" s="42">
        <v>4</v>
      </c>
      <c r="T25" s="43">
        <v>257393</v>
      </c>
      <c r="V25" s="44"/>
      <c r="W25" s="44" t="b">
        <v>1</v>
      </c>
      <c r="X25" s="45" t="b">
        <v>1</v>
      </c>
      <c r="Y25" s="45"/>
    </row>
    <row r="26" spans="1:25" x14ac:dyDescent="0.25">
      <c r="A26" s="46">
        <v>20</v>
      </c>
      <c r="B26" s="47" t="s">
        <v>152</v>
      </c>
      <c r="C26" s="47" t="s">
        <v>211</v>
      </c>
      <c r="D26" s="47" t="s">
        <v>459</v>
      </c>
      <c r="E26" s="259">
        <v>143481</v>
      </c>
      <c r="F26" s="42">
        <v>12811</v>
      </c>
      <c r="G26" s="42">
        <v>17964</v>
      </c>
      <c r="H26" s="42">
        <v>3742</v>
      </c>
      <c r="I26" s="42">
        <v>320</v>
      </c>
      <c r="J26" s="42">
        <v>10082</v>
      </c>
      <c r="K26" s="42">
        <v>0</v>
      </c>
      <c r="L26" s="42">
        <v>7991</v>
      </c>
      <c r="M26" s="42">
        <v>0</v>
      </c>
      <c r="N26" s="42">
        <v>196391</v>
      </c>
      <c r="O26" s="42">
        <v>41128</v>
      </c>
      <c r="P26" s="42">
        <v>110953</v>
      </c>
      <c r="Q26" s="42">
        <v>164986</v>
      </c>
      <c r="R26" s="42">
        <v>8593</v>
      </c>
      <c r="S26" s="42">
        <v>0</v>
      </c>
      <c r="T26" s="43">
        <v>325660</v>
      </c>
      <c r="V26" s="44"/>
      <c r="W26" s="44" t="b">
        <v>1</v>
      </c>
      <c r="X26" s="45" t="b">
        <v>1</v>
      </c>
      <c r="Y26" s="45"/>
    </row>
    <row r="27" spans="1:25" x14ac:dyDescent="0.25">
      <c r="A27" s="46">
        <v>21</v>
      </c>
      <c r="B27" s="47" t="s">
        <v>49</v>
      </c>
      <c r="C27" s="47" t="s">
        <v>226</v>
      </c>
      <c r="D27" s="47" t="s">
        <v>460</v>
      </c>
      <c r="E27" s="259">
        <v>20110</v>
      </c>
      <c r="F27" s="42">
        <v>3207</v>
      </c>
      <c r="G27" s="42">
        <v>0</v>
      </c>
      <c r="H27" s="42">
        <v>750</v>
      </c>
      <c r="I27" s="42">
        <v>0</v>
      </c>
      <c r="J27" s="42">
        <v>815</v>
      </c>
      <c r="K27" s="42">
        <v>0</v>
      </c>
      <c r="L27" s="42">
        <v>5750</v>
      </c>
      <c r="M27" s="42">
        <v>148</v>
      </c>
      <c r="N27" s="42">
        <v>30780</v>
      </c>
      <c r="O27" s="42">
        <v>4282</v>
      </c>
      <c r="P27" s="42">
        <v>16575</v>
      </c>
      <c r="Q27" s="42">
        <v>14433</v>
      </c>
      <c r="R27" s="42">
        <v>953</v>
      </c>
      <c r="S27" s="42">
        <v>173</v>
      </c>
      <c r="T27" s="43">
        <v>36416</v>
      </c>
      <c r="V27" s="44"/>
      <c r="W27" s="44" t="b">
        <v>1</v>
      </c>
      <c r="X27" s="45" t="b">
        <v>1</v>
      </c>
      <c r="Y27" s="45"/>
    </row>
    <row r="28" spans="1:25" x14ac:dyDescent="0.25">
      <c r="A28" s="46">
        <v>22</v>
      </c>
      <c r="B28" s="47" t="s">
        <v>110</v>
      </c>
      <c r="C28" s="47" t="s">
        <v>229</v>
      </c>
      <c r="D28" s="47" t="s">
        <v>461</v>
      </c>
      <c r="E28" s="259">
        <v>216199</v>
      </c>
      <c r="F28" s="42">
        <v>34572</v>
      </c>
      <c r="G28" s="42">
        <v>0</v>
      </c>
      <c r="H28" s="42">
        <v>6506</v>
      </c>
      <c r="I28" s="42">
        <v>0</v>
      </c>
      <c r="J28" s="42">
        <v>28114</v>
      </c>
      <c r="K28" s="42">
        <v>0</v>
      </c>
      <c r="L28" s="42">
        <v>34840</v>
      </c>
      <c r="M28" s="42">
        <v>0</v>
      </c>
      <c r="N28" s="42">
        <v>320231</v>
      </c>
      <c r="O28" s="42">
        <v>63125</v>
      </c>
      <c r="P28" s="42">
        <v>217306</v>
      </c>
      <c r="Q28" s="42">
        <v>133600</v>
      </c>
      <c r="R28" s="42">
        <v>10636</v>
      </c>
      <c r="S28" s="42">
        <v>0</v>
      </c>
      <c r="T28" s="43">
        <v>424667</v>
      </c>
      <c r="V28" s="44"/>
      <c r="W28" s="44" t="b">
        <v>1</v>
      </c>
      <c r="X28" s="45" t="b">
        <v>1</v>
      </c>
      <c r="Y28" s="45"/>
    </row>
    <row r="29" spans="1:25" x14ac:dyDescent="0.25">
      <c r="A29" s="46">
        <v>23</v>
      </c>
      <c r="B29" s="47" t="s">
        <v>113</v>
      </c>
      <c r="C29" s="47" t="s">
        <v>232</v>
      </c>
      <c r="D29" s="47" t="s">
        <v>462</v>
      </c>
      <c r="E29" s="259">
        <v>252853</v>
      </c>
      <c r="F29" s="42">
        <v>44588</v>
      </c>
      <c r="G29" s="42">
        <v>0</v>
      </c>
      <c r="H29" s="42">
        <v>8854</v>
      </c>
      <c r="I29" s="42">
        <v>0</v>
      </c>
      <c r="J29" s="42">
        <v>14393</v>
      </c>
      <c r="K29" s="42">
        <v>0</v>
      </c>
      <c r="L29" s="42">
        <v>167956</v>
      </c>
      <c r="M29" s="42">
        <v>0</v>
      </c>
      <c r="N29" s="42">
        <v>488644</v>
      </c>
      <c r="O29" s="42">
        <v>67656</v>
      </c>
      <c r="P29" s="42">
        <v>93801</v>
      </c>
      <c r="Q29" s="42">
        <v>200063</v>
      </c>
      <c r="R29" s="42">
        <v>15873</v>
      </c>
      <c r="S29" s="42">
        <v>0</v>
      </c>
      <c r="T29" s="43">
        <v>377393</v>
      </c>
      <c r="V29" s="44"/>
      <c r="W29" s="44" t="b">
        <v>1</v>
      </c>
      <c r="X29" s="45" t="b">
        <v>1</v>
      </c>
      <c r="Y29" s="45"/>
    </row>
    <row r="30" spans="1:25" x14ac:dyDescent="0.25">
      <c r="A30" s="46">
        <v>24</v>
      </c>
      <c r="B30" s="47" t="s">
        <v>114</v>
      </c>
      <c r="C30" s="47" t="s">
        <v>233</v>
      </c>
      <c r="D30" s="47" t="s">
        <v>463</v>
      </c>
      <c r="E30" s="259">
        <v>137300</v>
      </c>
      <c r="F30" s="42">
        <v>34200</v>
      </c>
      <c r="G30" s="42">
        <v>0</v>
      </c>
      <c r="H30" s="42">
        <v>5700</v>
      </c>
      <c r="I30" s="42">
        <v>0</v>
      </c>
      <c r="J30" s="42">
        <v>17400</v>
      </c>
      <c r="K30" s="42">
        <v>0</v>
      </c>
      <c r="L30" s="42">
        <v>42500</v>
      </c>
      <c r="M30" s="42">
        <v>0</v>
      </c>
      <c r="N30" s="42">
        <v>237100</v>
      </c>
      <c r="O30" s="42">
        <v>47000</v>
      </c>
      <c r="P30" s="42">
        <v>192500</v>
      </c>
      <c r="Q30" s="42">
        <v>43600</v>
      </c>
      <c r="R30" s="42">
        <v>9900</v>
      </c>
      <c r="S30" s="42">
        <v>0</v>
      </c>
      <c r="T30" s="43">
        <v>293000</v>
      </c>
      <c r="V30" s="44"/>
      <c r="W30" s="44" t="b">
        <v>1</v>
      </c>
      <c r="X30" s="45" t="b">
        <v>1</v>
      </c>
      <c r="Y30" s="45"/>
    </row>
    <row r="31" spans="1:25" x14ac:dyDescent="0.25">
      <c r="A31" s="46">
        <v>25</v>
      </c>
      <c r="B31" s="47" t="s">
        <v>116</v>
      </c>
      <c r="C31" s="47" t="s">
        <v>235</v>
      </c>
      <c r="D31" s="47" t="s">
        <v>464</v>
      </c>
      <c r="E31" s="259">
        <v>82895</v>
      </c>
      <c r="F31" s="42">
        <v>16177</v>
      </c>
      <c r="G31" s="42">
        <v>0</v>
      </c>
      <c r="H31" s="42">
        <v>2297</v>
      </c>
      <c r="I31" s="42">
        <v>0</v>
      </c>
      <c r="J31" s="42">
        <v>5969</v>
      </c>
      <c r="K31" s="42">
        <v>0</v>
      </c>
      <c r="L31" s="42">
        <v>14191</v>
      </c>
      <c r="M31" s="42">
        <v>267</v>
      </c>
      <c r="N31" s="42">
        <v>121796</v>
      </c>
      <c r="O31" s="42">
        <v>23731</v>
      </c>
      <c r="P31" s="42">
        <v>95372</v>
      </c>
      <c r="Q31" s="42">
        <v>8372</v>
      </c>
      <c r="R31" s="42">
        <v>7977</v>
      </c>
      <c r="S31" s="42">
        <v>1498</v>
      </c>
      <c r="T31" s="43">
        <v>136950</v>
      </c>
      <c r="V31" s="44"/>
      <c r="W31" s="44" t="b">
        <v>1</v>
      </c>
      <c r="X31" s="45" t="b">
        <v>1</v>
      </c>
      <c r="Y31" s="45"/>
    </row>
    <row r="32" spans="1:25" x14ac:dyDescent="0.25">
      <c r="A32" s="46">
        <v>26</v>
      </c>
      <c r="B32" s="47" t="s">
        <v>120</v>
      </c>
      <c r="C32" s="47" t="s">
        <v>238</v>
      </c>
      <c r="D32" s="47" t="s">
        <v>465</v>
      </c>
      <c r="E32" s="259">
        <v>129561</v>
      </c>
      <c r="F32" s="42">
        <v>21194</v>
      </c>
      <c r="G32" s="42">
        <v>0</v>
      </c>
      <c r="H32" s="42">
        <v>4261</v>
      </c>
      <c r="I32" s="42">
        <v>0</v>
      </c>
      <c r="J32" s="42">
        <v>12293</v>
      </c>
      <c r="K32" s="42">
        <v>355</v>
      </c>
      <c r="L32" s="42">
        <v>26760</v>
      </c>
      <c r="M32" s="42">
        <v>0</v>
      </c>
      <c r="N32" s="42">
        <v>194424</v>
      </c>
      <c r="O32" s="42">
        <v>35093</v>
      </c>
      <c r="P32" s="42">
        <v>134717</v>
      </c>
      <c r="Q32" s="42">
        <v>69637</v>
      </c>
      <c r="R32" s="42">
        <v>7819</v>
      </c>
      <c r="S32" s="42">
        <v>0</v>
      </c>
      <c r="T32" s="43">
        <v>247266</v>
      </c>
      <c r="V32" s="44"/>
      <c r="W32" s="44" t="b">
        <v>1</v>
      </c>
      <c r="X32" s="45" t="b">
        <v>1</v>
      </c>
      <c r="Y32" s="45"/>
    </row>
    <row r="33" spans="1:25" x14ac:dyDescent="0.25">
      <c r="A33" s="46">
        <v>27</v>
      </c>
      <c r="B33" s="47" t="s">
        <v>121</v>
      </c>
      <c r="C33" s="47" t="s">
        <v>239</v>
      </c>
      <c r="D33" s="47" t="s">
        <v>466</v>
      </c>
      <c r="E33" s="259">
        <v>99282</v>
      </c>
      <c r="F33" s="42">
        <v>14009</v>
      </c>
      <c r="G33" s="42">
        <v>11940</v>
      </c>
      <c r="H33" s="42">
        <v>3570</v>
      </c>
      <c r="I33" s="42">
        <v>0</v>
      </c>
      <c r="J33" s="42">
        <v>9282</v>
      </c>
      <c r="K33" s="42">
        <v>0</v>
      </c>
      <c r="L33" s="42">
        <v>30265</v>
      </c>
      <c r="M33" s="42">
        <v>0</v>
      </c>
      <c r="N33" s="42">
        <v>168348</v>
      </c>
      <c r="O33" s="42">
        <v>32118</v>
      </c>
      <c r="P33" s="42">
        <v>103378</v>
      </c>
      <c r="Q33" s="42">
        <v>7447</v>
      </c>
      <c r="R33" s="42">
        <v>11941</v>
      </c>
      <c r="S33" s="42">
        <v>0</v>
      </c>
      <c r="T33" s="43">
        <v>154884</v>
      </c>
      <c r="V33" s="44"/>
      <c r="W33" s="44" t="b">
        <v>1</v>
      </c>
      <c r="X33" s="45" t="b">
        <v>1</v>
      </c>
      <c r="Y33" s="45"/>
    </row>
    <row r="34" spans="1:25" x14ac:dyDescent="0.25">
      <c r="A34" s="46">
        <v>28</v>
      </c>
      <c r="B34" s="49" t="s">
        <v>122</v>
      </c>
      <c r="C34" s="47" t="s">
        <v>240</v>
      </c>
      <c r="D34" s="47" t="s">
        <v>467</v>
      </c>
      <c r="E34" s="259">
        <v>83863</v>
      </c>
      <c r="F34" s="42">
        <v>16665</v>
      </c>
      <c r="G34" s="42">
        <v>0</v>
      </c>
      <c r="H34" s="42">
        <v>2885</v>
      </c>
      <c r="I34" s="42">
        <v>0</v>
      </c>
      <c r="J34" s="42">
        <v>9696</v>
      </c>
      <c r="K34" s="42">
        <v>0</v>
      </c>
      <c r="L34" s="42">
        <v>15964</v>
      </c>
      <c r="M34" s="42">
        <v>0</v>
      </c>
      <c r="N34" s="42">
        <v>129073</v>
      </c>
      <c r="O34" s="42">
        <v>24668</v>
      </c>
      <c r="P34" s="42">
        <v>98109</v>
      </c>
      <c r="Q34" s="42">
        <v>28920</v>
      </c>
      <c r="R34" s="42">
        <v>12203</v>
      </c>
      <c r="S34" s="42">
        <v>0</v>
      </c>
      <c r="T34" s="43">
        <v>163900</v>
      </c>
      <c r="V34" s="44"/>
      <c r="W34" s="44" t="b">
        <v>1</v>
      </c>
      <c r="X34" s="45" t="b">
        <v>1</v>
      </c>
      <c r="Y34" s="45"/>
    </row>
    <row r="35" spans="1:25" x14ac:dyDescent="0.25">
      <c r="A35" s="46">
        <v>29</v>
      </c>
      <c r="B35" s="47" t="s">
        <v>124</v>
      </c>
      <c r="C35" s="47" t="s">
        <v>242</v>
      </c>
      <c r="D35" s="47" t="s">
        <v>468</v>
      </c>
      <c r="E35" s="259">
        <v>186770</v>
      </c>
      <c r="F35" s="42">
        <v>34297</v>
      </c>
      <c r="G35" s="42">
        <v>0</v>
      </c>
      <c r="H35" s="42">
        <v>6945</v>
      </c>
      <c r="I35" s="42">
        <v>0</v>
      </c>
      <c r="J35" s="42">
        <v>8893</v>
      </c>
      <c r="K35" s="42">
        <v>0</v>
      </c>
      <c r="L35" s="42">
        <v>10234</v>
      </c>
      <c r="M35" s="42">
        <v>0</v>
      </c>
      <c r="N35" s="42">
        <v>247139</v>
      </c>
      <c r="O35" s="42">
        <v>51127</v>
      </c>
      <c r="P35" s="42">
        <v>165539</v>
      </c>
      <c r="Q35" s="42">
        <v>93852</v>
      </c>
      <c r="R35" s="42">
        <v>5860</v>
      </c>
      <c r="S35" s="42">
        <v>0</v>
      </c>
      <c r="T35" s="43">
        <v>316378</v>
      </c>
      <c r="V35" s="44"/>
      <c r="W35" s="44" t="b">
        <v>1</v>
      </c>
      <c r="X35" s="45" t="b">
        <v>1</v>
      </c>
      <c r="Y35" s="45"/>
    </row>
    <row r="36" spans="1:25" x14ac:dyDescent="0.25">
      <c r="A36" s="46">
        <v>30</v>
      </c>
      <c r="B36" s="47" t="s">
        <v>125</v>
      </c>
      <c r="C36" s="47" t="s">
        <v>243</v>
      </c>
      <c r="D36" s="47" t="s">
        <v>469</v>
      </c>
      <c r="E36" s="259">
        <v>80268</v>
      </c>
      <c r="F36" s="42">
        <v>13988</v>
      </c>
      <c r="G36" s="42">
        <v>0</v>
      </c>
      <c r="H36" s="42">
        <v>3138</v>
      </c>
      <c r="I36" s="42">
        <v>0</v>
      </c>
      <c r="J36" s="42">
        <v>7527</v>
      </c>
      <c r="K36" s="42">
        <v>0</v>
      </c>
      <c r="L36" s="42">
        <v>18548</v>
      </c>
      <c r="M36" s="42">
        <v>213</v>
      </c>
      <c r="N36" s="42">
        <v>123682</v>
      </c>
      <c r="O36" s="42">
        <v>26485</v>
      </c>
      <c r="P36" s="42">
        <v>77560</v>
      </c>
      <c r="Q36" s="42">
        <v>13919</v>
      </c>
      <c r="R36" s="42">
        <v>9146</v>
      </c>
      <c r="S36" s="42">
        <v>17</v>
      </c>
      <c r="T36" s="43">
        <v>127127</v>
      </c>
      <c r="V36" s="44"/>
      <c r="W36" s="44" t="b">
        <v>1</v>
      </c>
      <c r="X36" s="45" t="b">
        <v>1</v>
      </c>
      <c r="Y36" s="45"/>
    </row>
    <row r="37" spans="1:25" x14ac:dyDescent="0.25">
      <c r="A37" s="46">
        <v>31</v>
      </c>
      <c r="B37" s="47" t="s">
        <v>128</v>
      </c>
      <c r="C37" s="47" t="s">
        <v>248</v>
      </c>
      <c r="D37" s="47" t="s">
        <v>470</v>
      </c>
      <c r="E37" s="259">
        <v>66544</v>
      </c>
      <c r="F37" s="42">
        <v>11080</v>
      </c>
      <c r="G37" s="42">
        <v>0</v>
      </c>
      <c r="H37" s="42">
        <v>1322</v>
      </c>
      <c r="I37" s="42">
        <v>0</v>
      </c>
      <c r="J37" s="42">
        <v>4942</v>
      </c>
      <c r="K37" s="42">
        <v>0</v>
      </c>
      <c r="L37" s="42">
        <v>17492</v>
      </c>
      <c r="M37" s="42">
        <v>220</v>
      </c>
      <c r="N37" s="42">
        <v>101600</v>
      </c>
      <c r="O37" s="42">
        <v>17320</v>
      </c>
      <c r="P37" s="42">
        <v>41967</v>
      </c>
      <c r="Q37" s="42">
        <v>28818</v>
      </c>
      <c r="R37" s="42">
        <v>10170</v>
      </c>
      <c r="S37" s="42">
        <v>0</v>
      </c>
      <c r="T37" s="43">
        <v>98275</v>
      </c>
      <c r="V37" s="44"/>
      <c r="W37" s="44" t="b">
        <v>1</v>
      </c>
      <c r="X37" s="45" t="b">
        <v>1</v>
      </c>
      <c r="Y37" s="45"/>
    </row>
    <row r="38" spans="1:25" x14ac:dyDescent="0.25">
      <c r="A38" s="46">
        <v>32</v>
      </c>
      <c r="B38" s="47" t="s">
        <v>129</v>
      </c>
      <c r="C38" s="47" t="s">
        <v>249</v>
      </c>
      <c r="D38" s="47" t="s">
        <v>471</v>
      </c>
      <c r="E38" s="259">
        <v>87162</v>
      </c>
      <c r="F38" s="42">
        <v>13189</v>
      </c>
      <c r="G38" s="42">
        <v>0</v>
      </c>
      <c r="H38" s="42">
        <v>1994</v>
      </c>
      <c r="I38" s="42">
        <v>0</v>
      </c>
      <c r="J38" s="42">
        <v>9115</v>
      </c>
      <c r="K38" s="42">
        <v>0</v>
      </c>
      <c r="L38" s="42">
        <v>10457</v>
      </c>
      <c r="M38" s="42">
        <v>320</v>
      </c>
      <c r="N38" s="42">
        <v>122237</v>
      </c>
      <c r="O38" s="42">
        <v>24077</v>
      </c>
      <c r="P38" s="42">
        <v>93882</v>
      </c>
      <c r="Q38" s="42">
        <v>15601</v>
      </c>
      <c r="R38" s="42">
        <v>11494</v>
      </c>
      <c r="S38" s="42">
        <v>2728</v>
      </c>
      <c r="T38" s="43">
        <v>147782</v>
      </c>
      <c r="V38" s="44"/>
      <c r="W38" s="44" t="b">
        <v>1</v>
      </c>
      <c r="X38" s="45" t="b">
        <v>1</v>
      </c>
      <c r="Y38" s="45"/>
    </row>
    <row r="39" spans="1:25" x14ac:dyDescent="0.25">
      <c r="A39" s="46">
        <v>33</v>
      </c>
      <c r="B39" s="47" t="s">
        <v>131</v>
      </c>
      <c r="C39" s="47" t="s">
        <v>251</v>
      </c>
      <c r="D39" s="47" t="s">
        <v>472</v>
      </c>
      <c r="E39" s="259">
        <v>159532</v>
      </c>
      <c r="F39" s="42">
        <v>32603</v>
      </c>
      <c r="G39" s="42">
        <v>0</v>
      </c>
      <c r="H39" s="42">
        <v>3614</v>
      </c>
      <c r="I39" s="42">
        <v>0</v>
      </c>
      <c r="J39" s="42">
        <v>9812</v>
      </c>
      <c r="K39" s="42">
        <v>1</v>
      </c>
      <c r="L39" s="42">
        <v>22097</v>
      </c>
      <c r="M39" s="42">
        <v>538</v>
      </c>
      <c r="N39" s="42">
        <v>228197</v>
      </c>
      <c r="O39" s="42">
        <v>37673</v>
      </c>
      <c r="P39" s="42">
        <v>142458</v>
      </c>
      <c r="Q39" s="42">
        <v>64354</v>
      </c>
      <c r="R39" s="42">
        <v>11657</v>
      </c>
      <c r="S39" s="42">
        <v>460</v>
      </c>
      <c r="T39" s="43">
        <v>256602</v>
      </c>
      <c r="V39" s="48"/>
      <c r="W39" s="44" t="b">
        <v>1</v>
      </c>
      <c r="X39" s="45" t="b">
        <v>1</v>
      </c>
      <c r="Y39" s="45"/>
    </row>
    <row r="40" spans="1:25" x14ac:dyDescent="0.25">
      <c r="A40" s="46">
        <v>34</v>
      </c>
      <c r="B40" s="47" t="s">
        <v>132</v>
      </c>
      <c r="C40" s="47" t="s">
        <v>252</v>
      </c>
      <c r="D40" s="47" t="s">
        <v>473</v>
      </c>
      <c r="E40" s="259">
        <v>89790</v>
      </c>
      <c r="F40" s="42">
        <v>13418</v>
      </c>
      <c r="G40" s="42">
        <v>0</v>
      </c>
      <c r="H40" s="42">
        <v>2748</v>
      </c>
      <c r="I40" s="42">
        <v>0</v>
      </c>
      <c r="J40" s="42">
        <v>7030</v>
      </c>
      <c r="K40" s="42">
        <v>0</v>
      </c>
      <c r="L40" s="42">
        <v>14247</v>
      </c>
      <c r="M40" s="42">
        <v>631</v>
      </c>
      <c r="N40" s="42">
        <v>127864</v>
      </c>
      <c r="O40" s="42">
        <v>25389</v>
      </c>
      <c r="P40" s="42">
        <v>99633</v>
      </c>
      <c r="Q40" s="42">
        <v>35392</v>
      </c>
      <c r="R40" s="42">
        <v>10625</v>
      </c>
      <c r="S40" s="42">
        <v>0</v>
      </c>
      <c r="T40" s="43">
        <v>171039</v>
      </c>
      <c r="V40" s="44"/>
      <c r="W40" s="44" t="b">
        <v>1</v>
      </c>
      <c r="X40" s="45" t="b">
        <v>1</v>
      </c>
      <c r="Y40" s="45"/>
    </row>
    <row r="41" spans="1:25" x14ac:dyDescent="0.25">
      <c r="A41" s="46">
        <v>35</v>
      </c>
      <c r="B41" s="47" t="s">
        <v>133</v>
      </c>
      <c r="C41" s="47" t="s">
        <v>253</v>
      </c>
      <c r="D41" s="47" t="s">
        <v>474</v>
      </c>
      <c r="E41" s="259">
        <v>143247</v>
      </c>
      <c r="F41" s="42">
        <v>22114</v>
      </c>
      <c r="G41" s="42">
        <v>0</v>
      </c>
      <c r="H41" s="42">
        <v>5317</v>
      </c>
      <c r="I41" s="42">
        <v>0</v>
      </c>
      <c r="J41" s="42">
        <v>16148</v>
      </c>
      <c r="K41" s="42">
        <v>0</v>
      </c>
      <c r="L41" s="42">
        <v>14628</v>
      </c>
      <c r="M41" s="42">
        <v>0</v>
      </c>
      <c r="N41" s="42">
        <v>201454</v>
      </c>
      <c r="O41" s="42">
        <v>44228</v>
      </c>
      <c r="P41" s="42">
        <v>149412</v>
      </c>
      <c r="Q41" s="42">
        <v>24532</v>
      </c>
      <c r="R41" s="42">
        <v>33289</v>
      </c>
      <c r="S41" s="42">
        <v>0</v>
      </c>
      <c r="T41" s="43">
        <v>251461</v>
      </c>
      <c r="V41" s="44"/>
      <c r="W41" s="44" t="b">
        <v>1</v>
      </c>
      <c r="X41" s="45" t="b">
        <v>1</v>
      </c>
      <c r="Y41" s="45"/>
    </row>
    <row r="42" spans="1:25" x14ac:dyDescent="0.25">
      <c r="A42" s="46">
        <v>36</v>
      </c>
      <c r="B42" s="47" t="s">
        <v>139</v>
      </c>
      <c r="C42" s="47" t="s">
        <v>261</v>
      </c>
      <c r="D42" s="47" t="s">
        <v>475</v>
      </c>
      <c r="E42" s="259">
        <v>70500</v>
      </c>
      <c r="F42" s="42">
        <v>16000</v>
      </c>
      <c r="G42" s="42">
        <v>0</v>
      </c>
      <c r="H42" s="42">
        <v>2400</v>
      </c>
      <c r="I42" s="42">
        <v>400</v>
      </c>
      <c r="J42" s="42">
        <v>8000</v>
      </c>
      <c r="K42" s="42">
        <v>0</v>
      </c>
      <c r="L42" s="42">
        <v>16100</v>
      </c>
      <c r="M42" s="42">
        <v>0</v>
      </c>
      <c r="N42" s="42">
        <v>113400</v>
      </c>
      <c r="O42" s="42">
        <v>20000</v>
      </c>
      <c r="P42" s="42">
        <v>66700</v>
      </c>
      <c r="Q42" s="42">
        <v>21500</v>
      </c>
      <c r="R42" s="42">
        <v>16900</v>
      </c>
      <c r="S42" s="42">
        <v>0</v>
      </c>
      <c r="T42" s="43">
        <v>125100</v>
      </c>
      <c r="V42" s="44"/>
      <c r="W42" s="44" t="b">
        <v>1</v>
      </c>
      <c r="X42" s="45" t="b">
        <v>1</v>
      </c>
      <c r="Y42" s="45"/>
    </row>
    <row r="43" spans="1:25" x14ac:dyDescent="0.25">
      <c r="A43" s="46">
        <v>37</v>
      </c>
      <c r="B43" s="47" t="s">
        <v>140</v>
      </c>
      <c r="C43" s="47" t="s">
        <v>262</v>
      </c>
      <c r="D43" s="47" t="s">
        <v>476</v>
      </c>
      <c r="E43" s="259">
        <v>104111</v>
      </c>
      <c r="F43" s="42">
        <v>5971</v>
      </c>
      <c r="G43" s="42">
        <v>7973</v>
      </c>
      <c r="H43" s="42">
        <v>2385</v>
      </c>
      <c r="I43" s="42">
        <v>0</v>
      </c>
      <c r="J43" s="42">
        <v>7008</v>
      </c>
      <c r="K43" s="42">
        <v>0</v>
      </c>
      <c r="L43" s="42">
        <v>12801</v>
      </c>
      <c r="M43" s="42">
        <v>375</v>
      </c>
      <c r="N43" s="42">
        <v>140624</v>
      </c>
      <c r="O43" s="42">
        <v>32142</v>
      </c>
      <c r="P43" s="42">
        <v>111547</v>
      </c>
      <c r="Q43" s="42">
        <v>58083</v>
      </c>
      <c r="R43" s="42">
        <v>9064</v>
      </c>
      <c r="S43" s="42">
        <v>102</v>
      </c>
      <c r="T43" s="43">
        <v>210938</v>
      </c>
      <c r="V43" s="44"/>
      <c r="W43" s="44" t="b">
        <v>1</v>
      </c>
      <c r="X43" s="45" t="b">
        <v>1</v>
      </c>
      <c r="Y43" s="45"/>
    </row>
    <row r="44" spans="1:25" x14ac:dyDescent="0.25">
      <c r="A44" s="46">
        <v>38</v>
      </c>
      <c r="B44" s="47" t="s">
        <v>142</v>
      </c>
      <c r="C44" s="47" t="s">
        <v>264</v>
      </c>
      <c r="D44" s="47" t="s">
        <v>477</v>
      </c>
      <c r="E44" s="259">
        <v>83955</v>
      </c>
      <c r="F44" s="42">
        <v>15683</v>
      </c>
      <c r="G44" s="42">
        <v>0</v>
      </c>
      <c r="H44" s="42">
        <v>2222</v>
      </c>
      <c r="I44" s="42">
        <v>0</v>
      </c>
      <c r="J44" s="42">
        <v>7862</v>
      </c>
      <c r="K44" s="42">
        <v>461</v>
      </c>
      <c r="L44" s="42">
        <v>33016</v>
      </c>
      <c r="M44" s="42">
        <v>0</v>
      </c>
      <c r="N44" s="42">
        <v>143199</v>
      </c>
      <c r="O44" s="42">
        <v>25141</v>
      </c>
      <c r="P44" s="42">
        <v>99372</v>
      </c>
      <c r="Q44" s="42">
        <v>13594</v>
      </c>
      <c r="R44" s="42">
        <v>8291</v>
      </c>
      <c r="S44" s="42">
        <v>0</v>
      </c>
      <c r="T44" s="43">
        <v>146398</v>
      </c>
      <c r="V44" s="44"/>
      <c r="W44" s="44" t="b">
        <v>1</v>
      </c>
      <c r="X44" s="45" t="b">
        <v>1</v>
      </c>
      <c r="Y44" s="45"/>
    </row>
    <row r="45" spans="1:25" x14ac:dyDescent="0.25">
      <c r="A45" s="46">
        <v>39</v>
      </c>
      <c r="B45" s="47" t="s">
        <v>135</v>
      </c>
      <c r="C45" s="47" t="s">
        <v>216</v>
      </c>
      <c r="D45" s="47" t="s">
        <v>478</v>
      </c>
      <c r="E45" s="259">
        <v>749216</v>
      </c>
      <c r="F45" s="42">
        <v>134585</v>
      </c>
      <c r="G45" s="42">
        <v>0</v>
      </c>
      <c r="H45" s="42">
        <v>21798</v>
      </c>
      <c r="I45" s="42">
        <v>0</v>
      </c>
      <c r="J45" s="42">
        <v>33965</v>
      </c>
      <c r="K45" s="42">
        <v>0</v>
      </c>
      <c r="L45" s="42">
        <v>120317</v>
      </c>
      <c r="M45" s="42">
        <v>975</v>
      </c>
      <c r="N45" s="42">
        <v>1060856</v>
      </c>
      <c r="O45" s="42">
        <v>168254</v>
      </c>
      <c r="P45" s="42">
        <v>460804</v>
      </c>
      <c r="Q45" s="42">
        <v>592113</v>
      </c>
      <c r="R45" s="42">
        <v>21599</v>
      </c>
      <c r="S45" s="42">
        <v>0</v>
      </c>
      <c r="T45" s="43">
        <v>1242770</v>
      </c>
      <c r="V45" s="44"/>
      <c r="W45" s="44" t="b">
        <v>1</v>
      </c>
      <c r="X45" s="45" t="b">
        <v>1</v>
      </c>
      <c r="Y45" s="45"/>
    </row>
    <row r="46" spans="1:25" x14ac:dyDescent="0.25">
      <c r="A46" s="46">
        <v>40</v>
      </c>
      <c r="B46" s="47" t="s">
        <v>280</v>
      </c>
      <c r="C46" s="47" t="s">
        <v>200</v>
      </c>
      <c r="D46" s="47" t="s">
        <v>479</v>
      </c>
      <c r="E46" s="259">
        <v>43087</v>
      </c>
      <c r="F46" s="42">
        <v>8852</v>
      </c>
      <c r="G46" s="42">
        <v>0</v>
      </c>
      <c r="H46" s="42">
        <v>878</v>
      </c>
      <c r="I46" s="42">
        <v>0</v>
      </c>
      <c r="J46" s="42">
        <v>1901</v>
      </c>
      <c r="K46" s="42">
        <v>0</v>
      </c>
      <c r="L46" s="42">
        <v>10888</v>
      </c>
      <c r="M46" s="42">
        <v>0</v>
      </c>
      <c r="N46" s="42">
        <v>65606</v>
      </c>
      <c r="O46" s="42">
        <v>12138</v>
      </c>
      <c r="P46" s="42">
        <v>33312</v>
      </c>
      <c r="Q46" s="42">
        <v>4049</v>
      </c>
      <c r="R46" s="42">
        <v>3454</v>
      </c>
      <c r="S46" s="42">
        <v>5945</v>
      </c>
      <c r="T46" s="43">
        <v>58898</v>
      </c>
      <c r="V46" s="44"/>
      <c r="W46" s="44" t="b">
        <v>1</v>
      </c>
      <c r="X46" s="45" t="b">
        <v>1</v>
      </c>
      <c r="Y46" s="45"/>
    </row>
    <row r="47" spans="1:25" x14ac:dyDescent="0.25">
      <c r="A47" s="46">
        <v>41</v>
      </c>
      <c r="B47" s="47" t="s">
        <v>85</v>
      </c>
      <c r="C47" s="47" t="s">
        <v>197</v>
      </c>
      <c r="D47" s="47" t="s">
        <v>480</v>
      </c>
      <c r="E47" s="259">
        <v>56928</v>
      </c>
      <c r="F47" s="42">
        <v>6656</v>
      </c>
      <c r="G47" s="42">
        <v>0</v>
      </c>
      <c r="H47" s="42">
        <v>1427</v>
      </c>
      <c r="I47" s="42">
        <v>0</v>
      </c>
      <c r="J47" s="42">
        <v>10848</v>
      </c>
      <c r="K47" s="42">
        <v>0</v>
      </c>
      <c r="L47" s="42">
        <v>22166</v>
      </c>
      <c r="M47" s="42">
        <v>0</v>
      </c>
      <c r="N47" s="42">
        <v>98025</v>
      </c>
      <c r="O47" s="42">
        <v>12758</v>
      </c>
      <c r="P47" s="42">
        <v>54722</v>
      </c>
      <c r="Q47" s="42">
        <v>13032</v>
      </c>
      <c r="R47" s="42">
        <v>6702</v>
      </c>
      <c r="S47" s="42">
        <v>679</v>
      </c>
      <c r="T47" s="43">
        <v>87893</v>
      </c>
      <c r="V47" s="44"/>
      <c r="W47" s="44" t="b">
        <v>1</v>
      </c>
      <c r="X47" s="45" t="b">
        <v>1</v>
      </c>
      <c r="Y47" s="45"/>
    </row>
    <row r="48" spans="1:25" x14ac:dyDescent="0.25">
      <c r="A48" s="46">
        <v>42</v>
      </c>
      <c r="B48" s="47" t="s">
        <v>99</v>
      </c>
      <c r="C48" s="47" t="s">
        <v>217</v>
      </c>
      <c r="D48" s="47" t="s">
        <v>481</v>
      </c>
      <c r="E48" s="259">
        <v>49018</v>
      </c>
      <c r="F48" s="42">
        <v>4295</v>
      </c>
      <c r="G48" s="42">
        <v>6413</v>
      </c>
      <c r="H48" s="42">
        <v>2530</v>
      </c>
      <c r="I48" s="42">
        <v>0</v>
      </c>
      <c r="J48" s="42">
        <v>8489</v>
      </c>
      <c r="K48" s="42">
        <v>0</v>
      </c>
      <c r="L48" s="42">
        <v>8491</v>
      </c>
      <c r="M48" s="42">
        <v>256</v>
      </c>
      <c r="N48" s="42">
        <v>79492</v>
      </c>
      <c r="O48" s="42">
        <v>14435</v>
      </c>
      <c r="P48" s="42">
        <v>39669</v>
      </c>
      <c r="Q48" s="42">
        <v>65353</v>
      </c>
      <c r="R48" s="42">
        <v>10647</v>
      </c>
      <c r="S48" s="42">
        <v>0</v>
      </c>
      <c r="T48" s="43">
        <v>130104</v>
      </c>
      <c r="V48" s="44"/>
      <c r="W48" s="44" t="b">
        <v>1</v>
      </c>
      <c r="X48" s="45" t="b">
        <v>1</v>
      </c>
      <c r="Y48" s="45"/>
    </row>
    <row r="49" spans="1:25" x14ac:dyDescent="0.25">
      <c r="A49" s="46">
        <v>43</v>
      </c>
      <c r="B49" s="47" t="s">
        <v>101</v>
      </c>
      <c r="C49" s="47" t="s">
        <v>218</v>
      </c>
      <c r="D49" s="47" t="s">
        <v>482</v>
      </c>
      <c r="E49" s="259">
        <v>51261</v>
      </c>
      <c r="F49" s="42">
        <v>9220</v>
      </c>
      <c r="G49" s="42">
        <v>0</v>
      </c>
      <c r="H49" s="42">
        <v>2177</v>
      </c>
      <c r="I49" s="42">
        <v>0</v>
      </c>
      <c r="J49" s="42">
        <v>8317</v>
      </c>
      <c r="K49" s="42">
        <v>0</v>
      </c>
      <c r="L49" s="42">
        <v>15174</v>
      </c>
      <c r="M49" s="42">
        <v>97</v>
      </c>
      <c r="N49" s="42">
        <v>86246</v>
      </c>
      <c r="O49" s="42">
        <v>14652</v>
      </c>
      <c r="P49" s="42">
        <v>61452</v>
      </c>
      <c r="Q49" s="42">
        <v>19252</v>
      </c>
      <c r="R49" s="42">
        <v>5026</v>
      </c>
      <c r="S49" s="42">
        <v>0</v>
      </c>
      <c r="T49" s="43">
        <v>100382</v>
      </c>
      <c r="V49" s="44"/>
      <c r="W49" s="44" t="b">
        <v>1</v>
      </c>
      <c r="X49" s="45" t="b">
        <v>1</v>
      </c>
      <c r="Y49" s="45"/>
    </row>
    <row r="50" spans="1:25" x14ac:dyDescent="0.25">
      <c r="A50" s="46">
        <v>44</v>
      </c>
      <c r="B50" s="47" t="s">
        <v>53</v>
      </c>
      <c r="C50" s="47" t="s">
        <v>219</v>
      </c>
      <c r="D50" s="47" t="s">
        <v>483</v>
      </c>
      <c r="E50" s="259">
        <v>37839</v>
      </c>
      <c r="F50" s="42">
        <v>9080</v>
      </c>
      <c r="G50" s="42">
        <v>0</v>
      </c>
      <c r="H50" s="42">
        <v>1017</v>
      </c>
      <c r="I50" s="42">
        <v>271</v>
      </c>
      <c r="J50" s="42">
        <v>5737</v>
      </c>
      <c r="K50" s="42">
        <v>0</v>
      </c>
      <c r="L50" s="42">
        <v>9915</v>
      </c>
      <c r="M50" s="42">
        <v>0</v>
      </c>
      <c r="N50" s="42">
        <v>63859</v>
      </c>
      <c r="O50" s="42">
        <v>8735</v>
      </c>
      <c r="P50" s="42">
        <v>25568</v>
      </c>
      <c r="Q50" s="42">
        <v>11196</v>
      </c>
      <c r="R50" s="42">
        <v>8617</v>
      </c>
      <c r="S50" s="42">
        <v>0</v>
      </c>
      <c r="T50" s="43">
        <v>54116</v>
      </c>
      <c r="V50" s="44"/>
      <c r="W50" s="44" t="b">
        <v>1</v>
      </c>
      <c r="X50" s="45" t="b">
        <v>1</v>
      </c>
      <c r="Y50" s="45"/>
    </row>
    <row r="51" spans="1:25" x14ac:dyDescent="0.25">
      <c r="A51" s="46">
        <v>45</v>
      </c>
      <c r="B51" s="47" t="s">
        <v>109</v>
      </c>
      <c r="C51" s="47" t="s">
        <v>227</v>
      </c>
      <c r="D51" s="47" t="s">
        <v>484</v>
      </c>
      <c r="E51" s="259">
        <v>51746</v>
      </c>
      <c r="F51" s="42">
        <v>8399</v>
      </c>
      <c r="G51" s="42">
        <v>0</v>
      </c>
      <c r="H51" s="42">
        <v>2308</v>
      </c>
      <c r="I51" s="42">
        <v>0</v>
      </c>
      <c r="J51" s="42">
        <v>4518</v>
      </c>
      <c r="K51" s="42">
        <v>0</v>
      </c>
      <c r="L51" s="42">
        <v>3114</v>
      </c>
      <c r="M51" s="42">
        <v>0</v>
      </c>
      <c r="N51" s="42">
        <v>70085</v>
      </c>
      <c r="O51" s="42">
        <v>14457</v>
      </c>
      <c r="P51" s="42">
        <v>32701</v>
      </c>
      <c r="Q51" s="42">
        <v>13081</v>
      </c>
      <c r="R51" s="42">
        <v>2667</v>
      </c>
      <c r="S51" s="42">
        <v>2321</v>
      </c>
      <c r="T51" s="43">
        <v>65227</v>
      </c>
      <c r="V51" s="44"/>
      <c r="W51" s="44" t="b">
        <v>1</v>
      </c>
      <c r="X51" s="45" t="b">
        <v>1</v>
      </c>
      <c r="Y51" s="45"/>
    </row>
    <row r="52" spans="1:25" x14ac:dyDescent="0.25">
      <c r="A52" s="46">
        <v>46</v>
      </c>
      <c r="B52" s="47" t="s">
        <v>54</v>
      </c>
      <c r="C52" s="47" t="s">
        <v>228</v>
      </c>
      <c r="D52" s="47" t="s">
        <v>485</v>
      </c>
      <c r="E52" s="259">
        <v>29329</v>
      </c>
      <c r="F52" s="42">
        <v>4229</v>
      </c>
      <c r="G52" s="42">
        <v>0</v>
      </c>
      <c r="H52" s="42">
        <v>1217</v>
      </c>
      <c r="I52" s="42">
        <v>0</v>
      </c>
      <c r="J52" s="42">
        <v>6809</v>
      </c>
      <c r="K52" s="42">
        <v>0</v>
      </c>
      <c r="L52" s="42">
        <v>6010</v>
      </c>
      <c r="M52" s="42">
        <v>163</v>
      </c>
      <c r="N52" s="42">
        <v>47757</v>
      </c>
      <c r="O52" s="42">
        <v>8811</v>
      </c>
      <c r="P52" s="42">
        <v>20292</v>
      </c>
      <c r="Q52" s="42">
        <v>4433</v>
      </c>
      <c r="R52" s="42">
        <v>6532</v>
      </c>
      <c r="S52" s="42">
        <v>238</v>
      </c>
      <c r="T52" s="43">
        <v>40306</v>
      </c>
      <c r="V52" s="44"/>
      <c r="W52" s="44" t="b">
        <v>1</v>
      </c>
      <c r="X52" s="45" t="b">
        <v>1</v>
      </c>
      <c r="Y52" s="45"/>
    </row>
    <row r="53" spans="1:25" x14ac:dyDescent="0.25">
      <c r="A53" s="46">
        <v>47</v>
      </c>
      <c r="B53" s="47" t="s">
        <v>112</v>
      </c>
      <c r="C53" s="47" t="s">
        <v>231</v>
      </c>
      <c r="D53" s="47" t="s">
        <v>486</v>
      </c>
      <c r="E53" s="259">
        <v>50604</v>
      </c>
      <c r="F53" s="42">
        <v>6926</v>
      </c>
      <c r="G53" s="42">
        <v>0</v>
      </c>
      <c r="H53" s="42">
        <v>1962</v>
      </c>
      <c r="I53" s="42">
        <v>0</v>
      </c>
      <c r="J53" s="42">
        <v>6441</v>
      </c>
      <c r="K53" s="42">
        <v>0</v>
      </c>
      <c r="L53" s="42">
        <v>9850</v>
      </c>
      <c r="M53" s="42">
        <v>0</v>
      </c>
      <c r="N53" s="42">
        <v>75783</v>
      </c>
      <c r="O53" s="42">
        <v>11092</v>
      </c>
      <c r="P53" s="42">
        <v>44642</v>
      </c>
      <c r="Q53" s="42">
        <v>44539</v>
      </c>
      <c r="R53" s="42">
        <v>2648</v>
      </c>
      <c r="S53" s="42">
        <v>0</v>
      </c>
      <c r="T53" s="43">
        <v>102921</v>
      </c>
      <c r="V53" s="44"/>
      <c r="W53" s="44" t="b">
        <v>1</v>
      </c>
      <c r="X53" s="45" t="b">
        <v>1</v>
      </c>
      <c r="Y53" s="45"/>
    </row>
    <row r="54" spans="1:25" x14ac:dyDescent="0.25">
      <c r="A54" s="46">
        <v>48</v>
      </c>
      <c r="B54" s="47" t="s">
        <v>115</v>
      </c>
      <c r="C54" s="47" t="s">
        <v>234</v>
      </c>
      <c r="D54" s="47" t="s">
        <v>487</v>
      </c>
      <c r="E54" s="259">
        <v>46942</v>
      </c>
      <c r="F54" s="42">
        <v>9891</v>
      </c>
      <c r="G54" s="42">
        <v>0</v>
      </c>
      <c r="H54" s="42">
        <v>1310</v>
      </c>
      <c r="I54" s="42">
        <v>0</v>
      </c>
      <c r="J54" s="42">
        <v>14788</v>
      </c>
      <c r="K54" s="42">
        <v>0</v>
      </c>
      <c r="L54" s="42">
        <v>3867</v>
      </c>
      <c r="M54" s="42">
        <v>114</v>
      </c>
      <c r="N54" s="42">
        <v>76912</v>
      </c>
      <c r="O54" s="42">
        <v>10929</v>
      </c>
      <c r="P54" s="42">
        <v>46855</v>
      </c>
      <c r="Q54" s="42">
        <v>18777</v>
      </c>
      <c r="R54" s="42">
        <v>8096</v>
      </c>
      <c r="S54" s="42">
        <v>0</v>
      </c>
      <c r="T54" s="43">
        <v>84657</v>
      </c>
      <c r="V54" s="44"/>
      <c r="W54" s="44" t="b">
        <v>1</v>
      </c>
      <c r="X54" s="45" t="b">
        <v>1</v>
      </c>
      <c r="Y54" s="45"/>
    </row>
    <row r="55" spans="1:25" x14ac:dyDescent="0.25">
      <c r="A55" s="46">
        <v>49</v>
      </c>
      <c r="B55" s="47" t="s">
        <v>130</v>
      </c>
      <c r="C55" s="47" t="s">
        <v>250</v>
      </c>
      <c r="D55" s="47" t="s">
        <v>488</v>
      </c>
      <c r="E55" s="259">
        <v>53130</v>
      </c>
      <c r="F55" s="42">
        <v>9588</v>
      </c>
      <c r="G55" s="42">
        <v>0</v>
      </c>
      <c r="H55" s="42">
        <v>2417</v>
      </c>
      <c r="I55" s="42">
        <v>0</v>
      </c>
      <c r="J55" s="42">
        <v>6652</v>
      </c>
      <c r="K55" s="42">
        <v>0</v>
      </c>
      <c r="L55" s="42">
        <v>8973</v>
      </c>
      <c r="M55" s="42">
        <v>263</v>
      </c>
      <c r="N55" s="42">
        <v>81023</v>
      </c>
      <c r="O55" s="42">
        <v>15030</v>
      </c>
      <c r="P55" s="42">
        <v>44399</v>
      </c>
      <c r="Q55" s="42">
        <v>5367</v>
      </c>
      <c r="R55" s="42">
        <v>8419</v>
      </c>
      <c r="S55" s="42">
        <v>3422</v>
      </c>
      <c r="T55" s="43">
        <v>76637</v>
      </c>
      <c r="V55" s="44"/>
      <c r="W55" s="44" t="b">
        <v>1</v>
      </c>
      <c r="X55" s="45" t="b">
        <v>1</v>
      </c>
      <c r="Y55" s="45"/>
    </row>
    <row r="56" spans="1:25" x14ac:dyDescent="0.25">
      <c r="A56" s="46">
        <v>50</v>
      </c>
      <c r="B56" s="47" t="s">
        <v>136</v>
      </c>
      <c r="C56" s="47" t="s">
        <v>258</v>
      </c>
      <c r="D56" s="47" t="s">
        <v>489</v>
      </c>
      <c r="E56" s="259">
        <v>51057</v>
      </c>
      <c r="F56" s="42">
        <v>10853</v>
      </c>
      <c r="G56" s="42">
        <v>0</v>
      </c>
      <c r="H56" s="42">
        <v>1070</v>
      </c>
      <c r="I56" s="42">
        <v>0</v>
      </c>
      <c r="J56" s="42">
        <v>5709</v>
      </c>
      <c r="K56" s="42">
        <v>0</v>
      </c>
      <c r="L56" s="42">
        <v>17208</v>
      </c>
      <c r="M56" s="42">
        <v>262</v>
      </c>
      <c r="N56" s="42">
        <v>86159</v>
      </c>
      <c r="O56" s="42">
        <v>13850</v>
      </c>
      <c r="P56" s="42">
        <v>55583</v>
      </c>
      <c r="Q56" s="42">
        <v>27240</v>
      </c>
      <c r="R56" s="42">
        <v>7041</v>
      </c>
      <c r="S56" s="42">
        <v>0</v>
      </c>
      <c r="T56" s="43">
        <v>103714</v>
      </c>
      <c r="V56" s="44"/>
      <c r="W56" s="44" t="b">
        <v>1</v>
      </c>
      <c r="X56" s="45" t="b">
        <v>1</v>
      </c>
      <c r="Y56" s="45"/>
    </row>
    <row r="57" spans="1:25" x14ac:dyDescent="0.25">
      <c r="A57" s="46">
        <v>51</v>
      </c>
      <c r="B57" s="47" t="s">
        <v>616</v>
      </c>
      <c r="C57" s="47" t="s">
        <v>260</v>
      </c>
      <c r="D57" s="47" t="s">
        <v>490</v>
      </c>
      <c r="E57" s="259">
        <v>69651</v>
      </c>
      <c r="F57" s="42">
        <v>9604</v>
      </c>
      <c r="G57" s="42">
        <v>0</v>
      </c>
      <c r="H57" s="42">
        <v>1150</v>
      </c>
      <c r="I57" s="42">
        <v>0</v>
      </c>
      <c r="J57" s="42">
        <v>9692</v>
      </c>
      <c r="K57" s="42">
        <v>0</v>
      </c>
      <c r="L57" s="42">
        <v>12855</v>
      </c>
      <c r="M57" s="42">
        <v>537</v>
      </c>
      <c r="N57" s="42">
        <v>103489</v>
      </c>
      <c r="O57" s="42">
        <v>17095</v>
      </c>
      <c r="P57" s="42">
        <v>51277</v>
      </c>
      <c r="Q57" s="42">
        <v>45909</v>
      </c>
      <c r="R57" s="42">
        <v>10037</v>
      </c>
      <c r="S57" s="42">
        <v>0</v>
      </c>
      <c r="T57" s="43">
        <v>124318</v>
      </c>
      <c r="U57" s="287"/>
      <c r="V57" s="42"/>
      <c r="W57" s="44" t="b">
        <v>1</v>
      </c>
      <c r="X57" s="45" t="b">
        <v>1</v>
      </c>
      <c r="Y57" s="45"/>
    </row>
    <row r="58" spans="1:25" x14ac:dyDescent="0.25">
      <c r="A58" s="46">
        <v>52</v>
      </c>
      <c r="B58" s="47" t="s">
        <v>141</v>
      </c>
      <c r="C58" s="47" t="s">
        <v>263</v>
      </c>
      <c r="D58" s="47" t="s">
        <v>491</v>
      </c>
      <c r="E58" s="259">
        <v>49617</v>
      </c>
      <c r="F58" s="42">
        <v>3235</v>
      </c>
      <c r="G58" s="42">
        <v>2577</v>
      </c>
      <c r="H58" s="42">
        <v>727</v>
      </c>
      <c r="I58" s="42">
        <v>560</v>
      </c>
      <c r="J58" s="42">
        <v>5785</v>
      </c>
      <c r="K58" s="42">
        <v>0</v>
      </c>
      <c r="L58" s="42">
        <v>13309</v>
      </c>
      <c r="M58" s="42">
        <v>0</v>
      </c>
      <c r="N58" s="42">
        <v>75810</v>
      </c>
      <c r="O58" s="42">
        <v>11775</v>
      </c>
      <c r="P58" s="42">
        <v>108054</v>
      </c>
      <c r="Q58" s="42">
        <v>7845</v>
      </c>
      <c r="R58" s="42">
        <v>5106</v>
      </c>
      <c r="S58" s="42">
        <v>3</v>
      </c>
      <c r="T58" s="43">
        <v>132783</v>
      </c>
      <c r="V58" s="44"/>
      <c r="W58" s="44" t="b">
        <v>1</v>
      </c>
      <c r="X58" s="45" t="b">
        <v>1</v>
      </c>
      <c r="Y58" s="45"/>
    </row>
    <row r="59" spans="1:25" x14ac:dyDescent="0.25">
      <c r="A59" s="46">
        <v>53</v>
      </c>
      <c r="B59" s="47" t="s">
        <v>55</v>
      </c>
      <c r="C59" s="47" t="s">
        <v>188</v>
      </c>
      <c r="D59" s="47" t="s">
        <v>492</v>
      </c>
      <c r="E59" s="259">
        <v>36366</v>
      </c>
      <c r="F59" s="42">
        <v>4850</v>
      </c>
      <c r="G59" s="42">
        <v>0</v>
      </c>
      <c r="H59" s="42">
        <v>1317</v>
      </c>
      <c r="I59" s="42">
        <v>0</v>
      </c>
      <c r="J59" s="42">
        <v>4427</v>
      </c>
      <c r="K59" s="42">
        <v>0</v>
      </c>
      <c r="L59" s="42">
        <v>6754</v>
      </c>
      <c r="M59" s="42">
        <v>103</v>
      </c>
      <c r="N59" s="42">
        <v>53817</v>
      </c>
      <c r="O59" s="42">
        <v>10733</v>
      </c>
      <c r="P59" s="42">
        <v>36590</v>
      </c>
      <c r="Q59" s="42">
        <v>14355</v>
      </c>
      <c r="R59" s="42">
        <v>3612</v>
      </c>
      <c r="S59" s="42">
        <v>235</v>
      </c>
      <c r="T59" s="43">
        <v>65525</v>
      </c>
      <c r="V59" s="44"/>
      <c r="W59" s="44" t="b">
        <v>1</v>
      </c>
      <c r="X59" s="45" t="b">
        <v>1</v>
      </c>
      <c r="Y59" s="45"/>
    </row>
    <row r="60" spans="1:25" x14ac:dyDescent="0.25">
      <c r="A60" s="46">
        <v>54</v>
      </c>
      <c r="B60" s="47" t="s">
        <v>78</v>
      </c>
      <c r="C60" s="47" t="s">
        <v>189</v>
      </c>
      <c r="D60" s="47" t="s">
        <v>493</v>
      </c>
      <c r="E60" s="259">
        <v>51384</v>
      </c>
      <c r="F60" s="42">
        <v>10479</v>
      </c>
      <c r="G60" s="42">
        <v>0</v>
      </c>
      <c r="H60" s="42">
        <v>1719</v>
      </c>
      <c r="I60" s="42">
        <v>0</v>
      </c>
      <c r="J60" s="42">
        <v>5611</v>
      </c>
      <c r="K60" s="42">
        <v>0</v>
      </c>
      <c r="L60" s="42">
        <v>13349</v>
      </c>
      <c r="M60" s="42">
        <v>0</v>
      </c>
      <c r="N60" s="42">
        <v>82542</v>
      </c>
      <c r="O60" s="42">
        <v>13073</v>
      </c>
      <c r="P60" s="42">
        <v>48917</v>
      </c>
      <c r="Q60" s="42">
        <v>9023</v>
      </c>
      <c r="R60" s="42">
        <v>9247</v>
      </c>
      <c r="S60" s="42">
        <v>0</v>
      </c>
      <c r="T60" s="43">
        <v>80260</v>
      </c>
      <c r="V60" s="44"/>
      <c r="W60" s="44" t="b">
        <v>1</v>
      </c>
      <c r="X60" s="45" t="b">
        <v>1</v>
      </c>
      <c r="Y60" s="45"/>
    </row>
    <row r="61" spans="1:25" x14ac:dyDescent="0.25">
      <c r="A61" s="46">
        <v>55</v>
      </c>
      <c r="B61" s="47" t="s">
        <v>80</v>
      </c>
      <c r="C61" s="47" t="s">
        <v>192</v>
      </c>
      <c r="D61" s="47" t="s">
        <v>494</v>
      </c>
      <c r="E61" s="259">
        <v>29262</v>
      </c>
      <c r="F61" s="42">
        <v>5414</v>
      </c>
      <c r="G61" s="42">
        <v>0</v>
      </c>
      <c r="H61" s="42">
        <v>750</v>
      </c>
      <c r="I61" s="42">
        <v>10</v>
      </c>
      <c r="J61" s="42">
        <v>4072</v>
      </c>
      <c r="K61" s="42">
        <v>0</v>
      </c>
      <c r="L61" s="42">
        <v>6758</v>
      </c>
      <c r="M61" s="42">
        <v>1279</v>
      </c>
      <c r="N61" s="42">
        <v>47545</v>
      </c>
      <c r="O61" s="42">
        <v>6409</v>
      </c>
      <c r="P61" s="42">
        <v>21654</v>
      </c>
      <c r="Q61" s="42">
        <v>14133</v>
      </c>
      <c r="R61" s="42">
        <v>3480</v>
      </c>
      <c r="S61" s="42">
        <v>88</v>
      </c>
      <c r="T61" s="43">
        <v>45764</v>
      </c>
      <c r="V61" s="44"/>
      <c r="W61" s="44" t="b">
        <v>1</v>
      </c>
      <c r="X61" s="45" t="b">
        <v>1</v>
      </c>
      <c r="Y61" s="45"/>
    </row>
    <row r="62" spans="1:25" x14ac:dyDescent="0.25">
      <c r="A62" s="46">
        <v>56</v>
      </c>
      <c r="B62" s="47" t="s">
        <v>81</v>
      </c>
      <c r="C62" s="47" t="s">
        <v>193</v>
      </c>
      <c r="D62" s="47" t="s">
        <v>495</v>
      </c>
      <c r="E62" s="259">
        <v>39656</v>
      </c>
      <c r="F62" s="42">
        <v>6104</v>
      </c>
      <c r="G62" s="42">
        <v>0</v>
      </c>
      <c r="H62" s="42">
        <v>1058</v>
      </c>
      <c r="I62" s="42">
        <v>0</v>
      </c>
      <c r="J62" s="42">
        <v>5699</v>
      </c>
      <c r="K62" s="42">
        <v>0</v>
      </c>
      <c r="L62" s="42">
        <v>4300</v>
      </c>
      <c r="M62" s="42">
        <v>0</v>
      </c>
      <c r="N62" s="42">
        <v>56817</v>
      </c>
      <c r="O62" s="42">
        <v>9685</v>
      </c>
      <c r="P62" s="42">
        <v>54393</v>
      </c>
      <c r="Q62" s="42">
        <v>1150</v>
      </c>
      <c r="R62" s="42">
        <v>6779</v>
      </c>
      <c r="S62" s="42">
        <v>0</v>
      </c>
      <c r="T62" s="43">
        <v>72007</v>
      </c>
      <c r="V62" s="44"/>
      <c r="W62" s="44" t="b">
        <v>1</v>
      </c>
      <c r="X62" s="45" t="b">
        <v>1</v>
      </c>
      <c r="Y62" s="45"/>
    </row>
    <row r="63" spans="1:25" x14ac:dyDescent="0.25">
      <c r="A63" s="46">
        <v>57</v>
      </c>
      <c r="B63" s="47" t="s">
        <v>82</v>
      </c>
      <c r="C63" s="47" t="s">
        <v>194</v>
      </c>
      <c r="D63" s="47" t="s">
        <v>496</v>
      </c>
      <c r="E63" s="259">
        <v>30053</v>
      </c>
      <c r="F63" s="42">
        <v>4079</v>
      </c>
      <c r="G63" s="42">
        <v>0</v>
      </c>
      <c r="H63" s="42">
        <v>345</v>
      </c>
      <c r="I63" s="42">
        <v>0</v>
      </c>
      <c r="J63" s="42">
        <v>2812</v>
      </c>
      <c r="K63" s="42">
        <v>0</v>
      </c>
      <c r="L63" s="42">
        <v>5594</v>
      </c>
      <c r="M63" s="42">
        <v>1198</v>
      </c>
      <c r="N63" s="42">
        <v>44081</v>
      </c>
      <c r="O63" s="42">
        <v>9672</v>
      </c>
      <c r="P63" s="42">
        <v>26779</v>
      </c>
      <c r="Q63" s="42">
        <v>25658</v>
      </c>
      <c r="R63" s="42">
        <v>4567</v>
      </c>
      <c r="S63" s="42">
        <v>0</v>
      </c>
      <c r="T63" s="43">
        <v>66676</v>
      </c>
      <c r="V63" s="44"/>
      <c r="W63" s="44" t="b">
        <v>1</v>
      </c>
      <c r="X63" s="45" t="b">
        <v>1</v>
      </c>
      <c r="Y63" s="45"/>
    </row>
    <row r="64" spans="1:25" x14ac:dyDescent="0.25">
      <c r="A64" s="46">
        <v>58</v>
      </c>
      <c r="B64" s="47" t="s">
        <v>88</v>
      </c>
      <c r="C64" s="47" t="s">
        <v>203</v>
      </c>
      <c r="D64" s="47" t="s">
        <v>497</v>
      </c>
      <c r="E64" s="259">
        <v>48807</v>
      </c>
      <c r="F64" s="42">
        <v>9537</v>
      </c>
      <c r="G64" s="42">
        <v>0</v>
      </c>
      <c r="H64" s="42">
        <v>1389</v>
      </c>
      <c r="I64" s="42">
        <v>139</v>
      </c>
      <c r="J64" s="42">
        <v>10034</v>
      </c>
      <c r="K64" s="42">
        <v>0</v>
      </c>
      <c r="L64" s="42">
        <v>17044</v>
      </c>
      <c r="M64" s="42">
        <v>0</v>
      </c>
      <c r="N64" s="42">
        <v>86950</v>
      </c>
      <c r="O64" s="42">
        <v>14191</v>
      </c>
      <c r="P64" s="42">
        <v>47870</v>
      </c>
      <c r="Q64" s="42">
        <v>8550</v>
      </c>
      <c r="R64" s="42">
        <v>26061</v>
      </c>
      <c r="S64" s="42">
        <v>0</v>
      </c>
      <c r="T64" s="43">
        <v>96672</v>
      </c>
      <c r="V64" s="44"/>
      <c r="W64" s="44" t="b">
        <v>1</v>
      </c>
      <c r="X64" s="45" t="b">
        <v>1</v>
      </c>
      <c r="Y64" s="45"/>
    </row>
    <row r="65" spans="1:25" x14ac:dyDescent="0.25">
      <c r="A65" s="46">
        <v>59</v>
      </c>
      <c r="B65" s="47" t="s">
        <v>94</v>
      </c>
      <c r="C65" s="47" t="s">
        <v>210</v>
      </c>
      <c r="D65" s="47" t="s">
        <v>498</v>
      </c>
      <c r="E65" s="259">
        <v>42822</v>
      </c>
      <c r="F65" s="42">
        <v>7168</v>
      </c>
      <c r="G65" s="42">
        <v>0</v>
      </c>
      <c r="H65" s="42">
        <v>1474</v>
      </c>
      <c r="I65" s="42">
        <v>0</v>
      </c>
      <c r="J65" s="42">
        <v>4165</v>
      </c>
      <c r="K65" s="42">
        <v>0</v>
      </c>
      <c r="L65" s="42">
        <v>5186</v>
      </c>
      <c r="M65" s="42">
        <v>0</v>
      </c>
      <c r="N65" s="42">
        <v>60815</v>
      </c>
      <c r="O65" s="42">
        <v>12106</v>
      </c>
      <c r="P65" s="42">
        <v>31584</v>
      </c>
      <c r="Q65" s="42">
        <v>24751</v>
      </c>
      <c r="R65" s="42">
        <v>6121</v>
      </c>
      <c r="S65" s="42">
        <v>694</v>
      </c>
      <c r="T65" s="43">
        <v>75256</v>
      </c>
      <c r="V65" s="44"/>
      <c r="W65" s="44" t="b">
        <v>1</v>
      </c>
      <c r="X65" s="45" t="b">
        <v>1</v>
      </c>
      <c r="Y65" s="45"/>
    </row>
    <row r="66" spans="1:25" x14ac:dyDescent="0.25">
      <c r="A66" s="46">
        <v>60</v>
      </c>
      <c r="B66" s="47" t="s">
        <v>96</v>
      </c>
      <c r="C66" s="47" t="s">
        <v>213</v>
      </c>
      <c r="D66" s="47" t="s">
        <v>499</v>
      </c>
      <c r="E66" s="259">
        <v>38392</v>
      </c>
      <c r="F66" s="42">
        <v>7591</v>
      </c>
      <c r="G66" s="42">
        <v>0</v>
      </c>
      <c r="H66" s="42">
        <v>906</v>
      </c>
      <c r="I66" s="42">
        <v>0</v>
      </c>
      <c r="J66" s="42">
        <v>4584</v>
      </c>
      <c r="K66" s="42">
        <v>166</v>
      </c>
      <c r="L66" s="42">
        <v>12471</v>
      </c>
      <c r="M66" s="42">
        <v>0</v>
      </c>
      <c r="N66" s="42">
        <v>64110</v>
      </c>
      <c r="O66" s="42">
        <v>12846</v>
      </c>
      <c r="P66" s="42">
        <v>39054</v>
      </c>
      <c r="Q66" s="42">
        <v>16664</v>
      </c>
      <c r="R66" s="42">
        <v>2984</v>
      </c>
      <c r="S66" s="42">
        <v>0</v>
      </c>
      <c r="T66" s="43">
        <v>71548</v>
      </c>
      <c r="V66" s="44"/>
      <c r="W66" s="44" t="b">
        <v>1</v>
      </c>
      <c r="X66" s="45" t="b">
        <v>1</v>
      </c>
      <c r="Y66" s="45"/>
    </row>
    <row r="67" spans="1:25" x14ac:dyDescent="0.25">
      <c r="A67" s="46">
        <v>61</v>
      </c>
      <c r="B67" s="47" t="s">
        <v>103</v>
      </c>
      <c r="C67" s="47" t="s">
        <v>221</v>
      </c>
      <c r="D67" s="47" t="s">
        <v>500</v>
      </c>
      <c r="E67" s="259">
        <v>44433</v>
      </c>
      <c r="F67" s="42">
        <v>8143</v>
      </c>
      <c r="G67" s="42">
        <v>0</v>
      </c>
      <c r="H67" s="42">
        <v>1530</v>
      </c>
      <c r="I67" s="42">
        <v>209</v>
      </c>
      <c r="J67" s="42">
        <v>5927</v>
      </c>
      <c r="K67" s="42">
        <v>0</v>
      </c>
      <c r="L67" s="42">
        <v>9559</v>
      </c>
      <c r="M67" s="42">
        <v>34</v>
      </c>
      <c r="N67" s="42">
        <v>69835</v>
      </c>
      <c r="O67" s="42">
        <v>11529</v>
      </c>
      <c r="P67" s="42">
        <v>38343</v>
      </c>
      <c r="Q67" s="42">
        <v>17256</v>
      </c>
      <c r="R67" s="42">
        <v>6593</v>
      </c>
      <c r="S67" s="42">
        <v>0</v>
      </c>
      <c r="T67" s="43">
        <v>73721</v>
      </c>
      <c r="V67" s="44"/>
      <c r="W67" s="44" t="b">
        <v>1</v>
      </c>
      <c r="X67" s="45" t="b">
        <v>1</v>
      </c>
      <c r="Y67" s="45"/>
    </row>
    <row r="68" spans="1:25" x14ac:dyDescent="0.25">
      <c r="A68" s="46">
        <v>62</v>
      </c>
      <c r="B68" s="47" t="s">
        <v>104</v>
      </c>
      <c r="C68" s="47" t="s">
        <v>222</v>
      </c>
      <c r="D68" s="47" t="s">
        <v>501</v>
      </c>
      <c r="E68" s="259">
        <v>31640</v>
      </c>
      <c r="F68" s="42">
        <v>4672</v>
      </c>
      <c r="G68" s="42">
        <v>0</v>
      </c>
      <c r="H68" s="42">
        <v>662</v>
      </c>
      <c r="I68" s="42">
        <v>0</v>
      </c>
      <c r="J68" s="42">
        <v>6087</v>
      </c>
      <c r="K68" s="42">
        <v>0</v>
      </c>
      <c r="L68" s="42">
        <v>5331</v>
      </c>
      <c r="M68" s="42">
        <v>54</v>
      </c>
      <c r="N68" s="42">
        <v>48446</v>
      </c>
      <c r="O68" s="42">
        <v>7659</v>
      </c>
      <c r="P68" s="42">
        <v>28399</v>
      </c>
      <c r="Q68" s="42">
        <v>7030</v>
      </c>
      <c r="R68" s="42">
        <v>3066</v>
      </c>
      <c r="S68" s="42">
        <v>33</v>
      </c>
      <c r="T68" s="43">
        <v>46187</v>
      </c>
      <c r="V68" s="44"/>
      <c r="W68" s="44" t="b">
        <v>1</v>
      </c>
      <c r="X68" s="45" t="b">
        <v>1</v>
      </c>
      <c r="Y68" s="45"/>
    </row>
    <row r="69" spans="1:25" x14ac:dyDescent="0.25">
      <c r="A69" s="46">
        <v>63</v>
      </c>
      <c r="B69" s="47" t="s">
        <v>105</v>
      </c>
      <c r="C69" s="47" t="s">
        <v>223</v>
      </c>
      <c r="D69" s="47" t="s">
        <v>502</v>
      </c>
      <c r="E69" s="259">
        <v>32880</v>
      </c>
      <c r="F69" s="42">
        <v>3923</v>
      </c>
      <c r="G69" s="42">
        <v>0</v>
      </c>
      <c r="H69" s="42">
        <v>748</v>
      </c>
      <c r="I69" s="42">
        <v>0</v>
      </c>
      <c r="J69" s="42">
        <v>4537</v>
      </c>
      <c r="K69" s="42">
        <v>0</v>
      </c>
      <c r="L69" s="42">
        <v>5474</v>
      </c>
      <c r="M69" s="42">
        <v>81</v>
      </c>
      <c r="N69" s="42">
        <v>47643</v>
      </c>
      <c r="O69" s="42">
        <v>8111</v>
      </c>
      <c r="P69" s="42">
        <v>41001</v>
      </c>
      <c r="Q69" s="42">
        <v>14977</v>
      </c>
      <c r="R69" s="42">
        <v>4204</v>
      </c>
      <c r="S69" s="42">
        <v>0</v>
      </c>
      <c r="T69" s="43">
        <v>68293</v>
      </c>
      <c r="V69" s="44"/>
      <c r="W69" s="44" t="b">
        <v>1</v>
      </c>
      <c r="X69" s="45" t="b">
        <v>1</v>
      </c>
      <c r="Y69" s="45"/>
    </row>
    <row r="70" spans="1:25" x14ac:dyDescent="0.25">
      <c r="A70" s="46">
        <v>64</v>
      </c>
      <c r="B70" s="47" t="s">
        <v>107</v>
      </c>
      <c r="C70" s="47" t="s">
        <v>224</v>
      </c>
      <c r="D70" s="47" t="s">
        <v>503</v>
      </c>
      <c r="E70" s="259">
        <v>42557</v>
      </c>
      <c r="F70" s="42">
        <v>3572</v>
      </c>
      <c r="G70" s="42">
        <v>4452</v>
      </c>
      <c r="H70" s="42">
        <v>1448</v>
      </c>
      <c r="I70" s="42">
        <v>161</v>
      </c>
      <c r="J70" s="42">
        <v>4887</v>
      </c>
      <c r="K70" s="42">
        <v>0</v>
      </c>
      <c r="L70" s="42">
        <v>10832</v>
      </c>
      <c r="M70" s="42">
        <v>0</v>
      </c>
      <c r="N70" s="42">
        <v>67909</v>
      </c>
      <c r="O70" s="42">
        <v>11015</v>
      </c>
      <c r="P70" s="42">
        <v>39654</v>
      </c>
      <c r="Q70" s="42">
        <v>11858</v>
      </c>
      <c r="R70" s="42">
        <v>4297</v>
      </c>
      <c r="S70" s="42">
        <v>0</v>
      </c>
      <c r="T70" s="43">
        <v>66824</v>
      </c>
      <c r="V70" s="44"/>
      <c r="W70" s="44" t="b">
        <v>1</v>
      </c>
      <c r="X70" s="45" t="b">
        <v>1</v>
      </c>
      <c r="Y70" s="45"/>
    </row>
    <row r="71" spans="1:25" x14ac:dyDescent="0.25">
      <c r="A71" s="46">
        <v>65</v>
      </c>
      <c r="B71" s="47" t="s">
        <v>108</v>
      </c>
      <c r="C71" s="47" t="s">
        <v>225</v>
      </c>
      <c r="D71" s="47" t="s">
        <v>504</v>
      </c>
      <c r="E71" s="259">
        <v>37236</v>
      </c>
      <c r="F71" s="42">
        <v>8306</v>
      </c>
      <c r="G71" s="42">
        <v>0</v>
      </c>
      <c r="H71" s="42">
        <v>1104</v>
      </c>
      <c r="I71" s="42">
        <v>123</v>
      </c>
      <c r="J71" s="42">
        <v>3862</v>
      </c>
      <c r="K71" s="42">
        <v>0</v>
      </c>
      <c r="L71" s="42">
        <v>6585</v>
      </c>
      <c r="M71" s="42">
        <v>0</v>
      </c>
      <c r="N71" s="42">
        <v>57216</v>
      </c>
      <c r="O71" s="42">
        <v>9977</v>
      </c>
      <c r="P71" s="42">
        <v>33229</v>
      </c>
      <c r="Q71" s="42">
        <v>25520</v>
      </c>
      <c r="R71" s="42">
        <v>5963</v>
      </c>
      <c r="S71" s="42">
        <v>0</v>
      </c>
      <c r="T71" s="43">
        <v>74689</v>
      </c>
      <c r="V71" s="48"/>
      <c r="W71" s="44" t="b">
        <v>1</v>
      </c>
      <c r="X71" s="45" t="b">
        <v>1</v>
      </c>
      <c r="Y71" s="45"/>
    </row>
    <row r="72" spans="1:25" x14ac:dyDescent="0.25">
      <c r="A72" s="46">
        <v>66</v>
      </c>
      <c r="B72" s="47" t="s">
        <v>111</v>
      </c>
      <c r="C72" s="47" t="s">
        <v>230</v>
      </c>
      <c r="D72" s="47" t="s">
        <v>505</v>
      </c>
      <c r="E72" s="259">
        <v>29098</v>
      </c>
      <c r="F72" s="42">
        <v>4040</v>
      </c>
      <c r="G72" s="42">
        <v>0</v>
      </c>
      <c r="H72" s="42">
        <v>783</v>
      </c>
      <c r="I72" s="42">
        <v>0</v>
      </c>
      <c r="J72" s="42">
        <v>4283</v>
      </c>
      <c r="K72" s="42">
        <v>0</v>
      </c>
      <c r="L72" s="42">
        <v>9175</v>
      </c>
      <c r="M72" s="42">
        <v>76</v>
      </c>
      <c r="N72" s="42">
        <v>47455</v>
      </c>
      <c r="O72" s="42">
        <v>9313</v>
      </c>
      <c r="P72" s="42">
        <v>27475</v>
      </c>
      <c r="Q72" s="42">
        <v>10617</v>
      </c>
      <c r="R72" s="42">
        <v>3597</v>
      </c>
      <c r="S72" s="42">
        <v>0</v>
      </c>
      <c r="T72" s="43">
        <v>51002</v>
      </c>
      <c r="V72" s="44"/>
      <c r="W72" s="44" t="b">
        <v>1</v>
      </c>
      <c r="X72" s="45" t="b">
        <v>1</v>
      </c>
      <c r="Y72" s="45"/>
    </row>
    <row r="73" spans="1:25" x14ac:dyDescent="0.25">
      <c r="A73" s="46">
        <v>67</v>
      </c>
      <c r="B73" s="47" t="s">
        <v>118</v>
      </c>
      <c r="C73" s="47" t="s">
        <v>236</v>
      </c>
      <c r="D73" s="47" t="s">
        <v>506</v>
      </c>
      <c r="E73" s="259">
        <v>23818</v>
      </c>
      <c r="F73" s="42">
        <v>3240</v>
      </c>
      <c r="G73" s="42">
        <v>0</v>
      </c>
      <c r="H73" s="42">
        <v>753</v>
      </c>
      <c r="I73" s="42">
        <v>97</v>
      </c>
      <c r="J73" s="42">
        <v>20590</v>
      </c>
      <c r="K73" s="42">
        <v>0</v>
      </c>
      <c r="L73" s="42">
        <v>3000</v>
      </c>
      <c r="M73" s="42">
        <v>0</v>
      </c>
      <c r="N73" s="42">
        <v>51498</v>
      </c>
      <c r="O73" s="42">
        <v>7251</v>
      </c>
      <c r="P73" s="42">
        <v>18130</v>
      </c>
      <c r="Q73" s="42">
        <v>16408</v>
      </c>
      <c r="R73" s="42">
        <v>3264</v>
      </c>
      <c r="S73" s="42">
        <v>0</v>
      </c>
      <c r="T73" s="43">
        <v>45053</v>
      </c>
      <c r="V73" s="44"/>
      <c r="W73" s="44" t="b">
        <v>1</v>
      </c>
      <c r="X73" s="45" t="b">
        <v>1</v>
      </c>
      <c r="Y73" s="45"/>
    </row>
    <row r="74" spans="1:25" x14ac:dyDescent="0.25">
      <c r="A74" s="46">
        <v>68</v>
      </c>
      <c r="B74" s="47" t="s">
        <v>119</v>
      </c>
      <c r="C74" s="47" t="s">
        <v>237</v>
      </c>
      <c r="D74" s="47" t="s">
        <v>507</v>
      </c>
      <c r="E74" s="259">
        <v>49827</v>
      </c>
      <c r="F74" s="42">
        <v>9058</v>
      </c>
      <c r="G74" s="42">
        <v>555</v>
      </c>
      <c r="H74" s="42">
        <v>2288</v>
      </c>
      <c r="I74" s="42">
        <v>0</v>
      </c>
      <c r="J74" s="42">
        <v>7705</v>
      </c>
      <c r="K74" s="42">
        <v>0</v>
      </c>
      <c r="L74" s="42">
        <v>8475</v>
      </c>
      <c r="M74" s="42">
        <v>320</v>
      </c>
      <c r="N74" s="42">
        <v>78228</v>
      </c>
      <c r="O74" s="42">
        <v>15248</v>
      </c>
      <c r="P74" s="42">
        <v>24703</v>
      </c>
      <c r="Q74" s="42">
        <v>22385</v>
      </c>
      <c r="R74" s="42">
        <v>8511</v>
      </c>
      <c r="S74" s="42">
        <v>1481</v>
      </c>
      <c r="T74" s="43">
        <v>72328</v>
      </c>
      <c r="V74" s="44"/>
      <c r="W74" s="44" t="b">
        <v>1</v>
      </c>
      <c r="X74" s="45" t="b">
        <v>1</v>
      </c>
      <c r="Y74" s="45"/>
    </row>
    <row r="75" spans="1:25" x14ac:dyDescent="0.25">
      <c r="A75" s="46">
        <v>69</v>
      </c>
      <c r="B75" s="47" t="s">
        <v>126</v>
      </c>
      <c r="C75" s="47" t="s">
        <v>245</v>
      </c>
      <c r="D75" s="47" t="s">
        <v>508</v>
      </c>
      <c r="E75" s="259">
        <v>29575</v>
      </c>
      <c r="F75" s="42">
        <v>5702</v>
      </c>
      <c r="G75" s="42">
        <v>0</v>
      </c>
      <c r="H75" s="42">
        <v>862</v>
      </c>
      <c r="I75" s="42">
        <v>0</v>
      </c>
      <c r="J75" s="42">
        <v>5788</v>
      </c>
      <c r="K75" s="42">
        <v>0</v>
      </c>
      <c r="L75" s="42">
        <v>3691</v>
      </c>
      <c r="M75" s="42">
        <v>70</v>
      </c>
      <c r="N75" s="42">
        <v>45688</v>
      </c>
      <c r="O75" s="42">
        <v>8662</v>
      </c>
      <c r="P75" s="42">
        <v>29817</v>
      </c>
      <c r="Q75" s="42">
        <v>7160</v>
      </c>
      <c r="R75" s="42">
        <v>2502</v>
      </c>
      <c r="S75" s="42">
        <v>0</v>
      </c>
      <c r="T75" s="43">
        <v>48141</v>
      </c>
      <c r="V75" s="44"/>
      <c r="W75" s="44" t="b">
        <v>1</v>
      </c>
      <c r="X75" s="45" t="b">
        <v>1</v>
      </c>
      <c r="Y75" s="45"/>
    </row>
    <row r="76" spans="1:25" x14ac:dyDescent="0.25">
      <c r="A76" s="46">
        <v>70</v>
      </c>
      <c r="B76" s="47" t="s">
        <v>134</v>
      </c>
      <c r="C76" s="47" t="s">
        <v>254</v>
      </c>
      <c r="D76" s="47" t="s">
        <v>509</v>
      </c>
      <c r="E76" s="259">
        <v>26228</v>
      </c>
      <c r="F76" s="42">
        <v>3845</v>
      </c>
      <c r="G76" s="42">
        <v>0</v>
      </c>
      <c r="H76" s="42">
        <v>119</v>
      </c>
      <c r="I76" s="42">
        <v>0</v>
      </c>
      <c r="J76" s="42">
        <v>20281</v>
      </c>
      <c r="K76" s="42">
        <v>0</v>
      </c>
      <c r="L76" s="42">
        <v>6571</v>
      </c>
      <c r="M76" s="42">
        <v>158</v>
      </c>
      <c r="N76" s="42">
        <v>57202</v>
      </c>
      <c r="O76" s="42">
        <v>7561</v>
      </c>
      <c r="P76" s="42">
        <v>25669</v>
      </c>
      <c r="Q76" s="42">
        <v>9344</v>
      </c>
      <c r="R76" s="42">
        <v>3665</v>
      </c>
      <c r="S76" s="42">
        <v>0</v>
      </c>
      <c r="T76" s="43">
        <v>46239</v>
      </c>
      <c r="V76" s="44"/>
      <c r="W76" s="44" t="b">
        <v>1</v>
      </c>
      <c r="X76" s="45" t="b">
        <v>1</v>
      </c>
      <c r="Y76" s="45"/>
    </row>
    <row r="77" spans="1:25" x14ac:dyDescent="0.25">
      <c r="A77" s="46">
        <v>71</v>
      </c>
      <c r="B77" s="47" t="s">
        <v>137</v>
      </c>
      <c r="C77" s="47" t="s">
        <v>259</v>
      </c>
      <c r="D77" s="47" t="s">
        <v>510</v>
      </c>
      <c r="E77" s="259">
        <v>40160</v>
      </c>
      <c r="F77" s="42">
        <v>8299</v>
      </c>
      <c r="G77" s="42">
        <v>0</v>
      </c>
      <c r="H77" s="42">
        <v>1486</v>
      </c>
      <c r="I77" s="42">
        <v>170</v>
      </c>
      <c r="J77" s="42">
        <v>6258</v>
      </c>
      <c r="K77" s="42">
        <v>0</v>
      </c>
      <c r="L77" s="42">
        <v>10826</v>
      </c>
      <c r="M77" s="42">
        <v>0</v>
      </c>
      <c r="N77" s="42">
        <v>67199</v>
      </c>
      <c r="O77" s="42">
        <v>10401</v>
      </c>
      <c r="P77" s="42">
        <v>25907</v>
      </c>
      <c r="Q77" s="42">
        <v>15930</v>
      </c>
      <c r="R77" s="42">
        <v>4550</v>
      </c>
      <c r="S77" s="42">
        <v>0</v>
      </c>
      <c r="T77" s="43">
        <v>56788</v>
      </c>
      <c r="V77" s="44"/>
      <c r="W77" s="44" t="b">
        <v>1</v>
      </c>
      <c r="X77" s="45" t="b">
        <v>1</v>
      </c>
      <c r="Y77" s="45"/>
    </row>
    <row r="78" spans="1:25" x14ac:dyDescent="0.25">
      <c r="A78" s="46">
        <v>72</v>
      </c>
      <c r="B78" s="47" t="s">
        <v>289</v>
      </c>
      <c r="C78" s="47" t="s">
        <v>181</v>
      </c>
      <c r="D78" s="47" t="s">
        <v>181</v>
      </c>
      <c r="E78" s="259">
        <v>240402</v>
      </c>
      <c r="F78" s="42">
        <v>26523</v>
      </c>
      <c r="G78" s="42">
        <v>0</v>
      </c>
      <c r="H78" s="42">
        <v>2838</v>
      </c>
      <c r="I78" s="42">
        <v>1274</v>
      </c>
      <c r="J78" s="42">
        <v>11810</v>
      </c>
      <c r="K78" s="42">
        <v>662</v>
      </c>
      <c r="L78" s="42">
        <v>98638</v>
      </c>
      <c r="M78" s="42">
        <v>651</v>
      </c>
      <c r="N78" s="42">
        <v>382798</v>
      </c>
      <c r="O78" s="42">
        <v>43367</v>
      </c>
      <c r="P78" s="42">
        <v>110263</v>
      </c>
      <c r="Q78" s="42">
        <v>160460</v>
      </c>
      <c r="R78" s="42">
        <v>9645</v>
      </c>
      <c r="S78" s="42">
        <v>0</v>
      </c>
      <c r="T78" s="43">
        <v>323735</v>
      </c>
      <c r="V78" s="44"/>
      <c r="W78" s="44" t="b">
        <v>1</v>
      </c>
      <c r="X78" s="45" t="b">
        <v>1</v>
      </c>
      <c r="Y78" s="45"/>
    </row>
    <row r="79" spans="1:25" x14ac:dyDescent="0.25">
      <c r="A79" s="46">
        <v>73</v>
      </c>
      <c r="B79" s="47" t="s">
        <v>50</v>
      </c>
      <c r="C79" s="47" t="s">
        <v>183</v>
      </c>
      <c r="D79" s="47" t="s">
        <v>183</v>
      </c>
      <c r="E79" s="259">
        <v>299729</v>
      </c>
      <c r="F79" s="42">
        <v>28142</v>
      </c>
      <c r="G79" s="42">
        <v>35145</v>
      </c>
      <c r="H79" s="42">
        <v>8927</v>
      </c>
      <c r="I79" s="42">
        <v>0</v>
      </c>
      <c r="J79" s="42">
        <v>13828</v>
      </c>
      <c r="K79" s="42">
        <v>0</v>
      </c>
      <c r="L79" s="42">
        <v>47128</v>
      </c>
      <c r="M79" s="42">
        <v>418</v>
      </c>
      <c r="N79" s="42">
        <v>433317</v>
      </c>
      <c r="O79" s="42">
        <v>63390</v>
      </c>
      <c r="P79" s="42">
        <v>137770</v>
      </c>
      <c r="Q79" s="42">
        <v>324682</v>
      </c>
      <c r="R79" s="42">
        <v>225296</v>
      </c>
      <c r="S79" s="42">
        <v>0</v>
      </c>
      <c r="T79" s="43">
        <v>751138</v>
      </c>
      <c r="V79" s="44"/>
      <c r="W79" s="44" t="b">
        <v>1</v>
      </c>
      <c r="X79" s="45" t="b">
        <v>1</v>
      </c>
      <c r="Y79" s="45"/>
    </row>
    <row r="80" spans="1:25" x14ac:dyDescent="0.25">
      <c r="A80" s="46">
        <v>74</v>
      </c>
      <c r="B80" s="47" t="s">
        <v>290</v>
      </c>
      <c r="C80" s="47" t="s">
        <v>180</v>
      </c>
      <c r="D80" s="47" t="s">
        <v>180</v>
      </c>
      <c r="E80" s="259">
        <v>257953</v>
      </c>
      <c r="F80" s="42">
        <v>57102</v>
      </c>
      <c r="G80" s="42">
        <v>0</v>
      </c>
      <c r="H80" s="42">
        <v>5817</v>
      </c>
      <c r="I80" s="42">
        <v>0</v>
      </c>
      <c r="J80" s="42">
        <v>16605</v>
      </c>
      <c r="K80" s="42">
        <v>0</v>
      </c>
      <c r="L80" s="42">
        <v>105678</v>
      </c>
      <c r="M80" s="42">
        <v>531</v>
      </c>
      <c r="N80" s="42">
        <v>443686</v>
      </c>
      <c r="O80" s="42">
        <v>66198</v>
      </c>
      <c r="P80" s="42">
        <v>119796</v>
      </c>
      <c r="Q80" s="42">
        <v>66794</v>
      </c>
      <c r="R80" s="42">
        <v>18584</v>
      </c>
      <c r="S80" s="42">
        <v>6006</v>
      </c>
      <c r="T80" s="43">
        <v>277378</v>
      </c>
      <c r="V80" s="44"/>
      <c r="W80" s="44" t="b">
        <v>1</v>
      </c>
      <c r="X80" s="45" t="b">
        <v>1</v>
      </c>
      <c r="Y80" s="45"/>
    </row>
    <row r="81" spans="1:25" x14ac:dyDescent="0.25">
      <c r="A81" s="46">
        <v>75</v>
      </c>
      <c r="B81" s="47" t="s">
        <v>291</v>
      </c>
      <c r="C81" s="47" t="s">
        <v>184</v>
      </c>
      <c r="D81" s="47" t="s">
        <v>184</v>
      </c>
      <c r="E81" s="259">
        <v>337194</v>
      </c>
      <c r="F81" s="42">
        <v>72222</v>
      </c>
      <c r="G81" s="42">
        <v>0</v>
      </c>
      <c r="H81" s="42">
        <v>9464</v>
      </c>
      <c r="I81" s="42">
        <v>4</v>
      </c>
      <c r="J81" s="42">
        <v>13894</v>
      </c>
      <c r="K81" s="42">
        <v>0</v>
      </c>
      <c r="L81" s="42">
        <v>86068</v>
      </c>
      <c r="M81" s="42">
        <v>0</v>
      </c>
      <c r="N81" s="42">
        <v>518846</v>
      </c>
      <c r="O81" s="42">
        <v>73948</v>
      </c>
      <c r="P81" s="42">
        <v>223812</v>
      </c>
      <c r="Q81" s="42">
        <v>97052</v>
      </c>
      <c r="R81" s="42">
        <v>10092</v>
      </c>
      <c r="S81" s="42">
        <v>22</v>
      </c>
      <c r="T81" s="43">
        <v>404926</v>
      </c>
      <c r="V81" s="44"/>
      <c r="W81" s="44" t="b">
        <v>1</v>
      </c>
      <c r="X81" s="45" t="b">
        <v>1</v>
      </c>
      <c r="Y81" s="45"/>
    </row>
    <row r="82" spans="1:25" x14ac:dyDescent="0.25">
      <c r="A82" s="46">
        <v>76</v>
      </c>
      <c r="B82" s="47" t="s">
        <v>51</v>
      </c>
      <c r="C82" s="47" t="s">
        <v>185</v>
      </c>
      <c r="D82" s="47" t="s">
        <v>185</v>
      </c>
      <c r="E82" s="259">
        <v>554400</v>
      </c>
      <c r="F82" s="42">
        <v>102900</v>
      </c>
      <c r="G82" s="42">
        <v>0</v>
      </c>
      <c r="H82" s="42">
        <v>16100</v>
      </c>
      <c r="I82" s="42">
        <v>300</v>
      </c>
      <c r="J82" s="42">
        <v>32700</v>
      </c>
      <c r="K82" s="42">
        <v>0</v>
      </c>
      <c r="L82" s="42">
        <v>117800</v>
      </c>
      <c r="M82" s="42">
        <v>2100</v>
      </c>
      <c r="N82" s="42">
        <v>826300</v>
      </c>
      <c r="O82" s="42">
        <v>132900</v>
      </c>
      <c r="P82" s="42">
        <v>287200</v>
      </c>
      <c r="Q82" s="42">
        <v>84400</v>
      </c>
      <c r="R82" s="42">
        <v>19100</v>
      </c>
      <c r="S82" s="42">
        <v>13200</v>
      </c>
      <c r="T82" s="43">
        <v>536800</v>
      </c>
      <c r="V82" s="44"/>
      <c r="W82" s="44" t="b">
        <v>1</v>
      </c>
      <c r="X82" s="45" t="b">
        <v>1</v>
      </c>
      <c r="Y82" s="45"/>
    </row>
    <row r="83" spans="1:25" x14ac:dyDescent="0.25">
      <c r="A83" s="46">
        <v>77</v>
      </c>
      <c r="B83" s="47" t="s">
        <v>52</v>
      </c>
      <c r="C83" s="47" t="s">
        <v>186</v>
      </c>
      <c r="D83" s="47" t="s">
        <v>186</v>
      </c>
      <c r="E83" s="259">
        <v>460264</v>
      </c>
      <c r="F83" s="42">
        <v>117537</v>
      </c>
      <c r="G83" s="42">
        <v>0</v>
      </c>
      <c r="H83" s="42">
        <v>13506</v>
      </c>
      <c r="I83" s="42">
        <v>0</v>
      </c>
      <c r="J83" s="42">
        <v>18505</v>
      </c>
      <c r="K83" s="42">
        <v>0</v>
      </c>
      <c r="L83" s="42">
        <v>10455</v>
      </c>
      <c r="M83" s="42">
        <v>1488</v>
      </c>
      <c r="N83" s="42">
        <v>621755</v>
      </c>
      <c r="O83" s="42">
        <v>134654</v>
      </c>
      <c r="P83" s="42">
        <v>340809</v>
      </c>
      <c r="Q83" s="42">
        <v>425221</v>
      </c>
      <c r="R83" s="42">
        <v>32012</v>
      </c>
      <c r="S83" s="42">
        <v>0</v>
      </c>
      <c r="T83" s="43">
        <v>932696</v>
      </c>
      <c r="V83" s="44"/>
      <c r="W83" s="44" t="b">
        <v>1</v>
      </c>
      <c r="X83" s="45" t="b">
        <v>1</v>
      </c>
      <c r="Y83" s="45"/>
    </row>
    <row r="84" spans="1:25" x14ac:dyDescent="0.25">
      <c r="A84" s="46">
        <v>78</v>
      </c>
      <c r="B84" s="47" t="s">
        <v>58</v>
      </c>
      <c r="C84" s="47" t="s">
        <v>201</v>
      </c>
      <c r="D84" s="47" t="s">
        <v>511</v>
      </c>
      <c r="E84" s="259">
        <v>66875</v>
      </c>
      <c r="F84" s="42">
        <v>5191</v>
      </c>
      <c r="G84" s="42">
        <v>9381</v>
      </c>
      <c r="H84" s="42">
        <v>2251</v>
      </c>
      <c r="I84" s="42">
        <v>0</v>
      </c>
      <c r="J84" s="42">
        <v>4456</v>
      </c>
      <c r="K84" s="42">
        <v>0</v>
      </c>
      <c r="L84" s="42">
        <v>25766</v>
      </c>
      <c r="M84" s="42">
        <v>0</v>
      </c>
      <c r="N84" s="42">
        <v>113920</v>
      </c>
      <c r="O84" s="42">
        <v>18250</v>
      </c>
      <c r="P84" s="42">
        <v>66296</v>
      </c>
      <c r="Q84" s="42">
        <v>23589</v>
      </c>
      <c r="R84" s="42">
        <v>6956</v>
      </c>
      <c r="S84" s="42">
        <v>0</v>
      </c>
      <c r="T84" s="43">
        <v>115091</v>
      </c>
      <c r="W84" s="44" t="b">
        <v>1</v>
      </c>
      <c r="X84" s="45" t="b">
        <v>1</v>
      </c>
    </row>
    <row r="85" spans="1:25" x14ac:dyDescent="0.25">
      <c r="A85" s="46">
        <v>79</v>
      </c>
      <c r="B85" s="47" t="s">
        <v>57</v>
      </c>
      <c r="C85" s="47" t="s">
        <v>209</v>
      </c>
      <c r="D85" s="47" t="s">
        <v>512</v>
      </c>
      <c r="E85" s="259">
        <v>77001</v>
      </c>
      <c r="F85" s="42">
        <v>1492</v>
      </c>
      <c r="G85" s="42">
        <v>12682</v>
      </c>
      <c r="H85" s="42">
        <v>1227</v>
      </c>
      <c r="I85" s="42">
        <v>0</v>
      </c>
      <c r="J85" s="42">
        <v>3534</v>
      </c>
      <c r="K85" s="42">
        <v>0</v>
      </c>
      <c r="L85" s="42">
        <v>14411</v>
      </c>
      <c r="M85" s="42">
        <v>0</v>
      </c>
      <c r="N85" s="42">
        <v>110347</v>
      </c>
      <c r="O85" s="42">
        <v>22847</v>
      </c>
      <c r="P85" s="42">
        <v>66168</v>
      </c>
      <c r="Q85" s="42">
        <v>32138</v>
      </c>
      <c r="R85" s="42">
        <v>4196</v>
      </c>
      <c r="S85" s="42">
        <v>0</v>
      </c>
      <c r="T85" s="43">
        <v>125349</v>
      </c>
      <c r="W85" s="44" t="b">
        <v>1</v>
      </c>
      <c r="X85" s="45" t="b">
        <v>1</v>
      </c>
    </row>
    <row r="86" spans="1:25" x14ac:dyDescent="0.25">
      <c r="A86" s="46">
        <v>80</v>
      </c>
      <c r="B86" s="47" t="s">
        <v>62</v>
      </c>
      <c r="C86" s="47" t="s">
        <v>257</v>
      </c>
      <c r="D86" s="47" t="s">
        <v>513</v>
      </c>
      <c r="E86" s="259">
        <v>104299</v>
      </c>
      <c r="F86" s="42">
        <v>22490</v>
      </c>
      <c r="G86" s="42">
        <v>0</v>
      </c>
      <c r="H86" s="42">
        <v>3380</v>
      </c>
      <c r="I86" s="42">
        <v>0</v>
      </c>
      <c r="J86" s="42">
        <v>8058</v>
      </c>
      <c r="K86" s="42">
        <v>0</v>
      </c>
      <c r="L86" s="42">
        <v>12002</v>
      </c>
      <c r="M86" s="42">
        <v>262</v>
      </c>
      <c r="N86" s="42">
        <v>150491</v>
      </c>
      <c r="O86" s="42">
        <v>30823</v>
      </c>
      <c r="P86" s="42">
        <v>104926</v>
      </c>
      <c r="Q86" s="42">
        <v>34209</v>
      </c>
      <c r="R86" s="42">
        <v>8631</v>
      </c>
      <c r="S86" s="42">
        <v>1175</v>
      </c>
      <c r="T86" s="43">
        <v>179764</v>
      </c>
      <c r="W86" s="44" t="b">
        <v>1</v>
      </c>
      <c r="X86" s="45" t="b">
        <v>1</v>
      </c>
    </row>
    <row r="87" spans="1:25" x14ac:dyDescent="0.25">
      <c r="A87" s="46">
        <v>81</v>
      </c>
      <c r="B87" s="47" t="s">
        <v>100</v>
      </c>
      <c r="C87" s="47" t="s">
        <v>272</v>
      </c>
      <c r="D87" s="47" t="s">
        <v>514</v>
      </c>
      <c r="E87" s="259">
        <v>52087</v>
      </c>
      <c r="F87" s="42">
        <v>13123</v>
      </c>
      <c r="G87" s="42">
        <v>0</v>
      </c>
      <c r="H87" s="42">
        <v>1769</v>
      </c>
      <c r="I87" s="42">
        <v>0</v>
      </c>
      <c r="J87" s="42">
        <v>3545</v>
      </c>
      <c r="K87" s="42">
        <v>0</v>
      </c>
      <c r="L87" s="42">
        <v>16525</v>
      </c>
      <c r="M87" s="42">
        <v>138</v>
      </c>
      <c r="N87" s="42">
        <v>87187</v>
      </c>
      <c r="O87" s="42">
        <v>19703</v>
      </c>
      <c r="P87" s="42">
        <v>63268</v>
      </c>
      <c r="Q87" s="42">
        <v>26170</v>
      </c>
      <c r="R87" s="42">
        <v>2664</v>
      </c>
      <c r="S87" s="42">
        <v>4</v>
      </c>
      <c r="T87" s="43">
        <v>111809</v>
      </c>
      <c r="W87" s="44" t="b">
        <v>1</v>
      </c>
      <c r="X87" s="45" t="b">
        <v>1</v>
      </c>
    </row>
    <row r="88" spans="1:25" x14ac:dyDescent="0.25">
      <c r="A88" s="46">
        <v>82</v>
      </c>
      <c r="B88" s="47" t="s">
        <v>60</v>
      </c>
      <c r="C88" s="47" t="s">
        <v>246</v>
      </c>
      <c r="D88" s="47" t="s">
        <v>515</v>
      </c>
      <c r="E88" s="259">
        <v>112224</v>
      </c>
      <c r="F88" s="42">
        <v>18105</v>
      </c>
      <c r="G88" s="42">
        <v>0</v>
      </c>
      <c r="H88" s="42">
        <v>3195</v>
      </c>
      <c r="I88" s="42">
        <v>0</v>
      </c>
      <c r="J88" s="42">
        <v>11749</v>
      </c>
      <c r="K88" s="42">
        <v>0</v>
      </c>
      <c r="L88" s="42">
        <v>14329</v>
      </c>
      <c r="M88" s="42">
        <v>217</v>
      </c>
      <c r="N88" s="42">
        <v>159819</v>
      </c>
      <c r="O88" s="42">
        <v>31121</v>
      </c>
      <c r="P88" s="42">
        <v>105039</v>
      </c>
      <c r="Q88" s="42">
        <v>52410</v>
      </c>
      <c r="R88" s="42">
        <v>8257</v>
      </c>
      <c r="S88" s="42">
        <v>4</v>
      </c>
      <c r="T88" s="43">
        <v>196831</v>
      </c>
      <c r="W88" s="44" t="b">
        <v>1</v>
      </c>
      <c r="X88" s="45" t="b">
        <v>1</v>
      </c>
    </row>
    <row r="89" spans="1:25" x14ac:dyDescent="0.25">
      <c r="A89" s="46">
        <v>83</v>
      </c>
      <c r="B89" s="47" t="s">
        <v>59</v>
      </c>
      <c r="C89" s="47" t="s">
        <v>244</v>
      </c>
      <c r="D89" s="47" t="s">
        <v>516</v>
      </c>
      <c r="E89" s="259">
        <v>24323</v>
      </c>
      <c r="F89" s="42">
        <v>3255</v>
      </c>
      <c r="G89" s="42">
        <v>0</v>
      </c>
      <c r="H89" s="42">
        <v>585</v>
      </c>
      <c r="I89" s="42">
        <v>0</v>
      </c>
      <c r="J89" s="42">
        <v>1474</v>
      </c>
      <c r="K89" s="42">
        <v>0</v>
      </c>
      <c r="L89" s="42">
        <v>4734</v>
      </c>
      <c r="M89" s="42">
        <v>72</v>
      </c>
      <c r="N89" s="42">
        <v>34443</v>
      </c>
      <c r="O89" s="42">
        <v>5806</v>
      </c>
      <c r="P89" s="42">
        <v>23248</v>
      </c>
      <c r="Q89" s="42">
        <v>12126</v>
      </c>
      <c r="R89" s="42">
        <v>2656</v>
      </c>
      <c r="S89" s="42">
        <v>1</v>
      </c>
      <c r="T89" s="43">
        <v>43837</v>
      </c>
      <c r="W89" s="44" t="b">
        <v>1</v>
      </c>
      <c r="X89" s="45" t="b">
        <v>1</v>
      </c>
    </row>
    <row r="90" spans="1:25" x14ac:dyDescent="0.25">
      <c r="A90" s="46">
        <v>84</v>
      </c>
      <c r="B90" s="49" t="s">
        <v>56</v>
      </c>
      <c r="C90" s="47" t="s">
        <v>198</v>
      </c>
      <c r="D90" s="47" t="s">
        <v>517</v>
      </c>
      <c r="E90" s="259">
        <v>72694</v>
      </c>
      <c r="F90" s="42">
        <v>11398</v>
      </c>
      <c r="G90" s="42">
        <v>608</v>
      </c>
      <c r="H90" s="42">
        <v>2739</v>
      </c>
      <c r="I90" s="42">
        <v>0</v>
      </c>
      <c r="J90" s="42">
        <v>5030</v>
      </c>
      <c r="K90" s="42">
        <v>0</v>
      </c>
      <c r="L90" s="42">
        <v>8295</v>
      </c>
      <c r="M90" s="42">
        <v>135</v>
      </c>
      <c r="N90" s="42">
        <v>100899</v>
      </c>
      <c r="O90" s="42">
        <v>22307</v>
      </c>
      <c r="P90" s="42">
        <v>75155</v>
      </c>
      <c r="Q90" s="42">
        <v>26156</v>
      </c>
      <c r="R90" s="42">
        <v>4577</v>
      </c>
      <c r="S90" s="42">
        <v>2603</v>
      </c>
      <c r="T90" s="43">
        <v>130798</v>
      </c>
      <c r="W90" s="44" t="b">
        <v>1</v>
      </c>
      <c r="X90" s="45" t="b">
        <v>1</v>
      </c>
    </row>
    <row r="91" spans="1:25" ht="15.75" thickBot="1" x14ac:dyDescent="0.3">
      <c r="A91" s="46">
        <v>85</v>
      </c>
      <c r="B91" s="47" t="s">
        <v>61</v>
      </c>
      <c r="C91" s="47" t="s">
        <v>255</v>
      </c>
      <c r="D91" s="47" t="s">
        <v>518</v>
      </c>
      <c r="E91" s="260">
        <v>72012</v>
      </c>
      <c r="F91" s="50">
        <v>15235</v>
      </c>
      <c r="G91" s="50">
        <v>0</v>
      </c>
      <c r="H91" s="50">
        <v>2645</v>
      </c>
      <c r="I91" s="50">
        <v>0</v>
      </c>
      <c r="J91" s="50">
        <v>2675</v>
      </c>
      <c r="K91" s="50">
        <v>0</v>
      </c>
      <c r="L91" s="50">
        <v>16544</v>
      </c>
      <c r="M91" s="50">
        <v>131</v>
      </c>
      <c r="N91" s="50">
        <v>109242</v>
      </c>
      <c r="O91" s="50">
        <v>21485</v>
      </c>
      <c r="P91" s="50">
        <v>86043</v>
      </c>
      <c r="Q91" s="50">
        <v>27164</v>
      </c>
      <c r="R91" s="50">
        <v>6415</v>
      </c>
      <c r="S91" s="50">
        <v>5</v>
      </c>
      <c r="T91" s="51">
        <v>141112</v>
      </c>
      <c r="W91" s="44" t="b">
        <v>1</v>
      </c>
      <c r="X91" s="45" t="b">
        <v>1</v>
      </c>
    </row>
    <row r="92" spans="1:25" x14ac:dyDescent="0.25">
      <c r="A92" s="219">
        <v>86</v>
      </c>
      <c r="B92" s="220" t="s">
        <v>349</v>
      </c>
      <c r="C92" s="220" t="s">
        <v>365</v>
      </c>
      <c r="D92" s="220" t="s">
        <v>365</v>
      </c>
      <c r="E92" s="265">
        <v>8902942</v>
      </c>
      <c r="F92" s="222">
        <v>1505204</v>
      </c>
      <c r="G92" s="222">
        <v>156094</v>
      </c>
      <c r="H92" s="222">
        <v>257245</v>
      </c>
      <c r="I92" s="222">
        <v>6779</v>
      </c>
      <c r="J92" s="222">
        <v>819653</v>
      </c>
      <c r="K92" s="222">
        <v>1648</v>
      </c>
      <c r="L92" s="222">
        <v>1910385</v>
      </c>
      <c r="M92" s="222">
        <v>23631</v>
      </c>
      <c r="N92" s="222">
        <v>13583581</v>
      </c>
      <c r="O92" s="222">
        <v>2385779</v>
      </c>
      <c r="P92" s="222">
        <v>7211125</v>
      </c>
      <c r="Q92" s="222">
        <v>4264920</v>
      </c>
      <c r="R92" s="222">
        <v>975043</v>
      </c>
      <c r="S92" s="222">
        <v>46691</v>
      </c>
      <c r="T92" s="53">
        <v>14883558</v>
      </c>
      <c r="W92" s="44" t="b">
        <v>1</v>
      </c>
      <c r="X92" s="45" t="b">
        <v>1</v>
      </c>
    </row>
    <row r="93" spans="1:25" x14ac:dyDescent="0.25">
      <c r="A93" s="46">
        <v>87</v>
      </c>
      <c r="B93" s="49" t="s">
        <v>350</v>
      </c>
      <c r="C93" s="47" t="s">
        <v>366</v>
      </c>
      <c r="D93" s="47" t="s">
        <v>366</v>
      </c>
      <c r="E93" s="261">
        <v>581515</v>
      </c>
      <c r="F93" s="52">
        <v>90289</v>
      </c>
      <c r="G93" s="52">
        <v>22671</v>
      </c>
      <c r="H93" s="52">
        <v>17791</v>
      </c>
      <c r="I93" s="52">
        <v>0</v>
      </c>
      <c r="J93" s="52">
        <v>40521</v>
      </c>
      <c r="K93" s="52">
        <v>0</v>
      </c>
      <c r="L93" s="52">
        <v>112606</v>
      </c>
      <c r="M93" s="52">
        <v>955</v>
      </c>
      <c r="N93" s="52">
        <v>866348</v>
      </c>
      <c r="O93" s="52">
        <v>172342</v>
      </c>
      <c r="P93" s="52">
        <v>590143</v>
      </c>
      <c r="Q93" s="52">
        <v>233962</v>
      </c>
      <c r="R93" s="52">
        <v>44352</v>
      </c>
      <c r="S93" s="52">
        <v>3792</v>
      </c>
      <c r="T93" s="54">
        <v>1044591</v>
      </c>
      <c r="W93" s="44" t="b">
        <v>1</v>
      </c>
      <c r="X93" s="45" t="b">
        <v>1</v>
      </c>
    </row>
    <row r="94" spans="1:25" x14ac:dyDescent="0.25">
      <c r="A94" s="46">
        <v>88</v>
      </c>
      <c r="B94" s="47" t="s">
        <v>351</v>
      </c>
      <c r="C94" s="47" t="s">
        <v>367</v>
      </c>
      <c r="D94" s="47" t="s">
        <v>367</v>
      </c>
      <c r="E94" s="261">
        <v>9484457</v>
      </c>
      <c r="F94" s="52">
        <v>1595493</v>
      </c>
      <c r="G94" s="52">
        <v>178765</v>
      </c>
      <c r="H94" s="52">
        <v>275036</v>
      </c>
      <c r="I94" s="52">
        <v>6779</v>
      </c>
      <c r="J94" s="52">
        <v>860174</v>
      </c>
      <c r="K94" s="52">
        <v>1648</v>
      </c>
      <c r="L94" s="52">
        <v>2022991</v>
      </c>
      <c r="M94" s="52">
        <v>24586</v>
      </c>
      <c r="N94" s="52">
        <v>14449929</v>
      </c>
      <c r="O94" s="52">
        <v>2558121</v>
      </c>
      <c r="P94" s="52">
        <v>7801268</v>
      </c>
      <c r="Q94" s="52">
        <v>4498882</v>
      </c>
      <c r="R94" s="52">
        <v>1019395</v>
      </c>
      <c r="S94" s="52">
        <v>50483</v>
      </c>
      <c r="T94" s="54">
        <v>15928149</v>
      </c>
      <c r="W94" s="44" t="b">
        <v>1</v>
      </c>
      <c r="X94" s="45" t="b">
        <v>1</v>
      </c>
    </row>
    <row r="95" spans="1:25" ht="15.75" thickBot="1" x14ac:dyDescent="0.3">
      <c r="A95" s="223">
        <v>89</v>
      </c>
      <c r="B95" s="55" t="s">
        <v>523</v>
      </c>
      <c r="C95" s="55" t="s">
        <v>524</v>
      </c>
      <c r="D95" s="55"/>
      <c r="E95" s="264"/>
      <c r="F95" s="56"/>
      <c r="G95" s="56"/>
      <c r="H95" s="56"/>
      <c r="I95" s="56"/>
      <c r="J95" s="56"/>
      <c r="K95" s="56"/>
      <c r="L95" s="56"/>
      <c r="M95" s="56"/>
      <c r="N95" s="56"/>
      <c r="O95" s="56"/>
      <c r="P95" s="56"/>
      <c r="Q95" s="56"/>
      <c r="R95" s="56"/>
      <c r="S95" s="56"/>
      <c r="T95" s="57"/>
    </row>
    <row r="96" spans="1:25" x14ac:dyDescent="0.25">
      <c r="A96" s="290" t="s">
        <v>617</v>
      </c>
      <c r="B96" s="64"/>
      <c r="C96" s="64"/>
      <c r="E96" s="20"/>
      <c r="F96" s="20"/>
      <c r="G96" s="20"/>
      <c r="H96" s="20"/>
      <c r="I96" s="20"/>
      <c r="J96" s="20"/>
      <c r="K96" s="20"/>
      <c r="L96" s="20"/>
      <c r="M96" s="20"/>
      <c r="N96" s="20"/>
      <c r="O96" s="20"/>
      <c r="P96" s="20"/>
      <c r="Q96" s="20"/>
      <c r="R96" s="20"/>
      <c r="S96" s="20"/>
      <c r="T96" s="20"/>
    </row>
    <row r="97" spans="1:7" ht="15" customHeight="1" x14ac:dyDescent="0.25">
      <c r="A97" s="59" t="s">
        <v>368</v>
      </c>
    </row>
    <row r="98" spans="1:7" ht="15" customHeight="1" x14ac:dyDescent="0.25">
      <c r="A98" s="61" t="s">
        <v>369</v>
      </c>
    </row>
    <row r="99" spans="1:7" ht="15" customHeight="1" x14ac:dyDescent="0.25">
      <c r="A99" s="62" t="s">
        <v>370</v>
      </c>
    </row>
    <row r="100" spans="1:7" ht="15" customHeight="1" x14ac:dyDescent="0.25">
      <c r="A100" s="63" t="s">
        <v>371</v>
      </c>
      <c r="B100" s="64"/>
      <c r="C100" s="64"/>
      <c r="G100" s="65"/>
    </row>
    <row r="101" spans="1:7" x14ac:dyDescent="0.25">
      <c r="E101" s="65"/>
    </row>
  </sheetData>
  <autoFilter ref="A6:AH100" xr:uid="{00000000-0001-0000-0300-000000000000}"/>
  <sortState xmlns:xlrd2="http://schemas.microsoft.com/office/spreadsheetml/2017/richdata2" ref="E24:T25">
    <sortCondition descending="1" ref="E24:E25"/>
  </sortState>
  <phoneticPr fontId="6" type="noConversion"/>
  <conditionalFormatting sqref="E7:T94">
    <cfRule type="expression" dxfId="13" priority="11">
      <formula>AND($C7="Last years figs")=TRUE</formula>
    </cfRule>
  </conditionalFormatting>
  <conditionalFormatting sqref="V58:V82 V8:V56 W7:W94">
    <cfRule type="expression" dxfId="12" priority="4">
      <formula>AND($C7="Last years figs")=TRUE</formula>
    </cfRule>
  </conditionalFormatting>
  <conditionalFormatting sqref="V83">
    <cfRule type="expression" dxfId="11" priority="3">
      <formula>AND($C83="Last years figs")=TRUE</formula>
    </cfRule>
  </conditionalFormatting>
  <conditionalFormatting sqref="V57">
    <cfRule type="expression" dxfId="10" priority="2">
      <formula>AND($C57="Last years figs")=TRUE</formula>
    </cfRule>
  </conditionalFormatting>
  <conditionalFormatting sqref="W7:X94">
    <cfRule type="cellIs" dxfId="9" priority="1" operator="equal">
      <formula>FALSE</formula>
    </cfRule>
  </conditionalFormatting>
  <conditionalFormatting sqref="W47">
    <cfRule type="expression" dxfId="8" priority="13">
      <formula>AND($C46="Last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D05B-8E4A-4C9A-B63D-25EDBEB06B8C}">
  <sheetPr codeName="Sheet5">
    <pageSetUpPr fitToPage="1"/>
  </sheetPr>
  <dimension ref="A1:CG103"/>
  <sheetViews>
    <sheetView showGridLines="0" zoomScale="80" zoomScaleNormal="80" workbookViewId="0">
      <pane xSplit="4" ySplit="8" topLeftCell="E9" activePane="bottomRight" state="frozen"/>
      <selection pane="topRight" activeCell="E1" sqref="E1"/>
      <selection pane="bottomLeft" activeCell="A9" sqref="A9"/>
      <selection pane="bottomRight"/>
    </sheetView>
  </sheetViews>
  <sheetFormatPr defaultColWidth="11" defaultRowHeight="15" x14ac:dyDescent="0.25"/>
  <cols>
    <col min="1" max="1" width="11" style="10"/>
    <col min="2" max="2" width="40.85546875" style="10" bestFit="1" customWidth="1"/>
    <col min="3" max="3" width="13" style="10" customWidth="1"/>
    <col min="4" max="4" width="16" style="10" bestFit="1" customWidth="1"/>
    <col min="5" max="9" width="13" style="10" customWidth="1"/>
    <col min="10" max="10" width="20.28515625" style="60" customWidth="1"/>
    <col min="11" max="14" width="19" style="10" customWidth="1"/>
    <col min="15" max="15" width="19.140625" style="250" customWidth="1"/>
    <col min="16" max="19" width="19.140625" style="10" customWidth="1"/>
    <col min="20" max="20" width="20.140625" style="250" bestFit="1" customWidth="1"/>
    <col min="21" max="24" width="19.140625" style="10" customWidth="1"/>
    <col min="25" max="35" width="20.28515625" style="250" customWidth="1"/>
    <col min="36" max="37" width="20.28515625" style="10" customWidth="1"/>
    <col min="38" max="38" width="20.28515625" style="253" customWidth="1"/>
    <col min="39" max="41" width="20.28515625" style="10" customWidth="1"/>
    <col min="42" max="42" width="20.28515625" style="250" customWidth="1"/>
    <col min="43" max="43" width="20.28515625" style="60" customWidth="1"/>
    <col min="44" max="46" width="20.28515625" style="10" customWidth="1"/>
    <col min="47" max="47" width="19.85546875" style="10" customWidth="1"/>
    <col min="48" max="48" width="20.28515625" style="60" customWidth="1"/>
    <col min="49" max="55" width="20.28515625" style="10" customWidth="1"/>
    <col min="56" max="56" width="15.5703125" style="10" bestFit="1" customWidth="1"/>
    <col min="57" max="72" width="15.5703125" style="10" customWidth="1"/>
    <col min="73" max="73" width="18.140625" style="10" customWidth="1"/>
    <col min="74" max="74" width="20.28515625" style="60" customWidth="1"/>
    <col min="75" max="75" width="13.85546875" style="60" customWidth="1"/>
    <col min="76" max="76" width="13.28515625" style="10" customWidth="1"/>
    <col min="77" max="77" width="15.140625" style="10" customWidth="1"/>
    <col min="78" max="78" width="15" style="10" customWidth="1"/>
    <col min="79" max="16384" width="11" style="10"/>
  </cols>
  <sheetData>
    <row r="1" spans="1:85" ht="30" customHeight="1" x14ac:dyDescent="0.25">
      <c r="A1" s="289" t="s">
        <v>638</v>
      </c>
      <c r="B1" s="9"/>
      <c r="C1" s="9"/>
      <c r="D1" s="210"/>
      <c r="E1" s="330"/>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31"/>
    </row>
    <row r="2" spans="1:85" x14ac:dyDescent="0.25">
      <c r="A2" s="288"/>
      <c r="B2" s="12"/>
      <c r="C2" s="13"/>
      <c r="D2" s="211"/>
      <c r="E2" s="225" t="s">
        <v>4</v>
      </c>
      <c r="F2" s="13"/>
      <c r="G2" s="13"/>
      <c r="H2" s="13"/>
      <c r="I2" s="13"/>
      <c r="J2" s="226"/>
      <c r="K2" s="14"/>
      <c r="L2" s="14"/>
      <c r="M2" s="14"/>
      <c r="N2" s="14"/>
      <c r="O2" s="227"/>
      <c r="P2" s="15"/>
      <c r="Q2" s="15"/>
      <c r="R2" s="15"/>
      <c r="S2" s="15"/>
      <c r="T2" s="227"/>
      <c r="U2" s="15"/>
      <c r="V2" s="15"/>
      <c r="W2" s="15"/>
      <c r="X2" s="15"/>
      <c r="Y2" s="227"/>
      <c r="Z2" s="227"/>
      <c r="AA2" s="227"/>
      <c r="AB2" s="227"/>
      <c r="AC2" s="227"/>
      <c r="AD2" s="227"/>
      <c r="AE2" s="227"/>
      <c r="AF2" s="227"/>
      <c r="AG2" s="227"/>
      <c r="AH2" s="227"/>
      <c r="AI2" s="227"/>
      <c r="AJ2" s="15"/>
      <c r="AK2" s="15"/>
      <c r="AL2" s="228"/>
      <c r="AM2" s="15"/>
      <c r="AN2" s="15"/>
      <c r="AO2" s="15"/>
      <c r="AP2" s="227"/>
      <c r="AQ2" s="16"/>
      <c r="AR2" s="15"/>
      <c r="AS2" s="15"/>
      <c r="AT2" s="15"/>
      <c r="AU2" s="15"/>
      <c r="AV2" s="16"/>
      <c r="AW2" s="15"/>
      <c r="AX2" s="15"/>
      <c r="AY2" s="15"/>
      <c r="AZ2" s="15"/>
      <c r="BA2" s="15"/>
      <c r="BB2" s="15"/>
      <c r="BC2" s="15"/>
      <c r="BD2" s="15"/>
      <c r="BE2" s="15"/>
      <c r="BF2" s="15"/>
      <c r="BG2" s="15"/>
      <c r="BH2" s="15" t="s">
        <v>618</v>
      </c>
      <c r="BI2" s="15" t="s">
        <v>618</v>
      </c>
      <c r="BJ2" s="15"/>
      <c r="BK2" s="15"/>
      <c r="BL2" s="15"/>
      <c r="BM2" s="15"/>
      <c r="BN2" s="15"/>
      <c r="BO2" s="15"/>
      <c r="BP2" s="15"/>
      <c r="BQ2" s="15"/>
      <c r="BR2" s="15"/>
      <c r="BS2" s="15"/>
      <c r="BT2" s="15"/>
      <c r="BU2" s="15"/>
      <c r="BV2" s="15"/>
      <c r="BW2" s="15"/>
      <c r="BX2" s="15"/>
      <c r="BY2" s="15"/>
      <c r="BZ2" s="17"/>
    </row>
    <row r="3" spans="1:85" ht="75" x14ac:dyDescent="0.25">
      <c r="A3" s="18"/>
      <c r="B3" s="19"/>
      <c r="C3" s="19"/>
      <c r="D3" s="212"/>
      <c r="E3" s="20" t="s">
        <v>383</v>
      </c>
      <c r="F3" s="20" t="s">
        <v>383</v>
      </c>
      <c r="G3" s="20" t="s">
        <v>383</v>
      </c>
      <c r="H3" s="20" t="s">
        <v>383</v>
      </c>
      <c r="I3" s="20" t="s">
        <v>383</v>
      </c>
      <c r="J3" s="20" t="s">
        <v>7</v>
      </c>
      <c r="K3" s="20" t="s">
        <v>7</v>
      </c>
      <c r="L3" s="20" t="s">
        <v>7</v>
      </c>
      <c r="M3" s="20" t="s">
        <v>7</v>
      </c>
      <c r="N3" s="20" t="s">
        <v>7</v>
      </c>
      <c r="O3" s="20" t="s">
        <v>313</v>
      </c>
      <c r="P3" s="20" t="s">
        <v>313</v>
      </c>
      <c r="Q3" s="20" t="s">
        <v>313</v>
      </c>
      <c r="R3" s="20" t="s">
        <v>313</v>
      </c>
      <c r="S3" s="20" t="s">
        <v>313</v>
      </c>
      <c r="T3" s="20" t="s">
        <v>314</v>
      </c>
      <c r="U3" s="20" t="s">
        <v>314</v>
      </c>
      <c r="V3" s="20" t="s">
        <v>314</v>
      </c>
      <c r="W3" s="20" t="s">
        <v>314</v>
      </c>
      <c r="X3" s="20" t="s">
        <v>314</v>
      </c>
      <c r="Y3" s="20" t="s">
        <v>390</v>
      </c>
      <c r="Z3" s="20" t="s">
        <v>390</v>
      </c>
      <c r="AA3" s="20" t="s">
        <v>390</v>
      </c>
      <c r="AB3" s="20" t="s">
        <v>390</v>
      </c>
      <c r="AC3" s="20" t="s">
        <v>390</v>
      </c>
      <c r="AD3" s="20" t="s">
        <v>391</v>
      </c>
      <c r="AE3" s="20" t="s">
        <v>391</v>
      </c>
      <c r="AF3" s="20" t="s">
        <v>391</v>
      </c>
      <c r="AG3" s="20" t="s">
        <v>391</v>
      </c>
      <c r="AH3" s="20" t="s">
        <v>391</v>
      </c>
      <c r="AI3" s="20" t="s">
        <v>8</v>
      </c>
      <c r="AJ3" s="20" t="s">
        <v>9</v>
      </c>
      <c r="AK3" s="20" t="s">
        <v>10</v>
      </c>
      <c r="AL3" s="229" t="s">
        <v>315</v>
      </c>
      <c r="AM3" s="20" t="s">
        <v>315</v>
      </c>
      <c r="AN3" s="20" t="s">
        <v>316</v>
      </c>
      <c r="AO3" s="20" t="s">
        <v>317</v>
      </c>
      <c r="AP3" s="20" t="s">
        <v>64</v>
      </c>
      <c r="AQ3" s="20" t="s">
        <v>318</v>
      </c>
      <c r="AR3" s="20" t="s">
        <v>319</v>
      </c>
      <c r="AS3" s="20" t="s">
        <v>11</v>
      </c>
      <c r="AT3" s="20" t="s">
        <v>12</v>
      </c>
      <c r="AU3" s="20" t="s">
        <v>64</v>
      </c>
      <c r="AV3" s="294" t="s">
        <v>636</v>
      </c>
      <c r="AW3" s="294" t="s">
        <v>637</v>
      </c>
      <c r="AX3" s="20" t="s">
        <v>309</v>
      </c>
      <c r="AY3" s="20" t="s">
        <v>320</v>
      </c>
      <c r="AZ3" s="20" t="s">
        <v>321</v>
      </c>
      <c r="BA3" s="20" t="s">
        <v>419</v>
      </c>
      <c r="BB3" s="20" t="s">
        <v>420</v>
      </c>
      <c r="BC3" s="20" t="s">
        <v>421</v>
      </c>
      <c r="BD3" s="20" t="s">
        <v>422</v>
      </c>
      <c r="BE3" s="230" t="s">
        <v>322</v>
      </c>
      <c r="BF3" s="20" t="s">
        <v>296</v>
      </c>
      <c r="BG3" s="20" t="s">
        <v>323</v>
      </c>
      <c r="BH3" s="20" t="s">
        <v>340</v>
      </c>
      <c r="BI3" s="20" t="s">
        <v>341</v>
      </c>
      <c r="BJ3" s="20" t="s">
        <v>342</v>
      </c>
      <c r="BK3" s="20" t="s">
        <v>324</v>
      </c>
      <c r="BL3" s="20" t="s">
        <v>343</v>
      </c>
      <c r="BM3" s="20" t="s">
        <v>344</v>
      </c>
      <c r="BN3" s="20" t="s">
        <v>345</v>
      </c>
      <c r="BO3" s="20" t="s">
        <v>325</v>
      </c>
      <c r="BP3" s="20" t="s">
        <v>346</v>
      </c>
      <c r="BQ3" s="20" t="s">
        <v>347</v>
      </c>
      <c r="BR3" s="20" t="s">
        <v>348</v>
      </c>
      <c r="BS3" s="20" t="s">
        <v>328</v>
      </c>
      <c r="BT3" s="20" t="s">
        <v>329</v>
      </c>
      <c r="BU3" s="20" t="s">
        <v>363</v>
      </c>
      <c r="BV3" s="20" t="s">
        <v>330</v>
      </c>
      <c r="BW3" s="20" t="s">
        <v>302</v>
      </c>
      <c r="BX3" s="20" t="s">
        <v>326</v>
      </c>
      <c r="BY3" s="20" t="s">
        <v>327</v>
      </c>
      <c r="BZ3" s="22" t="s">
        <v>64</v>
      </c>
    </row>
    <row r="4" spans="1:85" s="27" customFormat="1" x14ac:dyDescent="0.25">
      <c r="A4" s="23">
        <v>1</v>
      </c>
      <c r="B4" s="24">
        <v>2</v>
      </c>
      <c r="C4" s="24"/>
      <c r="D4" s="213"/>
      <c r="E4" s="25">
        <v>21</v>
      </c>
      <c r="F4" s="25">
        <v>22</v>
      </c>
      <c r="G4" s="25">
        <v>23</v>
      </c>
      <c r="H4" s="25">
        <v>24</v>
      </c>
      <c r="I4" s="25">
        <v>20</v>
      </c>
      <c r="J4" s="25">
        <v>26</v>
      </c>
      <c r="K4" s="25">
        <v>27</v>
      </c>
      <c r="L4" s="25">
        <v>28</v>
      </c>
      <c r="M4" s="25">
        <v>29</v>
      </c>
      <c r="N4" s="25">
        <v>25</v>
      </c>
      <c r="O4" s="25">
        <v>31</v>
      </c>
      <c r="P4" s="25">
        <v>32</v>
      </c>
      <c r="Q4" s="25">
        <v>33</v>
      </c>
      <c r="R4" s="25">
        <v>34</v>
      </c>
      <c r="S4" s="25">
        <v>30</v>
      </c>
      <c r="T4" s="25">
        <v>36</v>
      </c>
      <c r="U4" s="25">
        <v>37</v>
      </c>
      <c r="V4" s="25">
        <v>38</v>
      </c>
      <c r="W4" s="25">
        <v>39</v>
      </c>
      <c r="X4" s="25">
        <v>35</v>
      </c>
      <c r="Y4" s="25">
        <v>41</v>
      </c>
      <c r="Z4" s="25">
        <v>42</v>
      </c>
      <c r="AA4" s="25">
        <v>43</v>
      </c>
      <c r="AB4" s="25">
        <v>44</v>
      </c>
      <c r="AC4" s="25">
        <v>40</v>
      </c>
      <c r="AD4" s="25">
        <v>46</v>
      </c>
      <c r="AE4" s="25">
        <v>47</v>
      </c>
      <c r="AF4" s="25">
        <v>48</v>
      </c>
      <c r="AG4" s="25">
        <v>49</v>
      </c>
      <c r="AH4" s="25">
        <v>45</v>
      </c>
      <c r="AI4" s="25">
        <v>50</v>
      </c>
      <c r="AJ4" s="25">
        <v>51</v>
      </c>
      <c r="AK4" s="25">
        <v>52</v>
      </c>
      <c r="AL4" s="25">
        <v>53</v>
      </c>
      <c r="AM4" s="25">
        <v>54</v>
      </c>
      <c r="AN4" s="25">
        <v>55</v>
      </c>
      <c r="AO4" s="25">
        <v>56</v>
      </c>
      <c r="AP4" s="25">
        <v>57</v>
      </c>
      <c r="AQ4" s="25">
        <v>58</v>
      </c>
      <c r="AR4" s="25">
        <v>59</v>
      </c>
      <c r="AS4" s="25">
        <v>60</v>
      </c>
      <c r="AT4" s="25">
        <v>61</v>
      </c>
      <c r="AU4" s="25">
        <v>62</v>
      </c>
      <c r="AV4" s="25">
        <v>63</v>
      </c>
      <c r="AW4" s="25">
        <v>64</v>
      </c>
      <c r="AX4" s="25">
        <v>65</v>
      </c>
      <c r="AY4" s="25">
        <v>66</v>
      </c>
      <c r="AZ4" s="25">
        <v>67</v>
      </c>
      <c r="BA4" s="25">
        <v>68</v>
      </c>
      <c r="BB4" s="25">
        <v>69</v>
      </c>
      <c r="BC4" s="25">
        <v>70</v>
      </c>
      <c r="BD4" s="25">
        <v>71</v>
      </c>
      <c r="BE4" s="25">
        <v>72</v>
      </c>
      <c r="BF4" s="25">
        <v>73</v>
      </c>
      <c r="BG4" s="25">
        <v>76</v>
      </c>
      <c r="BH4" s="25">
        <v>74</v>
      </c>
      <c r="BI4" s="25">
        <v>75</v>
      </c>
      <c r="BJ4" s="25">
        <v>77</v>
      </c>
      <c r="BK4" s="25">
        <v>80</v>
      </c>
      <c r="BL4" s="25">
        <v>78</v>
      </c>
      <c r="BM4" s="25">
        <v>79</v>
      </c>
      <c r="BN4" s="25">
        <v>81</v>
      </c>
      <c r="BO4" s="25">
        <v>84</v>
      </c>
      <c r="BP4" s="25">
        <v>82</v>
      </c>
      <c r="BQ4" s="25">
        <v>83</v>
      </c>
      <c r="BR4" s="25">
        <v>85</v>
      </c>
      <c r="BS4" s="25">
        <v>86</v>
      </c>
      <c r="BT4" s="25">
        <v>87</v>
      </c>
      <c r="BU4" s="25">
        <v>88</v>
      </c>
      <c r="BV4" s="25">
        <v>89</v>
      </c>
      <c r="BW4" s="25">
        <v>90</v>
      </c>
      <c r="BX4" s="25">
        <v>91</v>
      </c>
      <c r="BY4" s="25">
        <v>92</v>
      </c>
      <c r="BZ4" s="26">
        <v>93</v>
      </c>
    </row>
    <row r="5" spans="1:85" x14ac:dyDescent="0.25">
      <c r="A5" s="29" t="s">
        <v>1</v>
      </c>
      <c r="B5" s="30" t="s">
        <v>279</v>
      </c>
      <c r="C5" s="31" t="s">
        <v>2</v>
      </c>
      <c r="D5" s="214" t="s">
        <v>525</v>
      </c>
      <c r="E5" s="31"/>
      <c r="F5" s="31"/>
      <c r="G5" s="31"/>
      <c r="H5" s="31"/>
      <c r="I5" s="31"/>
      <c r="J5" s="231"/>
      <c r="K5" s="227"/>
      <c r="L5" s="227"/>
      <c r="M5" s="227"/>
      <c r="N5" s="227"/>
      <c r="O5" s="15"/>
      <c r="P5" s="227"/>
      <c r="Q5" s="227"/>
      <c r="R5" s="227"/>
      <c r="S5" s="227"/>
      <c r="T5" s="227"/>
      <c r="U5" s="227"/>
      <c r="V5" s="227"/>
      <c r="W5" s="227"/>
      <c r="X5" s="227"/>
      <c r="Y5" s="227"/>
      <c r="Z5" s="227"/>
      <c r="AA5" s="227"/>
      <c r="AB5" s="227"/>
      <c r="AC5" s="227"/>
      <c r="AD5" s="227"/>
      <c r="AE5" s="227"/>
      <c r="AF5" s="227"/>
      <c r="AG5" s="227"/>
      <c r="AH5" s="227"/>
      <c r="AI5" s="227"/>
      <c r="AJ5" s="15"/>
      <c r="AK5" s="16"/>
      <c r="AL5" s="232"/>
      <c r="AM5" s="15"/>
      <c r="AN5" s="15"/>
      <c r="AO5" s="227"/>
      <c r="AP5" s="16"/>
      <c r="AQ5" s="16"/>
      <c r="AR5" s="15"/>
      <c r="AS5" s="15"/>
      <c r="AT5" s="15"/>
      <c r="AU5" s="16"/>
      <c r="AV5" s="16"/>
      <c r="AW5" s="15"/>
      <c r="AX5" s="15"/>
      <c r="AY5" s="15"/>
      <c r="AZ5" s="15"/>
      <c r="BA5" s="15"/>
      <c r="BB5" s="15"/>
      <c r="BC5" s="15"/>
      <c r="BD5" s="16"/>
      <c r="BE5" s="16"/>
      <c r="BF5" s="16"/>
      <c r="BG5" s="16"/>
      <c r="BH5" s="16"/>
      <c r="BI5" s="16"/>
      <c r="BJ5" s="233"/>
      <c r="BK5" s="16"/>
      <c r="BL5" s="16"/>
      <c r="BM5" s="16"/>
      <c r="BN5" s="233"/>
      <c r="BO5" s="16"/>
      <c r="BP5" s="16"/>
      <c r="BQ5" s="16"/>
      <c r="BR5" s="233"/>
      <c r="BS5" s="16"/>
      <c r="BT5" s="16"/>
      <c r="BU5" s="16"/>
      <c r="BV5" s="15"/>
      <c r="BW5" s="15"/>
      <c r="BX5" s="16"/>
      <c r="BY5" s="16"/>
      <c r="BZ5" s="234"/>
    </row>
    <row r="6" spans="1:85" s="36" customFormat="1" ht="30" x14ac:dyDescent="0.25">
      <c r="A6" s="33"/>
      <c r="B6" s="12"/>
      <c r="C6" s="13"/>
      <c r="D6" s="211"/>
      <c r="E6" s="332" t="s">
        <v>384</v>
      </c>
      <c r="F6" s="332"/>
      <c r="G6" s="332"/>
      <c r="H6" s="332"/>
      <c r="I6" s="235" t="s">
        <v>389</v>
      </c>
      <c r="J6" s="332"/>
      <c r="K6" s="332"/>
      <c r="L6" s="332"/>
      <c r="M6" s="332"/>
      <c r="N6" s="235" t="s">
        <v>389</v>
      </c>
      <c r="O6" s="332"/>
      <c r="P6" s="332"/>
      <c r="Q6" s="332"/>
      <c r="R6" s="332"/>
      <c r="S6" s="235" t="s">
        <v>389</v>
      </c>
      <c r="T6" s="332"/>
      <c r="U6" s="332"/>
      <c r="V6" s="332"/>
      <c r="W6" s="332"/>
      <c r="X6" s="235" t="s">
        <v>389</v>
      </c>
      <c r="Y6" s="332"/>
      <c r="Z6" s="332"/>
      <c r="AA6" s="332"/>
      <c r="AB6" s="332"/>
      <c r="AC6" s="235" t="s">
        <v>389</v>
      </c>
      <c r="AD6" s="332"/>
      <c r="AE6" s="332"/>
      <c r="AF6" s="332"/>
      <c r="AG6" s="332"/>
      <c r="AH6" s="235" t="s">
        <v>389</v>
      </c>
      <c r="AI6" s="236" t="s">
        <v>14</v>
      </c>
      <c r="AJ6" s="236" t="s">
        <v>14</v>
      </c>
      <c r="AK6" s="236" t="s">
        <v>14</v>
      </c>
      <c r="AL6" s="236" t="s">
        <v>14</v>
      </c>
      <c r="AM6" s="237" t="s">
        <v>67</v>
      </c>
      <c r="AN6" s="238" t="s">
        <v>13</v>
      </c>
      <c r="AO6" s="239" t="s">
        <v>13</v>
      </c>
      <c r="AP6" s="238" t="s">
        <v>13</v>
      </c>
      <c r="AQ6" s="236" t="s">
        <v>14</v>
      </c>
      <c r="AR6" s="239" t="s">
        <v>13</v>
      </c>
      <c r="AS6" s="239" t="s">
        <v>13</v>
      </c>
      <c r="AT6" s="239" t="s">
        <v>13</v>
      </c>
      <c r="AU6" s="236" t="s">
        <v>14</v>
      </c>
      <c r="AV6" s="238" t="s">
        <v>13</v>
      </c>
      <c r="AW6" s="238" t="s">
        <v>13</v>
      </c>
      <c r="AX6" s="238" t="s">
        <v>13</v>
      </c>
      <c r="AY6" s="238" t="s">
        <v>15</v>
      </c>
      <c r="AZ6" s="238" t="s">
        <v>15</v>
      </c>
      <c r="BA6" s="238"/>
      <c r="BB6" s="238" t="s">
        <v>13</v>
      </c>
      <c r="BC6" s="238" t="s">
        <v>13</v>
      </c>
      <c r="BD6" s="236" t="s">
        <v>14</v>
      </c>
      <c r="BE6" s="236"/>
      <c r="BF6" s="236"/>
      <c r="BG6" s="236"/>
      <c r="BH6" s="236"/>
      <c r="BI6" s="236"/>
      <c r="BJ6" s="240" t="s">
        <v>355</v>
      </c>
      <c r="BK6" s="236"/>
      <c r="BL6" s="236"/>
      <c r="BM6" s="236"/>
      <c r="BN6" s="240" t="s">
        <v>355</v>
      </c>
      <c r="BO6" s="236"/>
      <c r="BP6" s="236"/>
      <c r="BQ6" s="236"/>
      <c r="BR6" s="240" t="s">
        <v>355</v>
      </c>
      <c r="BS6" s="236"/>
      <c r="BT6" s="236"/>
      <c r="BU6" s="236"/>
      <c r="BV6" s="238" t="s">
        <v>16</v>
      </c>
      <c r="BW6" s="238" t="s">
        <v>16</v>
      </c>
      <c r="BX6" s="238" t="s">
        <v>16</v>
      </c>
      <c r="BY6" s="238" t="s">
        <v>16</v>
      </c>
      <c r="BZ6" s="241" t="s">
        <v>16</v>
      </c>
    </row>
    <row r="7" spans="1:85" s="40" customFormat="1" ht="90.75" thickBot="1" x14ac:dyDescent="0.3">
      <c r="A7" s="215"/>
      <c r="B7" s="216"/>
      <c r="C7" s="216"/>
      <c r="D7" s="217"/>
      <c r="E7" s="235" t="s">
        <v>526</v>
      </c>
      <c r="F7" s="235" t="s">
        <v>527</v>
      </c>
      <c r="G7" s="235" t="s">
        <v>528</v>
      </c>
      <c r="H7" s="235" t="s">
        <v>529</v>
      </c>
      <c r="I7" s="235"/>
      <c r="J7" s="235" t="s">
        <v>385</v>
      </c>
      <c r="K7" s="235" t="s">
        <v>386</v>
      </c>
      <c r="L7" s="235" t="s">
        <v>387</v>
      </c>
      <c r="M7" s="235" t="s">
        <v>388</v>
      </c>
      <c r="N7" s="235"/>
      <c r="O7" s="235" t="s">
        <v>385</v>
      </c>
      <c r="P7" s="235" t="s">
        <v>386</v>
      </c>
      <c r="Q7" s="235" t="s">
        <v>387</v>
      </c>
      <c r="R7" s="235" t="s">
        <v>388</v>
      </c>
      <c r="S7" s="235"/>
      <c r="T7" s="235" t="s">
        <v>385</v>
      </c>
      <c r="U7" s="235" t="s">
        <v>386</v>
      </c>
      <c r="V7" s="235" t="s">
        <v>387</v>
      </c>
      <c r="W7" s="235" t="s">
        <v>388</v>
      </c>
      <c r="X7" s="235"/>
      <c r="Y7" s="235" t="s">
        <v>385</v>
      </c>
      <c r="Z7" s="235" t="s">
        <v>386</v>
      </c>
      <c r="AA7" s="235" t="s">
        <v>387</v>
      </c>
      <c r="AB7" s="235" t="s">
        <v>388</v>
      </c>
      <c r="AC7" s="235"/>
      <c r="AD7" s="235" t="s">
        <v>385</v>
      </c>
      <c r="AE7" s="235" t="s">
        <v>386</v>
      </c>
      <c r="AF7" s="235" t="s">
        <v>387</v>
      </c>
      <c r="AG7" s="235" t="s">
        <v>388</v>
      </c>
      <c r="AH7" s="235"/>
      <c r="AI7" s="242" t="s">
        <v>31</v>
      </c>
      <c r="AJ7" s="242" t="s">
        <v>32</v>
      </c>
      <c r="AK7" s="242" t="s">
        <v>33</v>
      </c>
      <c r="AL7" s="243" t="s">
        <v>34</v>
      </c>
      <c r="AM7" s="242" t="s">
        <v>35</v>
      </c>
      <c r="AN7" s="242" t="s">
        <v>392</v>
      </c>
      <c r="AO7" s="242" t="s">
        <v>36</v>
      </c>
      <c r="AP7" s="242" t="s">
        <v>393</v>
      </c>
      <c r="AQ7" s="242" t="s">
        <v>37</v>
      </c>
      <c r="AR7" s="242" t="s">
        <v>38</v>
      </c>
      <c r="AS7" s="242" t="s">
        <v>39</v>
      </c>
      <c r="AT7" s="242" t="s">
        <v>40</v>
      </c>
      <c r="AU7" s="242" t="s">
        <v>41</v>
      </c>
      <c r="AV7" s="242" t="s">
        <v>42</v>
      </c>
      <c r="AW7" s="242" t="s">
        <v>43</v>
      </c>
      <c r="AX7" s="242" t="s">
        <v>44</v>
      </c>
      <c r="AY7" s="242" t="s">
        <v>45</v>
      </c>
      <c r="AZ7" s="38" t="s">
        <v>46</v>
      </c>
      <c r="BA7" s="38" t="s">
        <v>520</v>
      </c>
      <c r="BB7" s="38" t="s">
        <v>47</v>
      </c>
      <c r="BC7" s="38" t="s">
        <v>521</v>
      </c>
      <c r="BD7" s="38" t="s">
        <v>522</v>
      </c>
      <c r="BE7" s="244" t="s">
        <v>295</v>
      </c>
      <c r="BF7" s="244" t="s">
        <v>297</v>
      </c>
      <c r="BG7" s="244" t="s">
        <v>298</v>
      </c>
      <c r="BH7" s="244" t="s">
        <v>352</v>
      </c>
      <c r="BI7" s="244" t="s">
        <v>353</v>
      </c>
      <c r="BJ7" s="244" t="s">
        <v>354</v>
      </c>
      <c r="BK7" s="244" t="s">
        <v>299</v>
      </c>
      <c r="BL7" s="244" t="s">
        <v>356</v>
      </c>
      <c r="BM7" s="244" t="s">
        <v>357</v>
      </c>
      <c r="BN7" s="244" t="s">
        <v>358</v>
      </c>
      <c r="BO7" s="244" t="s">
        <v>300</v>
      </c>
      <c r="BP7" s="244" t="s">
        <v>359</v>
      </c>
      <c r="BQ7" s="244" t="s">
        <v>360</v>
      </c>
      <c r="BR7" s="244" t="s">
        <v>361</v>
      </c>
      <c r="BS7" s="244" t="s">
        <v>362</v>
      </c>
      <c r="BT7" s="244" t="s">
        <v>332</v>
      </c>
      <c r="BU7" s="244" t="s">
        <v>364</v>
      </c>
      <c r="BV7" s="244" t="s">
        <v>301</v>
      </c>
      <c r="BW7" s="244" t="s">
        <v>48</v>
      </c>
      <c r="BX7" s="244" t="s">
        <v>303</v>
      </c>
      <c r="BY7" s="245" t="s">
        <v>294</v>
      </c>
      <c r="BZ7" s="246" t="s">
        <v>331</v>
      </c>
      <c r="CB7" s="40" t="s">
        <v>626</v>
      </c>
      <c r="CD7" s="40" t="s">
        <v>627</v>
      </c>
      <c r="CF7" s="40" t="s">
        <v>628</v>
      </c>
    </row>
    <row r="8" spans="1:85" s="40" customFormat="1" ht="15.75" thickBot="1" x14ac:dyDescent="0.3">
      <c r="A8" s="254"/>
      <c r="B8" s="38"/>
      <c r="C8" s="38"/>
      <c r="D8" s="39"/>
      <c r="E8" s="235" t="s">
        <v>542</v>
      </c>
      <c r="F8" s="235" t="s">
        <v>543</v>
      </c>
      <c r="G8" s="235" t="s">
        <v>544</v>
      </c>
      <c r="H8" s="235" t="s">
        <v>545</v>
      </c>
      <c r="I8" s="235" t="s">
        <v>546</v>
      </c>
      <c r="J8" s="235" t="s">
        <v>547</v>
      </c>
      <c r="K8" s="235" t="s">
        <v>548</v>
      </c>
      <c r="L8" s="235" t="s">
        <v>549</v>
      </c>
      <c r="M8" s="235" t="s">
        <v>550</v>
      </c>
      <c r="N8" s="235" t="s">
        <v>551</v>
      </c>
      <c r="O8" s="235" t="s">
        <v>552</v>
      </c>
      <c r="P8" s="235" t="s">
        <v>553</v>
      </c>
      <c r="Q8" s="235" t="s">
        <v>554</v>
      </c>
      <c r="R8" s="235" t="s">
        <v>555</v>
      </c>
      <c r="S8" s="235" t="s">
        <v>556</v>
      </c>
      <c r="T8" s="235" t="s">
        <v>557</v>
      </c>
      <c r="U8" s="235" t="s">
        <v>558</v>
      </c>
      <c r="V8" s="235" t="s">
        <v>559</v>
      </c>
      <c r="W8" s="235" t="s">
        <v>560</v>
      </c>
      <c r="X8" s="235" t="s">
        <v>561</v>
      </c>
      <c r="Y8" s="235" t="s">
        <v>562</v>
      </c>
      <c r="Z8" s="235" t="s">
        <v>563</v>
      </c>
      <c r="AA8" s="235" t="s">
        <v>564</v>
      </c>
      <c r="AB8" s="235" t="s">
        <v>565</v>
      </c>
      <c r="AC8" s="235" t="s">
        <v>566</v>
      </c>
      <c r="AD8" s="235" t="s">
        <v>567</v>
      </c>
      <c r="AE8" s="235" t="s">
        <v>568</v>
      </c>
      <c r="AF8" s="235" t="s">
        <v>569</v>
      </c>
      <c r="AG8" s="235" t="s">
        <v>570</v>
      </c>
      <c r="AH8" s="235" t="s">
        <v>571</v>
      </c>
      <c r="AI8" s="242" t="s">
        <v>538</v>
      </c>
      <c r="AJ8" s="242" t="s">
        <v>539</v>
      </c>
      <c r="AK8" s="242" t="s">
        <v>540</v>
      </c>
      <c r="AL8" s="243" t="s">
        <v>572</v>
      </c>
      <c r="AM8" s="242" t="s">
        <v>573</v>
      </c>
      <c r="AN8" s="242" t="s">
        <v>574</v>
      </c>
      <c r="AO8" s="242" t="s">
        <v>575</v>
      </c>
      <c r="AP8" s="242" t="s">
        <v>576</v>
      </c>
      <c r="AQ8" s="242" t="s">
        <v>577</v>
      </c>
      <c r="AR8" s="242" t="s">
        <v>578</v>
      </c>
      <c r="AS8" s="242" t="s">
        <v>579</v>
      </c>
      <c r="AT8" s="242" t="s">
        <v>580</v>
      </c>
      <c r="AU8" s="242" t="s">
        <v>536</v>
      </c>
      <c r="AV8" s="242" t="s">
        <v>581</v>
      </c>
      <c r="AW8" s="242" t="s">
        <v>582</v>
      </c>
      <c r="AX8" s="242" t="s">
        <v>583</v>
      </c>
      <c r="AY8" s="242" t="s">
        <v>584</v>
      </c>
      <c r="AZ8" s="38" t="s">
        <v>585</v>
      </c>
      <c r="BA8" s="38" t="s">
        <v>586</v>
      </c>
      <c r="BB8" s="38" t="s">
        <v>587</v>
      </c>
      <c r="BC8" s="38" t="s">
        <v>588</v>
      </c>
      <c r="BD8" s="38" t="s">
        <v>534</v>
      </c>
      <c r="BE8" s="244" t="s">
        <v>589</v>
      </c>
      <c r="BF8" s="244" t="s">
        <v>590</v>
      </c>
      <c r="BG8" s="244" t="s">
        <v>591</v>
      </c>
      <c r="BH8" s="244" t="s">
        <v>592</v>
      </c>
      <c r="BI8" s="244" t="s">
        <v>593</v>
      </c>
      <c r="BJ8" s="244" t="s">
        <v>323</v>
      </c>
      <c r="BK8" s="244" t="s">
        <v>594</v>
      </c>
      <c r="BL8" s="244" t="s">
        <v>595</v>
      </c>
      <c r="BM8" s="244" t="s">
        <v>596</v>
      </c>
      <c r="BN8" s="244" t="s">
        <v>324</v>
      </c>
      <c r="BO8" s="244" t="s">
        <v>597</v>
      </c>
      <c r="BP8" s="244" t="s">
        <v>598</v>
      </c>
      <c r="BQ8" s="244" t="s">
        <v>599</v>
      </c>
      <c r="BR8" s="244" t="s">
        <v>325</v>
      </c>
      <c r="BS8" s="244" t="s">
        <v>600</v>
      </c>
      <c r="BT8" s="244" t="s">
        <v>601</v>
      </c>
      <c r="BU8" s="244" t="s">
        <v>541</v>
      </c>
      <c r="BV8" s="244" t="s">
        <v>602</v>
      </c>
      <c r="BW8" s="244" t="s">
        <v>603</v>
      </c>
      <c r="BX8" s="244" t="s">
        <v>604</v>
      </c>
      <c r="BY8" s="245" t="s">
        <v>605</v>
      </c>
      <c r="BZ8" s="246" t="s">
        <v>606</v>
      </c>
    </row>
    <row r="9" spans="1:85" x14ac:dyDescent="0.25">
      <c r="A9" s="219">
        <v>1</v>
      </c>
      <c r="B9" s="220" t="s">
        <v>287</v>
      </c>
      <c r="C9" s="220" t="s">
        <v>187</v>
      </c>
      <c r="D9" s="47" t="s">
        <v>444</v>
      </c>
      <c r="E9" s="293">
        <v>68</v>
      </c>
      <c r="F9" s="297">
        <v>326</v>
      </c>
      <c r="G9" s="297">
        <v>17</v>
      </c>
      <c r="H9" s="297">
        <v>254</v>
      </c>
      <c r="I9" s="297">
        <v>665</v>
      </c>
      <c r="J9" s="297">
        <v>21182</v>
      </c>
      <c r="K9" s="297">
        <v>17774</v>
      </c>
      <c r="L9" s="297">
        <v>178</v>
      </c>
      <c r="M9" s="297">
        <v>900</v>
      </c>
      <c r="N9" s="297">
        <v>40034</v>
      </c>
      <c r="O9" s="297">
        <v>28199</v>
      </c>
      <c r="P9" s="297">
        <v>5929</v>
      </c>
      <c r="Q9" s="297">
        <v>1081</v>
      </c>
      <c r="R9" s="297">
        <v>1662</v>
      </c>
      <c r="S9" s="297">
        <v>36871</v>
      </c>
      <c r="T9" s="297">
        <v>29529</v>
      </c>
      <c r="U9" s="297">
        <v>11926</v>
      </c>
      <c r="V9" s="297">
        <v>187</v>
      </c>
      <c r="W9" s="297">
        <v>2005</v>
      </c>
      <c r="X9" s="297">
        <v>43647</v>
      </c>
      <c r="Y9" s="297">
        <v>85</v>
      </c>
      <c r="Z9" s="297">
        <v>24</v>
      </c>
      <c r="AA9" s="297">
        <v>3</v>
      </c>
      <c r="AB9" s="297">
        <v>5</v>
      </c>
      <c r="AC9" s="297">
        <v>117</v>
      </c>
      <c r="AD9" s="297">
        <v>78995</v>
      </c>
      <c r="AE9" s="297">
        <v>35653</v>
      </c>
      <c r="AF9" s="297">
        <v>1449</v>
      </c>
      <c r="AG9" s="297">
        <v>4572</v>
      </c>
      <c r="AH9" s="297">
        <v>120669</v>
      </c>
      <c r="AI9" s="297">
        <v>503425</v>
      </c>
      <c r="AJ9" s="297">
        <v>24380</v>
      </c>
      <c r="AK9" s="297">
        <v>479045</v>
      </c>
      <c r="AL9" s="297">
        <v>102274</v>
      </c>
      <c r="AM9" s="297">
        <v>17.2</v>
      </c>
      <c r="AN9" s="297">
        <v>36650</v>
      </c>
      <c r="AO9" s="297">
        <v>13460</v>
      </c>
      <c r="AP9" s="297">
        <v>138924</v>
      </c>
      <c r="AQ9" s="297">
        <v>0</v>
      </c>
      <c r="AR9" s="297">
        <v>25345</v>
      </c>
      <c r="AS9" s="297">
        <v>343</v>
      </c>
      <c r="AT9" s="297">
        <v>-5</v>
      </c>
      <c r="AU9" s="297">
        <v>25683</v>
      </c>
      <c r="AV9" s="297">
        <v>5308710</v>
      </c>
      <c r="AW9" s="297">
        <v>5821992</v>
      </c>
      <c r="AX9" s="297">
        <v>5562</v>
      </c>
      <c r="AY9" s="297">
        <v>55.4</v>
      </c>
      <c r="AZ9" s="297">
        <v>7</v>
      </c>
      <c r="BA9" s="297">
        <v>32257</v>
      </c>
      <c r="BB9" s="297">
        <v>2746</v>
      </c>
      <c r="BC9" s="297">
        <v>1945</v>
      </c>
      <c r="BD9" s="297">
        <v>36948</v>
      </c>
      <c r="BE9" s="297">
        <v>37</v>
      </c>
      <c r="BF9" s="297">
        <v>65</v>
      </c>
      <c r="BG9" s="297">
        <v>58</v>
      </c>
      <c r="BH9" s="297">
        <v>26</v>
      </c>
      <c r="BI9" s="297">
        <v>32</v>
      </c>
      <c r="BJ9" s="297" t="s">
        <v>666</v>
      </c>
      <c r="BK9" s="297">
        <v>2</v>
      </c>
      <c r="BL9" s="297">
        <v>0</v>
      </c>
      <c r="BM9" s="297">
        <v>2</v>
      </c>
      <c r="BN9" s="297" t="s">
        <v>667</v>
      </c>
      <c r="BO9" s="297">
        <v>5</v>
      </c>
      <c r="BP9" s="297">
        <v>2</v>
      </c>
      <c r="BQ9" s="297">
        <v>3</v>
      </c>
      <c r="BR9" s="297" t="s">
        <v>668</v>
      </c>
      <c r="BS9" s="297">
        <v>1</v>
      </c>
      <c r="BT9" s="297">
        <v>0</v>
      </c>
      <c r="BU9" s="297">
        <v>0</v>
      </c>
      <c r="BV9" s="297">
        <v>701</v>
      </c>
      <c r="BW9" s="297">
        <v>9</v>
      </c>
      <c r="BX9" s="297">
        <v>812</v>
      </c>
      <c r="BY9" s="297">
        <v>637</v>
      </c>
      <c r="BZ9" s="298">
        <v>1449</v>
      </c>
      <c r="CB9" s="247" t="b">
        <v>1</v>
      </c>
      <c r="CC9" s="247" t="s">
        <v>530</v>
      </c>
      <c r="CD9" s="8" t="b">
        <v>1</v>
      </c>
      <c r="CE9" s="8" t="s">
        <v>530</v>
      </c>
      <c r="CF9" s="247" t="b">
        <v>1</v>
      </c>
      <c r="CG9" s="8" t="s">
        <v>530</v>
      </c>
    </row>
    <row r="10" spans="1:85" x14ac:dyDescent="0.25">
      <c r="A10" s="46">
        <v>2</v>
      </c>
      <c r="B10" s="47" t="s">
        <v>79</v>
      </c>
      <c r="C10" s="47" t="s">
        <v>190</v>
      </c>
      <c r="D10" s="47" t="s">
        <v>190</v>
      </c>
      <c r="E10" s="291">
        <v>47</v>
      </c>
      <c r="F10" s="299">
        <v>117</v>
      </c>
      <c r="G10" s="299">
        <v>1</v>
      </c>
      <c r="H10" s="299">
        <v>43</v>
      </c>
      <c r="I10" s="299">
        <v>208</v>
      </c>
      <c r="J10" s="299">
        <v>14765</v>
      </c>
      <c r="K10" s="299">
        <v>6988</v>
      </c>
      <c r="L10" s="299">
        <v>450</v>
      </c>
      <c r="M10" s="299">
        <v>623</v>
      </c>
      <c r="N10" s="299">
        <v>22826</v>
      </c>
      <c r="O10" s="299">
        <v>15789</v>
      </c>
      <c r="P10" s="299">
        <v>2291</v>
      </c>
      <c r="Q10" s="299">
        <v>970</v>
      </c>
      <c r="R10" s="299">
        <v>941</v>
      </c>
      <c r="S10" s="299">
        <v>19991</v>
      </c>
      <c r="T10" s="299">
        <v>23028</v>
      </c>
      <c r="U10" s="299">
        <v>7888</v>
      </c>
      <c r="V10" s="299">
        <v>821</v>
      </c>
      <c r="W10" s="299">
        <v>1257</v>
      </c>
      <c r="X10" s="299">
        <v>32994</v>
      </c>
      <c r="Y10" s="299">
        <v>15</v>
      </c>
      <c r="Z10" s="299">
        <v>1</v>
      </c>
      <c r="AA10" s="299">
        <v>0</v>
      </c>
      <c r="AB10" s="299">
        <v>0</v>
      </c>
      <c r="AC10" s="299">
        <v>16</v>
      </c>
      <c r="AD10" s="299">
        <v>53597</v>
      </c>
      <c r="AE10" s="299">
        <v>17168</v>
      </c>
      <c r="AF10" s="299">
        <v>2241</v>
      </c>
      <c r="AG10" s="299">
        <v>2821</v>
      </c>
      <c r="AH10" s="299">
        <v>75827</v>
      </c>
      <c r="AI10" s="299">
        <v>322650</v>
      </c>
      <c r="AJ10" s="299">
        <v>0</v>
      </c>
      <c r="AK10" s="299">
        <v>322650</v>
      </c>
      <c r="AL10" s="299">
        <v>89843</v>
      </c>
      <c r="AM10" s="299">
        <v>19.75</v>
      </c>
      <c r="AN10" s="299">
        <v>9990</v>
      </c>
      <c r="AO10" s="299">
        <v>0</v>
      </c>
      <c r="AP10" s="299">
        <v>99833</v>
      </c>
      <c r="AQ10" s="299">
        <v>6602</v>
      </c>
      <c r="AR10" s="299">
        <v>6937</v>
      </c>
      <c r="AS10" s="299">
        <v>0</v>
      </c>
      <c r="AT10" s="299">
        <v>1691</v>
      </c>
      <c r="AU10" s="299">
        <v>15230</v>
      </c>
      <c r="AV10" s="299">
        <v>2756657</v>
      </c>
      <c r="AW10" s="299">
        <v>2977055</v>
      </c>
      <c r="AX10" s="299">
        <v>2864</v>
      </c>
      <c r="AY10" s="299">
        <v>25</v>
      </c>
      <c r="AZ10" s="299">
        <v>0</v>
      </c>
      <c r="BA10" s="299">
        <v>7818</v>
      </c>
      <c r="BB10" s="299">
        <v>1460</v>
      </c>
      <c r="BC10" s="299">
        <v>1285</v>
      </c>
      <c r="BD10" s="299">
        <v>10563</v>
      </c>
      <c r="BE10" s="299">
        <v>74</v>
      </c>
      <c r="BF10" s="299">
        <v>32</v>
      </c>
      <c r="BG10" s="299">
        <v>21</v>
      </c>
      <c r="BH10" s="299">
        <v>10</v>
      </c>
      <c r="BI10" s="299">
        <v>11</v>
      </c>
      <c r="BJ10" s="299" t="s">
        <v>669</v>
      </c>
      <c r="BK10" s="299">
        <v>2</v>
      </c>
      <c r="BL10" s="299">
        <v>0</v>
      </c>
      <c r="BM10" s="299">
        <v>2</v>
      </c>
      <c r="BN10" s="299" t="s">
        <v>667</v>
      </c>
      <c r="BO10" s="299">
        <v>9</v>
      </c>
      <c r="BP10" s="299">
        <v>0</v>
      </c>
      <c r="BQ10" s="299">
        <v>9</v>
      </c>
      <c r="BR10" s="299" t="s">
        <v>669</v>
      </c>
      <c r="BS10" s="299">
        <v>0</v>
      </c>
      <c r="BT10" s="299">
        <v>2</v>
      </c>
      <c r="BU10" s="299">
        <v>0</v>
      </c>
      <c r="BV10" s="299">
        <v>1035</v>
      </c>
      <c r="BW10" s="299">
        <v>10</v>
      </c>
      <c r="BX10" s="299">
        <v>1151</v>
      </c>
      <c r="BY10" s="299">
        <v>162</v>
      </c>
      <c r="BZ10" s="300">
        <v>1313</v>
      </c>
      <c r="CB10" s="247" t="b">
        <v>1</v>
      </c>
      <c r="CC10" s="247" t="s">
        <v>530</v>
      </c>
      <c r="CD10" s="8" t="b">
        <v>1</v>
      </c>
      <c r="CE10" s="8" t="s">
        <v>530</v>
      </c>
      <c r="CF10" s="247" t="b">
        <v>1</v>
      </c>
      <c r="CG10" s="8" t="s">
        <v>530</v>
      </c>
    </row>
    <row r="11" spans="1:85" x14ac:dyDescent="0.25">
      <c r="A11" s="46">
        <v>3</v>
      </c>
      <c r="B11" s="47" t="s">
        <v>288</v>
      </c>
      <c r="C11" s="47" t="s">
        <v>286</v>
      </c>
      <c r="D11" s="47" t="s">
        <v>445</v>
      </c>
      <c r="E11" s="291">
        <v>67</v>
      </c>
      <c r="F11" s="299">
        <v>203</v>
      </c>
      <c r="G11" s="299">
        <v>9</v>
      </c>
      <c r="H11" s="299">
        <v>142</v>
      </c>
      <c r="I11" s="299">
        <v>421</v>
      </c>
      <c r="J11" s="299">
        <v>17701</v>
      </c>
      <c r="K11" s="299">
        <v>8224</v>
      </c>
      <c r="L11" s="299">
        <v>35</v>
      </c>
      <c r="M11" s="299">
        <v>1577</v>
      </c>
      <c r="N11" s="299">
        <v>27537</v>
      </c>
      <c r="O11" s="299">
        <v>17210</v>
      </c>
      <c r="P11" s="299">
        <v>2258</v>
      </c>
      <c r="Q11" s="299">
        <v>341</v>
      </c>
      <c r="R11" s="299">
        <v>1174</v>
      </c>
      <c r="S11" s="299">
        <v>20983</v>
      </c>
      <c r="T11" s="299">
        <v>21685</v>
      </c>
      <c r="U11" s="299">
        <v>4908</v>
      </c>
      <c r="V11" s="299">
        <v>294</v>
      </c>
      <c r="W11" s="299">
        <v>1567</v>
      </c>
      <c r="X11" s="299">
        <v>28454</v>
      </c>
      <c r="Y11" s="299">
        <v>136</v>
      </c>
      <c r="Z11" s="299">
        <v>17</v>
      </c>
      <c r="AA11" s="299">
        <v>18</v>
      </c>
      <c r="AB11" s="299">
        <v>32</v>
      </c>
      <c r="AC11" s="299">
        <v>203</v>
      </c>
      <c r="AD11" s="299">
        <v>56732</v>
      </c>
      <c r="AE11" s="299">
        <v>15407</v>
      </c>
      <c r="AF11" s="299">
        <v>688</v>
      </c>
      <c r="AG11" s="299">
        <v>4350</v>
      </c>
      <c r="AH11" s="299">
        <v>77177</v>
      </c>
      <c r="AI11" s="299">
        <v>6019</v>
      </c>
      <c r="AJ11" s="299">
        <v>55780</v>
      </c>
      <c r="AK11" s="299">
        <v>-49761</v>
      </c>
      <c r="AL11" s="299">
        <v>74040</v>
      </c>
      <c r="AM11" s="299">
        <v>15.82</v>
      </c>
      <c r="AN11" s="299">
        <v>42602</v>
      </c>
      <c r="AO11" s="299">
        <v>2391</v>
      </c>
      <c r="AP11" s="299">
        <v>116642</v>
      </c>
      <c r="AQ11" s="299">
        <v>0</v>
      </c>
      <c r="AR11" s="299">
        <v>18976</v>
      </c>
      <c r="AS11" s="299">
        <v>14031</v>
      </c>
      <c r="AT11" s="299">
        <v>1577</v>
      </c>
      <c r="AU11" s="299">
        <v>34584</v>
      </c>
      <c r="AV11" s="299">
        <v>2400207</v>
      </c>
      <c r="AW11" s="299">
        <v>2695037</v>
      </c>
      <c r="AX11" s="299">
        <v>0</v>
      </c>
      <c r="AY11" s="299">
        <v>21.2</v>
      </c>
      <c r="AZ11" s="299">
        <v>1</v>
      </c>
      <c r="BA11" s="299">
        <v>12695</v>
      </c>
      <c r="BB11" s="299">
        <v>2274</v>
      </c>
      <c r="BC11" s="299">
        <v>86</v>
      </c>
      <c r="BD11" s="299">
        <v>15055</v>
      </c>
      <c r="BE11" s="299">
        <v>102</v>
      </c>
      <c r="BF11" s="299">
        <v>30</v>
      </c>
      <c r="BG11" s="299">
        <v>27</v>
      </c>
      <c r="BH11" s="299">
        <v>10</v>
      </c>
      <c r="BI11" s="299">
        <v>17</v>
      </c>
      <c r="BJ11" s="299" t="s">
        <v>670</v>
      </c>
      <c r="BK11" s="299">
        <v>0</v>
      </c>
      <c r="BL11" s="299">
        <v>0</v>
      </c>
      <c r="BM11" s="299">
        <v>0</v>
      </c>
      <c r="BN11" s="299" t="s">
        <v>667</v>
      </c>
      <c r="BO11" s="299">
        <v>3</v>
      </c>
      <c r="BP11" s="299">
        <v>1</v>
      </c>
      <c r="BQ11" s="299">
        <v>2</v>
      </c>
      <c r="BR11" s="299" t="s">
        <v>667</v>
      </c>
      <c r="BS11" s="299">
        <v>0</v>
      </c>
      <c r="BT11" s="299">
        <v>0</v>
      </c>
      <c r="BU11" s="299">
        <v>0</v>
      </c>
      <c r="BV11" s="299">
        <v>244</v>
      </c>
      <c r="BW11" s="299">
        <v>4</v>
      </c>
      <c r="BX11" s="299">
        <v>380</v>
      </c>
      <c r="BY11" s="299">
        <v>7</v>
      </c>
      <c r="BZ11" s="300">
        <v>387</v>
      </c>
      <c r="CB11" s="247" t="b">
        <v>1</v>
      </c>
      <c r="CC11" s="247" t="s">
        <v>530</v>
      </c>
      <c r="CD11" s="8" t="b">
        <v>1</v>
      </c>
      <c r="CE11" s="8" t="s">
        <v>530</v>
      </c>
      <c r="CF11" s="247" t="b">
        <v>1</v>
      </c>
      <c r="CG11" s="8" t="s">
        <v>530</v>
      </c>
    </row>
    <row r="12" spans="1:85" x14ac:dyDescent="0.25">
      <c r="A12" s="46">
        <v>4</v>
      </c>
      <c r="B12" s="47" t="s">
        <v>83</v>
      </c>
      <c r="C12" s="47" t="s">
        <v>195</v>
      </c>
      <c r="D12" s="47" t="s">
        <v>660</v>
      </c>
      <c r="E12" s="291">
        <v>172</v>
      </c>
      <c r="F12" s="299">
        <v>95</v>
      </c>
      <c r="G12" s="299">
        <v>0</v>
      </c>
      <c r="H12" s="299">
        <v>129</v>
      </c>
      <c r="I12" s="299">
        <v>396</v>
      </c>
      <c r="J12" s="299">
        <v>21079</v>
      </c>
      <c r="K12" s="299">
        <v>4027</v>
      </c>
      <c r="L12" s="299">
        <v>0</v>
      </c>
      <c r="M12" s="299">
        <v>318</v>
      </c>
      <c r="N12" s="299">
        <v>25424</v>
      </c>
      <c r="O12" s="299">
        <v>19567</v>
      </c>
      <c r="P12" s="299">
        <v>673</v>
      </c>
      <c r="Q12" s="299">
        <v>0</v>
      </c>
      <c r="R12" s="299">
        <v>1761</v>
      </c>
      <c r="S12" s="299">
        <v>22001</v>
      </c>
      <c r="T12" s="299">
        <v>28310</v>
      </c>
      <c r="U12" s="299">
        <v>2997</v>
      </c>
      <c r="V12" s="299">
        <v>0</v>
      </c>
      <c r="W12" s="299">
        <v>1080</v>
      </c>
      <c r="X12" s="299">
        <v>32387</v>
      </c>
      <c r="Y12" s="299">
        <v>372</v>
      </c>
      <c r="Z12" s="299">
        <v>3</v>
      </c>
      <c r="AA12" s="299">
        <v>0</v>
      </c>
      <c r="AB12" s="299">
        <v>13</v>
      </c>
      <c r="AC12" s="299">
        <v>388</v>
      </c>
      <c r="AD12" s="299">
        <v>69328</v>
      </c>
      <c r="AE12" s="299">
        <v>7700</v>
      </c>
      <c r="AF12" s="299">
        <v>0</v>
      </c>
      <c r="AG12" s="299">
        <v>3172</v>
      </c>
      <c r="AH12" s="299">
        <v>80200</v>
      </c>
      <c r="AI12" s="299">
        <v>252728</v>
      </c>
      <c r="AJ12" s="299">
        <v>0</v>
      </c>
      <c r="AK12" s="299">
        <v>252728</v>
      </c>
      <c r="AL12" s="299">
        <v>86303</v>
      </c>
      <c r="AM12" s="299">
        <v>18.2</v>
      </c>
      <c r="AN12" s="299">
        <v>30823</v>
      </c>
      <c r="AO12" s="299">
        <v>0</v>
      </c>
      <c r="AP12" s="299">
        <v>117126</v>
      </c>
      <c r="AQ12" s="299">
        <v>8330</v>
      </c>
      <c r="AR12" s="299">
        <v>6174</v>
      </c>
      <c r="AS12" s="299">
        <v>0</v>
      </c>
      <c r="AT12" s="299">
        <v>215</v>
      </c>
      <c r="AU12" s="299">
        <v>14719</v>
      </c>
      <c r="AV12" s="299">
        <v>3628709</v>
      </c>
      <c r="AW12" s="299">
        <v>3913170</v>
      </c>
      <c r="AX12" s="299">
        <v>5876</v>
      </c>
      <c r="AY12" s="299">
        <v>52.7</v>
      </c>
      <c r="AZ12" s="299">
        <v>1.5</v>
      </c>
      <c r="BA12" s="299">
        <v>14008</v>
      </c>
      <c r="BB12" s="299">
        <v>2397</v>
      </c>
      <c r="BC12" s="299">
        <v>731</v>
      </c>
      <c r="BD12" s="299">
        <v>17136</v>
      </c>
      <c r="BE12" s="299">
        <v>89</v>
      </c>
      <c r="BF12" s="299">
        <v>21</v>
      </c>
      <c r="BG12" s="299">
        <v>19</v>
      </c>
      <c r="BH12" s="299">
        <v>2</v>
      </c>
      <c r="BI12" s="299">
        <v>17</v>
      </c>
      <c r="BJ12" s="299" t="s">
        <v>666</v>
      </c>
      <c r="BK12" s="299">
        <v>1</v>
      </c>
      <c r="BL12" s="299">
        <v>0</v>
      </c>
      <c r="BM12" s="299">
        <v>1</v>
      </c>
      <c r="BN12" s="299" t="s">
        <v>667</v>
      </c>
      <c r="BO12" s="299">
        <v>1</v>
      </c>
      <c r="BP12" s="299">
        <v>0</v>
      </c>
      <c r="BQ12" s="299">
        <v>1</v>
      </c>
      <c r="BR12" s="299" t="s">
        <v>667</v>
      </c>
      <c r="BS12" s="299">
        <v>0</v>
      </c>
      <c r="BT12" s="299">
        <v>0</v>
      </c>
      <c r="BU12" s="299">
        <v>0</v>
      </c>
      <c r="BV12" s="299">
        <v>476</v>
      </c>
      <c r="BW12" s="299">
        <v>3</v>
      </c>
      <c r="BX12" s="299">
        <v>589</v>
      </c>
      <c r="BY12" s="299">
        <v>233</v>
      </c>
      <c r="BZ12" s="300">
        <v>822</v>
      </c>
      <c r="CB12" s="247" t="b">
        <v>1</v>
      </c>
      <c r="CC12" s="247" t="s">
        <v>530</v>
      </c>
      <c r="CD12" s="8" t="b">
        <v>1</v>
      </c>
      <c r="CE12" s="8" t="s">
        <v>530</v>
      </c>
      <c r="CF12" s="247" t="b">
        <v>1</v>
      </c>
      <c r="CG12" s="8" t="s">
        <v>530</v>
      </c>
    </row>
    <row r="13" spans="1:85" x14ac:dyDescent="0.25">
      <c r="A13" s="46">
        <v>5</v>
      </c>
      <c r="B13" s="47" t="s">
        <v>84</v>
      </c>
      <c r="C13" s="47" t="s">
        <v>196</v>
      </c>
      <c r="D13" s="47" t="s">
        <v>446</v>
      </c>
      <c r="E13" s="291">
        <v>53</v>
      </c>
      <c r="F13" s="299">
        <v>48</v>
      </c>
      <c r="G13" s="299">
        <v>1</v>
      </c>
      <c r="H13" s="299">
        <v>111</v>
      </c>
      <c r="I13" s="299">
        <v>213</v>
      </c>
      <c r="J13" s="299">
        <v>16068</v>
      </c>
      <c r="K13" s="299">
        <v>11667</v>
      </c>
      <c r="L13" s="299">
        <v>84</v>
      </c>
      <c r="M13" s="299">
        <v>1092</v>
      </c>
      <c r="N13" s="299">
        <v>28911</v>
      </c>
      <c r="O13" s="299">
        <v>15900</v>
      </c>
      <c r="P13" s="299">
        <v>2401</v>
      </c>
      <c r="Q13" s="299">
        <v>1308</v>
      </c>
      <c r="R13" s="299">
        <v>1715</v>
      </c>
      <c r="S13" s="299">
        <v>21324</v>
      </c>
      <c r="T13" s="299">
        <v>29190</v>
      </c>
      <c r="U13" s="299">
        <v>10328</v>
      </c>
      <c r="V13" s="299">
        <v>937</v>
      </c>
      <c r="W13" s="299">
        <v>1929</v>
      </c>
      <c r="X13" s="299">
        <v>42384</v>
      </c>
      <c r="Y13" s="299">
        <v>10</v>
      </c>
      <c r="Z13" s="299">
        <v>4</v>
      </c>
      <c r="AA13" s="299">
        <v>0</v>
      </c>
      <c r="AB13" s="299">
        <v>2</v>
      </c>
      <c r="AC13" s="299">
        <v>16</v>
      </c>
      <c r="AD13" s="299">
        <v>61168</v>
      </c>
      <c r="AE13" s="299">
        <v>24400</v>
      </c>
      <c r="AF13" s="299">
        <v>2329</v>
      </c>
      <c r="AG13" s="299">
        <v>4738</v>
      </c>
      <c r="AH13" s="299">
        <v>92635</v>
      </c>
      <c r="AI13" s="299">
        <v>112721</v>
      </c>
      <c r="AJ13" s="299">
        <v>130733</v>
      </c>
      <c r="AK13" s="299">
        <v>-18012</v>
      </c>
      <c r="AL13" s="299">
        <v>93644</v>
      </c>
      <c r="AM13" s="299">
        <v>18.399999999999999</v>
      </c>
      <c r="AN13" s="299">
        <v>10371</v>
      </c>
      <c r="AO13" s="299">
        <v>0</v>
      </c>
      <c r="AP13" s="299">
        <v>104015</v>
      </c>
      <c r="AQ13" s="299">
        <v>8487</v>
      </c>
      <c r="AR13" s="299">
        <v>22203</v>
      </c>
      <c r="AS13" s="299">
        <v>0</v>
      </c>
      <c r="AT13" s="299">
        <v>29</v>
      </c>
      <c r="AU13" s="299">
        <v>30719</v>
      </c>
      <c r="AV13" s="299">
        <v>3898235</v>
      </c>
      <c r="AW13" s="299">
        <v>4305432</v>
      </c>
      <c r="AX13" s="299">
        <v>3418</v>
      </c>
      <c r="AY13" s="299">
        <v>23.31</v>
      </c>
      <c r="AZ13" s="299">
        <v>16.260000000000002</v>
      </c>
      <c r="BA13" s="299">
        <v>22130</v>
      </c>
      <c r="BB13" s="299">
        <v>2602</v>
      </c>
      <c r="BC13" s="299">
        <v>901</v>
      </c>
      <c r="BD13" s="299">
        <v>25633</v>
      </c>
      <c r="BE13" s="299">
        <v>54</v>
      </c>
      <c r="BF13" s="299">
        <v>26</v>
      </c>
      <c r="BG13" s="299">
        <v>24</v>
      </c>
      <c r="BH13" s="299">
        <v>8</v>
      </c>
      <c r="BI13" s="299">
        <v>16</v>
      </c>
      <c r="BJ13" s="299" t="s">
        <v>671</v>
      </c>
      <c r="BK13" s="299">
        <v>0</v>
      </c>
      <c r="BL13" s="299">
        <v>0</v>
      </c>
      <c r="BM13" s="299">
        <v>0</v>
      </c>
      <c r="BN13" s="299" t="s">
        <v>667</v>
      </c>
      <c r="BO13" s="299">
        <v>2</v>
      </c>
      <c r="BP13" s="299">
        <v>0</v>
      </c>
      <c r="BQ13" s="299">
        <v>2</v>
      </c>
      <c r="BR13" s="299" t="s">
        <v>667</v>
      </c>
      <c r="BS13" s="299">
        <v>0</v>
      </c>
      <c r="BT13" s="299">
        <v>0</v>
      </c>
      <c r="BU13" s="299">
        <v>0</v>
      </c>
      <c r="BV13" s="299">
        <v>0</v>
      </c>
      <c r="BW13" s="299">
        <v>0</v>
      </c>
      <c r="BX13" s="299">
        <v>80</v>
      </c>
      <c r="BY13" s="299">
        <v>1025</v>
      </c>
      <c r="BZ13" s="300">
        <v>1105</v>
      </c>
      <c r="CB13" s="247" t="b">
        <v>1</v>
      </c>
      <c r="CC13" s="247" t="s">
        <v>530</v>
      </c>
      <c r="CD13" s="8" t="b">
        <v>1</v>
      </c>
      <c r="CE13" s="8" t="s">
        <v>530</v>
      </c>
      <c r="CF13" s="247" t="b">
        <v>1</v>
      </c>
      <c r="CG13" s="8" t="s">
        <v>530</v>
      </c>
    </row>
    <row r="14" spans="1:85" x14ac:dyDescent="0.25">
      <c r="A14" s="46">
        <v>6</v>
      </c>
      <c r="B14" s="47" t="s">
        <v>86</v>
      </c>
      <c r="C14" s="47" t="s">
        <v>199</v>
      </c>
      <c r="D14" s="47" t="s">
        <v>199</v>
      </c>
      <c r="E14" s="291">
        <v>51</v>
      </c>
      <c r="F14" s="299">
        <v>195</v>
      </c>
      <c r="G14" s="299">
        <v>9</v>
      </c>
      <c r="H14" s="299">
        <v>66</v>
      </c>
      <c r="I14" s="299">
        <v>321</v>
      </c>
      <c r="J14" s="299">
        <v>29391</v>
      </c>
      <c r="K14" s="299">
        <v>11318</v>
      </c>
      <c r="L14" s="299">
        <v>692</v>
      </c>
      <c r="M14" s="299">
        <v>1653</v>
      </c>
      <c r="N14" s="299">
        <v>43054</v>
      </c>
      <c r="O14" s="299">
        <v>26470</v>
      </c>
      <c r="P14" s="299">
        <v>2873</v>
      </c>
      <c r="Q14" s="299">
        <v>1155</v>
      </c>
      <c r="R14" s="299">
        <v>1931</v>
      </c>
      <c r="S14" s="299">
        <v>32429</v>
      </c>
      <c r="T14" s="299">
        <v>24818</v>
      </c>
      <c r="U14" s="299">
        <v>5385</v>
      </c>
      <c r="V14" s="299">
        <v>953</v>
      </c>
      <c r="W14" s="299">
        <v>1243</v>
      </c>
      <c r="X14" s="299">
        <v>32399</v>
      </c>
      <c r="Y14" s="299">
        <v>0</v>
      </c>
      <c r="Z14" s="299">
        <v>0</v>
      </c>
      <c r="AA14" s="299">
        <v>0</v>
      </c>
      <c r="AB14" s="299">
        <v>0</v>
      </c>
      <c r="AC14" s="299">
        <v>0</v>
      </c>
      <c r="AD14" s="299">
        <v>80679</v>
      </c>
      <c r="AE14" s="299">
        <v>19576</v>
      </c>
      <c r="AF14" s="299">
        <v>2800</v>
      </c>
      <c r="AG14" s="299">
        <v>4827</v>
      </c>
      <c r="AH14" s="299">
        <v>107882</v>
      </c>
      <c r="AI14" s="299">
        <v>344520</v>
      </c>
      <c r="AJ14" s="299">
        <v>27336</v>
      </c>
      <c r="AK14" s="299">
        <v>317184</v>
      </c>
      <c r="AL14" s="299">
        <v>136201</v>
      </c>
      <c r="AM14" s="299">
        <v>20.8</v>
      </c>
      <c r="AN14" s="299">
        <v>16018</v>
      </c>
      <c r="AO14" s="299">
        <v>0</v>
      </c>
      <c r="AP14" s="299">
        <v>152219</v>
      </c>
      <c r="AQ14" s="299">
        <v>20204</v>
      </c>
      <c r="AR14" s="299">
        <v>6597</v>
      </c>
      <c r="AS14" s="299">
        <v>4599</v>
      </c>
      <c r="AT14" s="299">
        <v>301</v>
      </c>
      <c r="AU14" s="299">
        <v>31701</v>
      </c>
      <c r="AV14" s="299">
        <v>6549238</v>
      </c>
      <c r="AW14" s="299">
        <v>6967980</v>
      </c>
      <c r="AX14" s="299">
        <v>18</v>
      </c>
      <c r="AY14" s="299">
        <v>39</v>
      </c>
      <c r="AZ14" s="299">
        <v>6</v>
      </c>
      <c r="BA14" s="299">
        <v>23102</v>
      </c>
      <c r="BB14" s="299">
        <v>2627</v>
      </c>
      <c r="BC14" s="299">
        <v>1856</v>
      </c>
      <c r="BD14" s="299">
        <v>27585</v>
      </c>
      <c r="BE14" s="299">
        <v>88</v>
      </c>
      <c r="BF14" s="299">
        <v>39</v>
      </c>
      <c r="BG14" s="299">
        <v>30</v>
      </c>
      <c r="BH14" s="299">
        <v>10</v>
      </c>
      <c r="BI14" s="299">
        <v>20</v>
      </c>
      <c r="BJ14" s="299" t="s">
        <v>666</v>
      </c>
      <c r="BK14" s="299">
        <v>0</v>
      </c>
      <c r="BL14" s="299">
        <v>0</v>
      </c>
      <c r="BM14" s="299">
        <v>0</v>
      </c>
      <c r="BN14" s="299" t="s">
        <v>667</v>
      </c>
      <c r="BO14" s="299">
        <v>9</v>
      </c>
      <c r="BP14" s="299">
        <v>6</v>
      </c>
      <c r="BQ14" s="299">
        <v>3</v>
      </c>
      <c r="BR14" s="299" t="s">
        <v>672</v>
      </c>
      <c r="BS14" s="299">
        <v>0</v>
      </c>
      <c r="BT14" s="299">
        <v>0</v>
      </c>
      <c r="BU14" s="299">
        <v>0</v>
      </c>
      <c r="BV14" s="299">
        <v>1149</v>
      </c>
      <c r="BW14" s="299">
        <v>9</v>
      </c>
      <c r="BX14" s="299">
        <v>1285</v>
      </c>
      <c r="BY14" s="299">
        <v>689</v>
      </c>
      <c r="BZ14" s="300">
        <v>1974</v>
      </c>
      <c r="CB14" s="247" t="b">
        <v>1</v>
      </c>
      <c r="CC14" s="247" t="s">
        <v>530</v>
      </c>
      <c r="CD14" s="8" t="b">
        <v>1</v>
      </c>
      <c r="CE14" s="8" t="s">
        <v>530</v>
      </c>
      <c r="CF14" s="247" t="b">
        <v>1</v>
      </c>
      <c r="CG14" s="8" t="s">
        <v>530</v>
      </c>
    </row>
    <row r="15" spans="1:85" x14ac:dyDescent="0.25">
      <c r="A15" s="46">
        <v>7</v>
      </c>
      <c r="B15" s="47" t="s">
        <v>178</v>
      </c>
      <c r="C15" s="47" t="s">
        <v>256</v>
      </c>
      <c r="D15" s="47" t="s">
        <v>447</v>
      </c>
      <c r="E15" s="291">
        <v>10</v>
      </c>
      <c r="F15" s="299">
        <v>111</v>
      </c>
      <c r="G15" s="299">
        <v>1</v>
      </c>
      <c r="H15" s="299">
        <v>53</v>
      </c>
      <c r="I15" s="299">
        <v>175</v>
      </c>
      <c r="J15" s="299">
        <v>13043</v>
      </c>
      <c r="K15" s="299">
        <v>10744</v>
      </c>
      <c r="L15" s="299">
        <v>34</v>
      </c>
      <c r="M15" s="299">
        <v>1613</v>
      </c>
      <c r="N15" s="299">
        <v>25434</v>
      </c>
      <c r="O15" s="299">
        <v>13879</v>
      </c>
      <c r="P15" s="299">
        <v>10160</v>
      </c>
      <c r="Q15" s="299">
        <v>1</v>
      </c>
      <c r="R15" s="299">
        <v>2172</v>
      </c>
      <c r="S15" s="299">
        <v>26212</v>
      </c>
      <c r="T15" s="299">
        <v>17309</v>
      </c>
      <c r="U15" s="299">
        <v>7338</v>
      </c>
      <c r="V15" s="299">
        <v>3</v>
      </c>
      <c r="W15" s="299">
        <v>1599</v>
      </c>
      <c r="X15" s="299">
        <v>26249</v>
      </c>
      <c r="Y15" s="299">
        <v>404</v>
      </c>
      <c r="Z15" s="299">
        <v>96</v>
      </c>
      <c r="AA15" s="299">
        <v>0</v>
      </c>
      <c r="AB15" s="299">
        <v>258</v>
      </c>
      <c r="AC15" s="299">
        <v>758</v>
      </c>
      <c r="AD15" s="299">
        <v>44635</v>
      </c>
      <c r="AE15" s="299">
        <v>28338</v>
      </c>
      <c r="AF15" s="299">
        <v>38</v>
      </c>
      <c r="AG15" s="299">
        <v>5642</v>
      </c>
      <c r="AH15" s="299">
        <v>78653</v>
      </c>
      <c r="AI15" s="299">
        <v>228315</v>
      </c>
      <c r="AJ15" s="299">
        <v>173429</v>
      </c>
      <c r="AK15" s="299">
        <v>54886</v>
      </c>
      <c r="AL15" s="299">
        <v>65608</v>
      </c>
      <c r="AM15" s="299">
        <v>13.8</v>
      </c>
      <c r="AN15" s="299">
        <v>2124</v>
      </c>
      <c r="AO15" s="299">
        <v>12</v>
      </c>
      <c r="AP15" s="299">
        <v>67732</v>
      </c>
      <c r="AQ15" s="299">
        <v>15554</v>
      </c>
      <c r="AR15" s="299">
        <v>158688</v>
      </c>
      <c r="AS15" s="299">
        <v>0</v>
      </c>
      <c r="AT15" s="299">
        <v>2124</v>
      </c>
      <c r="AU15" s="299">
        <v>176366</v>
      </c>
      <c r="AV15" s="299">
        <v>4559448</v>
      </c>
      <c r="AW15" s="299">
        <v>5073398</v>
      </c>
      <c r="AX15" s="299">
        <v>0</v>
      </c>
      <c r="AY15" s="299">
        <v>28</v>
      </c>
      <c r="AZ15" s="299">
        <v>7</v>
      </c>
      <c r="BA15" s="299">
        <v>5474</v>
      </c>
      <c r="BB15" s="299">
        <v>2238</v>
      </c>
      <c r="BC15" s="299">
        <v>416</v>
      </c>
      <c r="BD15" s="299">
        <v>8128</v>
      </c>
      <c r="BE15" s="299">
        <v>62</v>
      </c>
      <c r="BF15" s="299">
        <v>45</v>
      </c>
      <c r="BG15" s="299">
        <v>34</v>
      </c>
      <c r="BH15" s="299">
        <v>12</v>
      </c>
      <c r="BI15" s="299">
        <v>22</v>
      </c>
      <c r="BJ15" s="299" t="s">
        <v>673</v>
      </c>
      <c r="BK15" s="299">
        <v>2</v>
      </c>
      <c r="BL15" s="299">
        <v>0</v>
      </c>
      <c r="BM15" s="299">
        <v>2</v>
      </c>
      <c r="BN15" s="299" t="s">
        <v>667</v>
      </c>
      <c r="BO15" s="299">
        <v>9</v>
      </c>
      <c r="BP15" s="299">
        <v>4</v>
      </c>
      <c r="BQ15" s="299">
        <v>5</v>
      </c>
      <c r="BR15" s="299" t="s">
        <v>672</v>
      </c>
      <c r="BS15" s="299">
        <v>0</v>
      </c>
      <c r="BT15" s="299">
        <v>0</v>
      </c>
      <c r="BU15" s="299">
        <v>0</v>
      </c>
      <c r="BV15" s="299">
        <v>350</v>
      </c>
      <c r="BW15" s="299">
        <v>10</v>
      </c>
      <c r="BX15" s="299">
        <v>467</v>
      </c>
      <c r="BY15" s="299">
        <v>287</v>
      </c>
      <c r="BZ15" s="300">
        <v>754</v>
      </c>
      <c r="CB15" s="247" t="b">
        <v>1</v>
      </c>
      <c r="CC15" s="247" t="s">
        <v>530</v>
      </c>
      <c r="CD15" s="8" t="b">
        <v>1</v>
      </c>
      <c r="CE15" s="8" t="s">
        <v>530</v>
      </c>
      <c r="CF15" s="247" t="b">
        <v>1</v>
      </c>
      <c r="CG15" s="8" t="s">
        <v>530</v>
      </c>
    </row>
    <row r="16" spans="1:85" x14ac:dyDescent="0.25">
      <c r="A16" s="46">
        <v>8</v>
      </c>
      <c r="B16" s="47" t="s">
        <v>87</v>
      </c>
      <c r="C16" s="47" t="s">
        <v>202</v>
      </c>
      <c r="D16" s="47" t="s">
        <v>448</v>
      </c>
      <c r="E16" s="291">
        <v>64</v>
      </c>
      <c r="F16" s="299">
        <v>53</v>
      </c>
      <c r="G16" s="299">
        <v>1</v>
      </c>
      <c r="H16" s="299">
        <v>105</v>
      </c>
      <c r="I16" s="299">
        <v>223</v>
      </c>
      <c r="J16" s="299">
        <v>7872</v>
      </c>
      <c r="K16" s="299">
        <v>9311</v>
      </c>
      <c r="L16" s="299">
        <v>354</v>
      </c>
      <c r="M16" s="299">
        <v>594</v>
      </c>
      <c r="N16" s="299">
        <v>18131</v>
      </c>
      <c r="O16" s="299">
        <v>13329</v>
      </c>
      <c r="P16" s="299">
        <v>2321</v>
      </c>
      <c r="Q16" s="299">
        <v>167</v>
      </c>
      <c r="R16" s="299">
        <v>1119</v>
      </c>
      <c r="S16" s="299">
        <v>16936</v>
      </c>
      <c r="T16" s="299">
        <v>13842</v>
      </c>
      <c r="U16" s="299">
        <v>6015</v>
      </c>
      <c r="V16" s="299">
        <v>235</v>
      </c>
      <c r="W16" s="299">
        <v>1750</v>
      </c>
      <c r="X16" s="299">
        <v>21842</v>
      </c>
      <c r="Y16" s="299">
        <v>261</v>
      </c>
      <c r="Z16" s="299">
        <v>40</v>
      </c>
      <c r="AA16" s="299">
        <v>12</v>
      </c>
      <c r="AB16" s="299">
        <v>24</v>
      </c>
      <c r="AC16" s="299">
        <v>337</v>
      </c>
      <c r="AD16" s="299">
        <v>35304</v>
      </c>
      <c r="AE16" s="299">
        <v>17687</v>
      </c>
      <c r="AF16" s="299">
        <v>768</v>
      </c>
      <c r="AG16" s="299">
        <v>3487</v>
      </c>
      <c r="AH16" s="299">
        <v>57246</v>
      </c>
      <c r="AI16" s="299">
        <v>73132</v>
      </c>
      <c r="AJ16" s="299">
        <v>2059</v>
      </c>
      <c r="AK16" s="299">
        <v>71073</v>
      </c>
      <c r="AL16" s="299">
        <v>54787</v>
      </c>
      <c r="AM16" s="299">
        <v>19.100000000000001</v>
      </c>
      <c r="AN16" s="299">
        <v>22304</v>
      </c>
      <c r="AO16" s="299">
        <v>5332</v>
      </c>
      <c r="AP16" s="299">
        <v>77091</v>
      </c>
      <c r="AQ16" s="299">
        <v>4299</v>
      </c>
      <c r="AR16" s="299">
        <v>12298</v>
      </c>
      <c r="AS16" s="299">
        <v>0</v>
      </c>
      <c r="AT16" s="299">
        <v>565</v>
      </c>
      <c r="AU16" s="299">
        <v>17162</v>
      </c>
      <c r="AV16" s="299">
        <v>2222204</v>
      </c>
      <c r="AW16" s="299">
        <v>2362903</v>
      </c>
      <c r="AX16" s="299">
        <v>47</v>
      </c>
      <c r="AY16" s="299">
        <v>22</v>
      </c>
      <c r="AZ16" s="299">
        <v>6.5</v>
      </c>
      <c r="BA16" s="299">
        <v>18617</v>
      </c>
      <c r="BB16" s="299">
        <v>927</v>
      </c>
      <c r="BC16" s="299">
        <v>912</v>
      </c>
      <c r="BD16" s="299">
        <v>20456</v>
      </c>
      <c r="BE16" s="299">
        <v>59</v>
      </c>
      <c r="BF16" s="299">
        <v>20</v>
      </c>
      <c r="BG16" s="299">
        <v>19</v>
      </c>
      <c r="BH16" s="299">
        <v>9</v>
      </c>
      <c r="BI16" s="299">
        <v>10</v>
      </c>
      <c r="BJ16" s="299" t="s">
        <v>670</v>
      </c>
      <c r="BK16" s="299">
        <v>0</v>
      </c>
      <c r="BL16" s="299">
        <v>0</v>
      </c>
      <c r="BM16" s="299">
        <v>0</v>
      </c>
      <c r="BN16" s="299" t="s">
        <v>667</v>
      </c>
      <c r="BO16" s="299">
        <v>1</v>
      </c>
      <c r="BP16" s="299">
        <v>0</v>
      </c>
      <c r="BQ16" s="299">
        <v>1</v>
      </c>
      <c r="BR16" s="299" t="s">
        <v>667</v>
      </c>
      <c r="BS16" s="299">
        <v>0</v>
      </c>
      <c r="BT16" s="299">
        <v>0</v>
      </c>
      <c r="BU16" s="299">
        <v>0</v>
      </c>
      <c r="BV16" s="299">
        <v>192</v>
      </c>
      <c r="BW16" s="299">
        <v>0</v>
      </c>
      <c r="BX16" s="299">
        <v>271</v>
      </c>
      <c r="BY16" s="299">
        <v>10</v>
      </c>
      <c r="BZ16" s="300">
        <v>281</v>
      </c>
      <c r="CB16" s="247" t="b">
        <v>1</v>
      </c>
      <c r="CC16" s="247" t="s">
        <v>530</v>
      </c>
      <c r="CD16" s="8" t="b">
        <v>1</v>
      </c>
      <c r="CE16" s="8" t="s">
        <v>530</v>
      </c>
      <c r="CF16" s="247" t="b">
        <v>1</v>
      </c>
      <c r="CG16" s="8" t="s">
        <v>530</v>
      </c>
    </row>
    <row r="17" spans="1:85" x14ac:dyDescent="0.25">
      <c r="A17" s="46">
        <v>9</v>
      </c>
      <c r="B17" s="47" t="s">
        <v>89</v>
      </c>
      <c r="C17" s="47" t="s">
        <v>204</v>
      </c>
      <c r="D17" s="47" t="s">
        <v>449</v>
      </c>
      <c r="E17" s="291">
        <v>25</v>
      </c>
      <c r="F17" s="299">
        <v>46</v>
      </c>
      <c r="G17" s="299">
        <v>4</v>
      </c>
      <c r="H17" s="299">
        <v>52</v>
      </c>
      <c r="I17" s="299">
        <v>127</v>
      </c>
      <c r="J17" s="299">
        <v>13791</v>
      </c>
      <c r="K17" s="299">
        <v>3448</v>
      </c>
      <c r="L17" s="299">
        <v>215</v>
      </c>
      <c r="M17" s="299">
        <v>399</v>
      </c>
      <c r="N17" s="299">
        <v>17853</v>
      </c>
      <c r="O17" s="299">
        <v>15599</v>
      </c>
      <c r="P17" s="299">
        <v>915</v>
      </c>
      <c r="Q17" s="299">
        <v>418</v>
      </c>
      <c r="R17" s="299">
        <v>1165</v>
      </c>
      <c r="S17" s="299">
        <v>18097</v>
      </c>
      <c r="T17" s="299">
        <v>19816</v>
      </c>
      <c r="U17" s="299">
        <v>2802</v>
      </c>
      <c r="V17" s="299">
        <v>477</v>
      </c>
      <c r="W17" s="299">
        <v>1185</v>
      </c>
      <c r="X17" s="299">
        <v>24280</v>
      </c>
      <c r="Y17" s="299">
        <v>75</v>
      </c>
      <c r="Z17" s="299">
        <v>4</v>
      </c>
      <c r="AA17" s="299">
        <v>0</v>
      </c>
      <c r="AB17" s="299">
        <v>3</v>
      </c>
      <c r="AC17" s="299">
        <v>82</v>
      </c>
      <c r="AD17" s="299">
        <v>49281</v>
      </c>
      <c r="AE17" s="299">
        <v>7169</v>
      </c>
      <c r="AF17" s="299">
        <v>1110</v>
      </c>
      <c r="AG17" s="299">
        <v>2752</v>
      </c>
      <c r="AH17" s="299">
        <v>60312</v>
      </c>
      <c r="AI17" s="299">
        <v>162274</v>
      </c>
      <c r="AJ17" s="299">
        <v>0</v>
      </c>
      <c r="AK17" s="299">
        <v>162274</v>
      </c>
      <c r="AL17" s="299">
        <v>60948</v>
      </c>
      <c r="AM17" s="299">
        <v>18.600000000000001</v>
      </c>
      <c r="AN17" s="299">
        <v>2871</v>
      </c>
      <c r="AO17" s="299">
        <v>0</v>
      </c>
      <c r="AP17" s="299">
        <v>63819</v>
      </c>
      <c r="AQ17" s="299">
        <v>7210</v>
      </c>
      <c r="AR17" s="299">
        <v>51698</v>
      </c>
      <c r="AS17" s="299">
        <v>54</v>
      </c>
      <c r="AT17" s="299">
        <v>26</v>
      </c>
      <c r="AU17" s="299">
        <v>58988</v>
      </c>
      <c r="AV17" s="299">
        <v>3067207</v>
      </c>
      <c r="AW17" s="299">
        <v>3317715</v>
      </c>
      <c r="AX17" s="299">
        <v>0</v>
      </c>
      <c r="AY17" s="299">
        <v>5</v>
      </c>
      <c r="AZ17" s="299">
        <v>6</v>
      </c>
      <c r="BA17" s="299">
        <v>15313</v>
      </c>
      <c r="BB17" s="299">
        <v>1732</v>
      </c>
      <c r="BC17" s="299">
        <v>663</v>
      </c>
      <c r="BD17" s="299">
        <v>17708</v>
      </c>
      <c r="BE17" s="299">
        <v>43</v>
      </c>
      <c r="BF17" s="299">
        <v>12</v>
      </c>
      <c r="BG17" s="299">
        <v>9</v>
      </c>
      <c r="BH17" s="299">
        <v>2</v>
      </c>
      <c r="BI17" s="299">
        <v>7</v>
      </c>
      <c r="BJ17" s="299" t="s">
        <v>670</v>
      </c>
      <c r="BK17" s="299">
        <v>0</v>
      </c>
      <c r="BL17" s="299">
        <v>0</v>
      </c>
      <c r="BM17" s="299">
        <v>0</v>
      </c>
      <c r="BN17" s="299" t="s">
        <v>667</v>
      </c>
      <c r="BO17" s="299">
        <v>3</v>
      </c>
      <c r="BP17" s="299">
        <v>0</v>
      </c>
      <c r="BQ17" s="299">
        <v>3</v>
      </c>
      <c r="BR17" s="299" t="s">
        <v>667</v>
      </c>
      <c r="BS17" s="299">
        <v>0</v>
      </c>
      <c r="BT17" s="299">
        <v>0</v>
      </c>
      <c r="BU17" s="299">
        <v>0</v>
      </c>
      <c r="BV17" s="299">
        <v>534</v>
      </c>
      <c r="BW17" s="299">
        <v>2</v>
      </c>
      <c r="BX17" s="299">
        <v>591</v>
      </c>
      <c r="BY17" s="299">
        <v>228</v>
      </c>
      <c r="BZ17" s="300">
        <v>819</v>
      </c>
      <c r="CB17" s="247" t="b">
        <v>1</v>
      </c>
      <c r="CC17" s="247" t="s">
        <v>530</v>
      </c>
      <c r="CD17" s="8" t="b">
        <v>1</v>
      </c>
      <c r="CE17" s="8" t="s">
        <v>530</v>
      </c>
      <c r="CF17" s="247" t="b">
        <v>1</v>
      </c>
      <c r="CG17" s="8" t="s">
        <v>530</v>
      </c>
    </row>
    <row r="18" spans="1:85" x14ac:dyDescent="0.25">
      <c r="A18" s="46">
        <v>10</v>
      </c>
      <c r="B18" s="47" t="s">
        <v>90</v>
      </c>
      <c r="C18" s="47" t="s">
        <v>205</v>
      </c>
      <c r="D18" s="47" t="s">
        <v>450</v>
      </c>
      <c r="E18" s="291">
        <v>63</v>
      </c>
      <c r="F18" s="299">
        <v>194</v>
      </c>
      <c r="G18" s="299">
        <v>7</v>
      </c>
      <c r="H18" s="299">
        <v>112</v>
      </c>
      <c r="I18" s="299">
        <v>376</v>
      </c>
      <c r="J18" s="299">
        <v>24835</v>
      </c>
      <c r="K18" s="299">
        <v>10187</v>
      </c>
      <c r="L18" s="299">
        <v>1176</v>
      </c>
      <c r="M18" s="299">
        <v>1354</v>
      </c>
      <c r="N18" s="299">
        <v>37552</v>
      </c>
      <c r="O18" s="299">
        <v>28154</v>
      </c>
      <c r="P18" s="299">
        <v>2709</v>
      </c>
      <c r="Q18" s="299">
        <v>1010</v>
      </c>
      <c r="R18" s="299">
        <v>833</v>
      </c>
      <c r="S18" s="299">
        <v>32706</v>
      </c>
      <c r="T18" s="299">
        <v>26353</v>
      </c>
      <c r="U18" s="299">
        <v>5740</v>
      </c>
      <c r="V18" s="299">
        <v>932</v>
      </c>
      <c r="W18" s="299">
        <v>564</v>
      </c>
      <c r="X18" s="299">
        <v>33589</v>
      </c>
      <c r="Y18" s="299">
        <v>860</v>
      </c>
      <c r="Z18" s="299">
        <v>36</v>
      </c>
      <c r="AA18" s="299">
        <v>51</v>
      </c>
      <c r="AB18" s="299">
        <v>15</v>
      </c>
      <c r="AC18" s="299">
        <v>962</v>
      </c>
      <c r="AD18" s="299">
        <v>80202</v>
      </c>
      <c r="AE18" s="299">
        <v>18672</v>
      </c>
      <c r="AF18" s="299">
        <v>3169</v>
      </c>
      <c r="AG18" s="299">
        <v>2766</v>
      </c>
      <c r="AH18" s="299">
        <v>104809</v>
      </c>
      <c r="AI18" s="299">
        <v>296264</v>
      </c>
      <c r="AJ18" s="299">
        <v>12701</v>
      </c>
      <c r="AK18" s="299">
        <v>283563</v>
      </c>
      <c r="AL18" s="299">
        <v>111891</v>
      </c>
      <c r="AM18" s="299">
        <v>16.05</v>
      </c>
      <c r="AN18" s="299">
        <v>36954</v>
      </c>
      <c r="AO18" s="299">
        <v>0</v>
      </c>
      <c r="AP18" s="299">
        <v>148845</v>
      </c>
      <c r="AQ18" s="299">
        <v>10854</v>
      </c>
      <c r="AR18" s="299">
        <v>29168</v>
      </c>
      <c r="AS18" s="299">
        <v>12224</v>
      </c>
      <c r="AT18" s="299">
        <v>9971</v>
      </c>
      <c r="AU18" s="299">
        <v>62217</v>
      </c>
      <c r="AV18" s="299">
        <v>5706917</v>
      </c>
      <c r="AW18" s="299">
        <v>6114866</v>
      </c>
      <c r="AX18" s="299">
        <v>127</v>
      </c>
      <c r="AY18" s="299">
        <v>47</v>
      </c>
      <c r="AZ18" s="299">
        <v>6</v>
      </c>
      <c r="BA18" s="299">
        <v>28275</v>
      </c>
      <c r="BB18" s="299">
        <v>2774</v>
      </c>
      <c r="BC18" s="299">
        <v>1364</v>
      </c>
      <c r="BD18" s="299">
        <v>32413</v>
      </c>
      <c r="BE18" s="299">
        <v>92</v>
      </c>
      <c r="BF18" s="299">
        <v>56</v>
      </c>
      <c r="BG18" s="299">
        <v>50</v>
      </c>
      <c r="BH18" s="299">
        <v>39</v>
      </c>
      <c r="BI18" s="299">
        <v>11</v>
      </c>
      <c r="BJ18" s="299" t="s">
        <v>670</v>
      </c>
      <c r="BK18" s="299">
        <v>2</v>
      </c>
      <c r="BL18" s="299">
        <v>0</v>
      </c>
      <c r="BM18" s="299">
        <v>2</v>
      </c>
      <c r="BN18" s="299" t="s">
        <v>667</v>
      </c>
      <c r="BO18" s="299">
        <v>4</v>
      </c>
      <c r="BP18" s="299">
        <v>1</v>
      </c>
      <c r="BQ18" s="299">
        <v>3</v>
      </c>
      <c r="BR18" s="299" t="s">
        <v>672</v>
      </c>
      <c r="BS18" s="299">
        <v>1</v>
      </c>
      <c r="BT18" s="299">
        <v>5</v>
      </c>
      <c r="BU18" s="299">
        <v>1</v>
      </c>
      <c r="BV18" s="299">
        <v>1224</v>
      </c>
      <c r="BW18" s="299">
        <v>13</v>
      </c>
      <c r="BX18" s="299">
        <v>1385</v>
      </c>
      <c r="BY18" s="299">
        <v>466</v>
      </c>
      <c r="BZ18" s="300">
        <v>1851</v>
      </c>
      <c r="CB18" s="247" t="b">
        <v>1</v>
      </c>
      <c r="CC18" s="247" t="s">
        <v>530</v>
      </c>
      <c r="CD18" s="8" t="b">
        <v>1</v>
      </c>
      <c r="CE18" s="8" t="s">
        <v>530</v>
      </c>
      <c r="CF18" s="247" t="b">
        <v>1</v>
      </c>
      <c r="CG18" s="8" t="s">
        <v>530</v>
      </c>
    </row>
    <row r="19" spans="1:85" x14ac:dyDescent="0.25">
      <c r="A19" s="46">
        <v>11</v>
      </c>
      <c r="B19" s="47" t="s">
        <v>91</v>
      </c>
      <c r="C19" s="47" t="s">
        <v>206</v>
      </c>
      <c r="D19" s="47" t="s">
        <v>451</v>
      </c>
      <c r="E19" s="291">
        <v>64</v>
      </c>
      <c r="F19" s="299">
        <v>143</v>
      </c>
      <c r="G19" s="299">
        <v>7</v>
      </c>
      <c r="H19" s="299">
        <v>90</v>
      </c>
      <c r="I19" s="299">
        <v>304</v>
      </c>
      <c r="J19" s="299">
        <v>22107</v>
      </c>
      <c r="K19" s="299">
        <v>16218</v>
      </c>
      <c r="L19" s="299">
        <v>266</v>
      </c>
      <c r="M19" s="299">
        <v>1478</v>
      </c>
      <c r="N19" s="299">
        <v>40069</v>
      </c>
      <c r="O19" s="299">
        <v>31313</v>
      </c>
      <c r="P19" s="299">
        <v>4994</v>
      </c>
      <c r="Q19" s="299">
        <v>898</v>
      </c>
      <c r="R19" s="299">
        <v>1272</v>
      </c>
      <c r="S19" s="299">
        <v>38477</v>
      </c>
      <c r="T19" s="299">
        <v>31073</v>
      </c>
      <c r="U19" s="299">
        <v>12787</v>
      </c>
      <c r="V19" s="299">
        <v>525</v>
      </c>
      <c r="W19" s="299">
        <v>1496</v>
      </c>
      <c r="X19" s="299">
        <v>45881</v>
      </c>
      <c r="Y19" s="299">
        <v>797</v>
      </c>
      <c r="Z19" s="299">
        <v>94</v>
      </c>
      <c r="AA19" s="299">
        <v>22</v>
      </c>
      <c r="AB19" s="299">
        <v>29</v>
      </c>
      <c r="AC19" s="299">
        <v>942</v>
      </c>
      <c r="AD19" s="299">
        <v>85290</v>
      </c>
      <c r="AE19" s="299">
        <v>34093</v>
      </c>
      <c r="AF19" s="299">
        <v>1711</v>
      </c>
      <c r="AG19" s="299">
        <v>4275</v>
      </c>
      <c r="AH19" s="299">
        <v>125369</v>
      </c>
      <c r="AI19" s="299">
        <v>297564</v>
      </c>
      <c r="AJ19" s="299">
        <v>0</v>
      </c>
      <c r="AK19" s="299">
        <v>297564</v>
      </c>
      <c r="AL19" s="299">
        <v>120663</v>
      </c>
      <c r="AM19" s="299">
        <v>16.899999999999999</v>
      </c>
      <c r="AN19" s="299">
        <v>7509</v>
      </c>
      <c r="AO19" s="299">
        <v>0</v>
      </c>
      <c r="AP19" s="299">
        <v>128172</v>
      </c>
      <c r="AQ19" s="299">
        <v>14989</v>
      </c>
      <c r="AR19" s="299">
        <v>13885</v>
      </c>
      <c r="AS19" s="299">
        <v>2167</v>
      </c>
      <c r="AT19" s="299">
        <v>2607</v>
      </c>
      <c r="AU19" s="299">
        <v>33648</v>
      </c>
      <c r="AV19" s="299">
        <v>5066930</v>
      </c>
      <c r="AW19" s="299">
        <v>5411982</v>
      </c>
      <c r="AX19" s="299">
        <v>6</v>
      </c>
      <c r="AY19" s="299">
        <v>39</v>
      </c>
      <c r="AZ19" s="299">
        <v>5</v>
      </c>
      <c r="BA19" s="299">
        <v>25181</v>
      </c>
      <c r="BB19" s="299">
        <v>2429</v>
      </c>
      <c r="BC19" s="299">
        <v>843</v>
      </c>
      <c r="BD19" s="299">
        <v>28453</v>
      </c>
      <c r="BE19" s="299">
        <v>75</v>
      </c>
      <c r="BF19" s="299">
        <v>65</v>
      </c>
      <c r="BG19" s="299">
        <v>58</v>
      </c>
      <c r="BH19" s="299">
        <v>22</v>
      </c>
      <c r="BI19" s="299">
        <v>36</v>
      </c>
      <c r="BJ19" s="299" t="s">
        <v>670</v>
      </c>
      <c r="BK19" s="299">
        <v>4</v>
      </c>
      <c r="BL19" s="299">
        <v>3</v>
      </c>
      <c r="BM19" s="299">
        <v>1</v>
      </c>
      <c r="BN19" s="299" t="s">
        <v>674</v>
      </c>
      <c r="BO19" s="299">
        <v>3</v>
      </c>
      <c r="BP19" s="299">
        <v>1</v>
      </c>
      <c r="BQ19" s="299">
        <v>2</v>
      </c>
      <c r="BR19" s="299" t="s">
        <v>667</v>
      </c>
      <c r="BS19" s="299">
        <v>5</v>
      </c>
      <c r="BT19" s="299">
        <v>0</v>
      </c>
      <c r="BU19" s="299">
        <v>0</v>
      </c>
      <c r="BV19" s="299">
        <v>1428</v>
      </c>
      <c r="BW19" s="299">
        <v>14</v>
      </c>
      <c r="BX19" s="299">
        <v>1582</v>
      </c>
      <c r="BY19" s="299">
        <v>473</v>
      </c>
      <c r="BZ19" s="300">
        <v>2055</v>
      </c>
      <c r="CB19" s="247" t="b">
        <v>1</v>
      </c>
      <c r="CC19" s="247" t="s">
        <v>530</v>
      </c>
      <c r="CD19" s="8" t="b">
        <v>1</v>
      </c>
      <c r="CE19" s="8" t="s">
        <v>530</v>
      </c>
      <c r="CF19" s="247" t="b">
        <v>1</v>
      </c>
      <c r="CG19" s="8" t="s">
        <v>530</v>
      </c>
    </row>
    <row r="20" spans="1:85" x14ac:dyDescent="0.25">
      <c r="A20" s="46">
        <v>12</v>
      </c>
      <c r="B20" s="47" t="s">
        <v>658</v>
      </c>
      <c r="C20" s="47" t="s">
        <v>207</v>
      </c>
      <c r="D20" s="47" t="s">
        <v>659</v>
      </c>
      <c r="E20" s="291">
        <v>78</v>
      </c>
      <c r="F20" s="299">
        <v>168</v>
      </c>
      <c r="G20" s="299">
        <v>7</v>
      </c>
      <c r="H20" s="299">
        <v>71</v>
      </c>
      <c r="I20" s="299">
        <v>324</v>
      </c>
      <c r="J20" s="299">
        <v>15195</v>
      </c>
      <c r="K20" s="299">
        <v>12034</v>
      </c>
      <c r="L20" s="299">
        <v>46</v>
      </c>
      <c r="M20" s="299">
        <v>375</v>
      </c>
      <c r="N20" s="299">
        <v>27650</v>
      </c>
      <c r="O20" s="299">
        <v>20235</v>
      </c>
      <c r="P20" s="299">
        <v>3495</v>
      </c>
      <c r="Q20" s="299">
        <v>84</v>
      </c>
      <c r="R20" s="299">
        <v>1488</v>
      </c>
      <c r="S20" s="299">
        <v>25302</v>
      </c>
      <c r="T20" s="299">
        <v>17566</v>
      </c>
      <c r="U20" s="299">
        <v>5957</v>
      </c>
      <c r="V20" s="299">
        <v>79</v>
      </c>
      <c r="W20" s="299">
        <v>1198</v>
      </c>
      <c r="X20" s="299">
        <v>24800</v>
      </c>
      <c r="Y20" s="299">
        <v>34</v>
      </c>
      <c r="Z20" s="299">
        <v>8</v>
      </c>
      <c r="AA20" s="299">
        <v>0</v>
      </c>
      <c r="AB20" s="299">
        <v>1</v>
      </c>
      <c r="AC20" s="299">
        <v>43</v>
      </c>
      <c r="AD20" s="299">
        <v>53030</v>
      </c>
      <c r="AE20" s="299">
        <v>21494</v>
      </c>
      <c r="AF20" s="299">
        <v>209</v>
      </c>
      <c r="AG20" s="299">
        <v>3062</v>
      </c>
      <c r="AH20" s="299">
        <v>77795</v>
      </c>
      <c r="AI20" s="299">
        <v>39412</v>
      </c>
      <c r="AJ20" s="299">
        <v>17064</v>
      </c>
      <c r="AK20" s="299">
        <v>22348</v>
      </c>
      <c r="AL20" s="299">
        <v>81651</v>
      </c>
      <c r="AM20" s="299">
        <v>17.7</v>
      </c>
      <c r="AN20" s="299">
        <v>28213</v>
      </c>
      <c r="AO20" s="299">
        <v>18452</v>
      </c>
      <c r="AP20" s="299">
        <v>109864</v>
      </c>
      <c r="AQ20" s="299">
        <v>12541</v>
      </c>
      <c r="AR20" s="299">
        <v>167</v>
      </c>
      <c r="AS20" s="299">
        <v>3322</v>
      </c>
      <c r="AT20" s="299">
        <v>199</v>
      </c>
      <c r="AU20" s="299">
        <v>16229</v>
      </c>
      <c r="AV20" s="299">
        <v>3350990</v>
      </c>
      <c r="AW20" s="299">
        <v>3703800</v>
      </c>
      <c r="AX20" s="299">
        <v>0</v>
      </c>
      <c r="AY20" s="299">
        <v>26</v>
      </c>
      <c r="AZ20" s="299">
        <v>1</v>
      </c>
      <c r="BA20" s="299">
        <v>12994</v>
      </c>
      <c r="BB20" s="299">
        <v>2093</v>
      </c>
      <c r="BC20" s="299">
        <v>487</v>
      </c>
      <c r="BD20" s="299">
        <v>15574</v>
      </c>
      <c r="BE20" s="299">
        <v>90</v>
      </c>
      <c r="BF20" s="299">
        <v>59</v>
      </c>
      <c r="BG20" s="299">
        <v>47</v>
      </c>
      <c r="BH20" s="299">
        <v>17</v>
      </c>
      <c r="BI20" s="299">
        <v>30</v>
      </c>
      <c r="BJ20" s="299" t="s">
        <v>670</v>
      </c>
      <c r="BK20" s="299">
        <v>2</v>
      </c>
      <c r="BL20" s="299">
        <v>1</v>
      </c>
      <c r="BM20" s="299">
        <v>1</v>
      </c>
      <c r="BN20" s="299" t="s">
        <v>667</v>
      </c>
      <c r="BO20" s="299">
        <v>10</v>
      </c>
      <c r="BP20" s="299">
        <v>6</v>
      </c>
      <c r="BQ20" s="299">
        <v>4</v>
      </c>
      <c r="BR20" s="299" t="s">
        <v>672</v>
      </c>
      <c r="BS20" s="299">
        <v>0</v>
      </c>
      <c r="BT20" s="299">
        <v>0</v>
      </c>
      <c r="BU20" s="299">
        <v>0</v>
      </c>
      <c r="BV20" s="299">
        <v>638</v>
      </c>
      <c r="BW20" s="299">
        <v>7</v>
      </c>
      <c r="BX20" s="299">
        <v>794</v>
      </c>
      <c r="BY20" s="299">
        <v>676</v>
      </c>
      <c r="BZ20" s="300">
        <v>1470</v>
      </c>
      <c r="CB20" s="247" t="b">
        <v>1</v>
      </c>
      <c r="CC20" s="247" t="s">
        <v>530</v>
      </c>
      <c r="CD20" s="8" t="b">
        <v>1</v>
      </c>
      <c r="CE20" s="8" t="s">
        <v>530</v>
      </c>
      <c r="CF20" s="247" t="b">
        <v>1</v>
      </c>
      <c r="CG20" s="8" t="s">
        <v>530</v>
      </c>
    </row>
    <row r="21" spans="1:85" x14ac:dyDescent="0.25">
      <c r="A21" s="46">
        <v>13</v>
      </c>
      <c r="B21" s="47" t="s">
        <v>93</v>
      </c>
      <c r="C21" s="47" t="s">
        <v>208</v>
      </c>
      <c r="D21" s="47" t="s">
        <v>452</v>
      </c>
      <c r="E21" s="291">
        <v>37</v>
      </c>
      <c r="F21" s="299">
        <v>58</v>
      </c>
      <c r="G21" s="299">
        <v>6</v>
      </c>
      <c r="H21" s="299">
        <v>37</v>
      </c>
      <c r="I21" s="299">
        <v>138</v>
      </c>
      <c r="J21" s="299">
        <v>16013</v>
      </c>
      <c r="K21" s="299">
        <v>5051</v>
      </c>
      <c r="L21" s="299">
        <v>785</v>
      </c>
      <c r="M21" s="299">
        <v>292</v>
      </c>
      <c r="N21" s="299">
        <v>22141</v>
      </c>
      <c r="O21" s="299">
        <v>18787</v>
      </c>
      <c r="P21" s="299">
        <v>1427</v>
      </c>
      <c r="Q21" s="299">
        <v>450</v>
      </c>
      <c r="R21" s="299">
        <v>682</v>
      </c>
      <c r="S21" s="299">
        <v>21346</v>
      </c>
      <c r="T21" s="299">
        <v>13671</v>
      </c>
      <c r="U21" s="299">
        <v>2922</v>
      </c>
      <c r="V21" s="299">
        <v>380</v>
      </c>
      <c r="W21" s="299">
        <v>251</v>
      </c>
      <c r="X21" s="299">
        <v>17224</v>
      </c>
      <c r="Y21" s="299">
        <v>43</v>
      </c>
      <c r="Z21" s="299">
        <v>4</v>
      </c>
      <c r="AA21" s="299">
        <v>3</v>
      </c>
      <c r="AB21" s="299">
        <v>2</v>
      </c>
      <c r="AC21" s="299">
        <v>52</v>
      </c>
      <c r="AD21" s="299">
        <v>48514</v>
      </c>
      <c r="AE21" s="299">
        <v>9404</v>
      </c>
      <c r="AF21" s="299">
        <v>1618</v>
      </c>
      <c r="AG21" s="299">
        <v>1227</v>
      </c>
      <c r="AH21" s="299">
        <v>60763</v>
      </c>
      <c r="AI21" s="299">
        <v>201249</v>
      </c>
      <c r="AJ21" s="299">
        <v>35437</v>
      </c>
      <c r="AK21" s="299">
        <v>165812</v>
      </c>
      <c r="AL21" s="299">
        <v>90345</v>
      </c>
      <c r="AM21" s="299">
        <v>17.899999999999999</v>
      </c>
      <c r="AN21" s="299">
        <v>662</v>
      </c>
      <c r="AO21" s="299">
        <v>0</v>
      </c>
      <c r="AP21" s="299">
        <v>91007</v>
      </c>
      <c r="AQ21" s="299">
        <v>15045</v>
      </c>
      <c r="AR21" s="299">
        <v>6315</v>
      </c>
      <c r="AS21" s="299">
        <v>6837</v>
      </c>
      <c r="AT21" s="299">
        <v>34</v>
      </c>
      <c r="AU21" s="299">
        <v>28231</v>
      </c>
      <c r="AV21" s="299">
        <v>3480546</v>
      </c>
      <c r="AW21" s="299">
        <v>3600014</v>
      </c>
      <c r="AX21" s="299">
        <v>3872</v>
      </c>
      <c r="AY21" s="299">
        <v>23.07</v>
      </c>
      <c r="AZ21" s="299">
        <v>0</v>
      </c>
      <c r="BA21" s="299">
        <v>13948</v>
      </c>
      <c r="BB21" s="299">
        <v>7353</v>
      </c>
      <c r="BC21" s="299">
        <v>1126</v>
      </c>
      <c r="BD21" s="299">
        <v>22427</v>
      </c>
      <c r="BE21" s="299">
        <v>54</v>
      </c>
      <c r="BF21" s="299">
        <v>40</v>
      </c>
      <c r="BG21" s="299">
        <v>34</v>
      </c>
      <c r="BH21" s="299">
        <v>11</v>
      </c>
      <c r="BI21" s="299">
        <v>23</v>
      </c>
      <c r="BJ21" s="299" t="s">
        <v>670</v>
      </c>
      <c r="BK21" s="299">
        <v>1</v>
      </c>
      <c r="BL21" s="299">
        <v>1</v>
      </c>
      <c r="BM21" s="299">
        <v>0</v>
      </c>
      <c r="BN21" s="299" t="s">
        <v>667</v>
      </c>
      <c r="BO21" s="299">
        <v>5</v>
      </c>
      <c r="BP21" s="299">
        <v>4</v>
      </c>
      <c r="BQ21" s="299">
        <v>1</v>
      </c>
      <c r="BR21" s="299" t="s">
        <v>672</v>
      </c>
      <c r="BS21" s="299">
        <v>0</v>
      </c>
      <c r="BT21" s="299">
        <v>0</v>
      </c>
      <c r="BU21" s="299">
        <v>0</v>
      </c>
      <c r="BV21" s="299">
        <v>578</v>
      </c>
      <c r="BW21" s="299">
        <v>9</v>
      </c>
      <c r="BX21" s="299">
        <v>681</v>
      </c>
      <c r="BY21" s="299">
        <v>142</v>
      </c>
      <c r="BZ21" s="300">
        <v>823</v>
      </c>
      <c r="CB21" s="247" t="b">
        <v>1</v>
      </c>
      <c r="CC21" s="247" t="s">
        <v>530</v>
      </c>
      <c r="CD21" s="8" t="b">
        <v>1</v>
      </c>
      <c r="CE21" s="8" t="s">
        <v>530</v>
      </c>
      <c r="CF21" s="247" t="b">
        <v>1</v>
      </c>
      <c r="CG21" s="8" t="s">
        <v>530</v>
      </c>
    </row>
    <row r="22" spans="1:85" x14ac:dyDescent="0.25">
      <c r="A22" s="46">
        <v>14</v>
      </c>
      <c r="B22" s="47" t="s">
        <v>95</v>
      </c>
      <c r="C22" s="47" t="s">
        <v>212</v>
      </c>
      <c r="D22" s="47" t="s">
        <v>453</v>
      </c>
      <c r="E22" s="291">
        <v>76</v>
      </c>
      <c r="F22" s="299">
        <v>62</v>
      </c>
      <c r="G22" s="299">
        <v>8</v>
      </c>
      <c r="H22" s="299">
        <v>49</v>
      </c>
      <c r="I22" s="299">
        <v>195</v>
      </c>
      <c r="J22" s="299">
        <v>17852</v>
      </c>
      <c r="K22" s="299">
        <v>6301</v>
      </c>
      <c r="L22" s="299">
        <v>5</v>
      </c>
      <c r="M22" s="299">
        <v>356</v>
      </c>
      <c r="N22" s="299">
        <v>24514</v>
      </c>
      <c r="O22" s="299">
        <v>19711</v>
      </c>
      <c r="P22" s="299">
        <v>2585</v>
      </c>
      <c r="Q22" s="299">
        <v>158</v>
      </c>
      <c r="R22" s="299">
        <v>263</v>
      </c>
      <c r="S22" s="299">
        <v>22717</v>
      </c>
      <c r="T22" s="299">
        <v>26578</v>
      </c>
      <c r="U22" s="299">
        <v>6588</v>
      </c>
      <c r="V22" s="299">
        <v>107</v>
      </c>
      <c r="W22" s="299">
        <v>373</v>
      </c>
      <c r="X22" s="299">
        <v>33646</v>
      </c>
      <c r="Y22" s="299">
        <v>350</v>
      </c>
      <c r="Z22" s="299">
        <v>60</v>
      </c>
      <c r="AA22" s="299">
        <v>0</v>
      </c>
      <c r="AB22" s="299">
        <v>4</v>
      </c>
      <c r="AC22" s="299">
        <v>414</v>
      </c>
      <c r="AD22" s="299">
        <v>64491</v>
      </c>
      <c r="AE22" s="299">
        <v>15534</v>
      </c>
      <c r="AF22" s="299">
        <v>270</v>
      </c>
      <c r="AG22" s="299">
        <v>996</v>
      </c>
      <c r="AH22" s="299">
        <v>81291</v>
      </c>
      <c r="AI22" s="299">
        <v>292013</v>
      </c>
      <c r="AJ22" s="299">
        <v>25705</v>
      </c>
      <c r="AK22" s="299">
        <v>266308</v>
      </c>
      <c r="AL22" s="299">
        <v>83855</v>
      </c>
      <c r="AM22" s="299">
        <v>18</v>
      </c>
      <c r="AN22" s="299">
        <v>15765</v>
      </c>
      <c r="AO22" s="299">
        <v>0</v>
      </c>
      <c r="AP22" s="299">
        <v>99620</v>
      </c>
      <c r="AQ22" s="299">
        <v>0</v>
      </c>
      <c r="AR22" s="299">
        <v>39572</v>
      </c>
      <c r="AS22" s="299">
        <v>982</v>
      </c>
      <c r="AT22" s="299">
        <v>-8</v>
      </c>
      <c r="AU22" s="299">
        <v>40549</v>
      </c>
      <c r="AV22" s="299">
        <v>4244035</v>
      </c>
      <c r="AW22" s="299">
        <v>4687666</v>
      </c>
      <c r="AX22" s="299">
        <v>0</v>
      </c>
      <c r="AY22" s="299">
        <v>18.100000000000001</v>
      </c>
      <c r="AZ22" s="299">
        <v>13</v>
      </c>
      <c r="BA22" s="299">
        <v>23929</v>
      </c>
      <c r="BB22" s="299">
        <v>2216</v>
      </c>
      <c r="BC22" s="299">
        <v>526</v>
      </c>
      <c r="BD22" s="299">
        <v>26671</v>
      </c>
      <c r="BE22" s="299">
        <v>64</v>
      </c>
      <c r="BF22" s="299">
        <v>31</v>
      </c>
      <c r="BG22" s="299">
        <v>26</v>
      </c>
      <c r="BH22" s="299">
        <v>10</v>
      </c>
      <c r="BI22" s="299">
        <v>16</v>
      </c>
      <c r="BJ22" s="299" t="s">
        <v>672</v>
      </c>
      <c r="BK22" s="299">
        <v>0</v>
      </c>
      <c r="BL22" s="299">
        <v>0</v>
      </c>
      <c r="BM22" s="299">
        <v>0</v>
      </c>
      <c r="BN22" s="299" t="s">
        <v>667</v>
      </c>
      <c r="BO22" s="299">
        <v>5</v>
      </c>
      <c r="BP22" s="299">
        <v>3</v>
      </c>
      <c r="BQ22" s="299">
        <v>2</v>
      </c>
      <c r="BR22" s="299" t="s">
        <v>675</v>
      </c>
      <c r="BS22" s="299">
        <v>1</v>
      </c>
      <c r="BT22" s="299">
        <v>0</v>
      </c>
      <c r="BU22" s="299">
        <v>0</v>
      </c>
      <c r="BV22" s="299">
        <v>647</v>
      </c>
      <c r="BW22" s="299">
        <v>9</v>
      </c>
      <c r="BX22" s="299">
        <v>751</v>
      </c>
      <c r="BY22" s="299">
        <v>615</v>
      </c>
      <c r="BZ22" s="300">
        <v>1366</v>
      </c>
      <c r="CB22" s="247" t="b">
        <v>1</v>
      </c>
      <c r="CC22" s="247" t="s">
        <v>530</v>
      </c>
      <c r="CD22" s="8" t="b">
        <v>1</v>
      </c>
      <c r="CE22" s="8" t="s">
        <v>530</v>
      </c>
      <c r="CF22" s="247" t="b">
        <v>1</v>
      </c>
      <c r="CG22" s="8" t="s">
        <v>530</v>
      </c>
    </row>
    <row r="23" spans="1:85" x14ac:dyDescent="0.25">
      <c r="A23" s="46">
        <v>15</v>
      </c>
      <c r="B23" s="47" t="s">
        <v>97</v>
      </c>
      <c r="C23" s="47" t="s">
        <v>214</v>
      </c>
      <c r="D23" s="47" t="s">
        <v>454</v>
      </c>
      <c r="E23" s="291">
        <v>111</v>
      </c>
      <c r="F23" s="299">
        <v>432</v>
      </c>
      <c r="G23" s="299">
        <v>72</v>
      </c>
      <c r="H23" s="299">
        <v>113</v>
      </c>
      <c r="I23" s="299">
        <v>728</v>
      </c>
      <c r="J23" s="299">
        <v>22617</v>
      </c>
      <c r="K23" s="299">
        <v>22733</v>
      </c>
      <c r="L23" s="299">
        <v>10591</v>
      </c>
      <c r="M23" s="299">
        <v>1383</v>
      </c>
      <c r="N23" s="299">
        <v>57324</v>
      </c>
      <c r="O23" s="299">
        <v>37240</v>
      </c>
      <c r="P23" s="299">
        <v>5063</v>
      </c>
      <c r="Q23" s="299">
        <v>2441</v>
      </c>
      <c r="R23" s="299">
        <v>3341</v>
      </c>
      <c r="S23" s="299">
        <v>48085</v>
      </c>
      <c r="T23" s="299">
        <v>44444</v>
      </c>
      <c r="U23" s="299">
        <v>19311</v>
      </c>
      <c r="V23" s="299">
        <v>5076</v>
      </c>
      <c r="W23" s="299">
        <v>2624</v>
      </c>
      <c r="X23" s="299">
        <v>71455</v>
      </c>
      <c r="Y23" s="299">
        <v>0</v>
      </c>
      <c r="Z23" s="299">
        <v>0</v>
      </c>
      <c r="AA23" s="299">
        <v>0</v>
      </c>
      <c r="AB23" s="299">
        <v>0</v>
      </c>
      <c r="AC23" s="299">
        <v>0</v>
      </c>
      <c r="AD23" s="299">
        <v>104301</v>
      </c>
      <c r="AE23" s="299">
        <v>47107</v>
      </c>
      <c r="AF23" s="299">
        <v>18108</v>
      </c>
      <c r="AG23" s="299">
        <v>7348</v>
      </c>
      <c r="AH23" s="299">
        <v>176864</v>
      </c>
      <c r="AI23" s="299">
        <v>270135</v>
      </c>
      <c r="AJ23" s="299">
        <v>3812</v>
      </c>
      <c r="AK23" s="299">
        <v>266323</v>
      </c>
      <c r="AL23" s="299">
        <v>203940</v>
      </c>
      <c r="AM23" s="299">
        <v>20</v>
      </c>
      <c r="AN23" s="299">
        <v>20291</v>
      </c>
      <c r="AO23" s="299">
        <v>0</v>
      </c>
      <c r="AP23" s="299">
        <v>224231</v>
      </c>
      <c r="AQ23" s="299">
        <v>16201</v>
      </c>
      <c r="AR23" s="299">
        <v>68682</v>
      </c>
      <c r="AS23" s="299">
        <v>40719</v>
      </c>
      <c r="AT23" s="299">
        <v>294</v>
      </c>
      <c r="AU23" s="299">
        <v>125896</v>
      </c>
      <c r="AV23" s="299">
        <v>8739136</v>
      </c>
      <c r="AW23" s="299">
        <v>9645581</v>
      </c>
      <c r="AX23" s="299">
        <v>0</v>
      </c>
      <c r="AY23" s="299">
        <v>57</v>
      </c>
      <c r="AZ23" s="299">
        <v>3</v>
      </c>
      <c r="BA23" s="299">
        <v>76609</v>
      </c>
      <c r="BB23" s="299">
        <v>3248</v>
      </c>
      <c r="BC23" s="299">
        <v>1520</v>
      </c>
      <c r="BD23" s="299">
        <v>81377</v>
      </c>
      <c r="BE23" s="299">
        <v>103</v>
      </c>
      <c r="BF23" s="299">
        <v>64</v>
      </c>
      <c r="BG23" s="299">
        <v>57</v>
      </c>
      <c r="BH23" s="299">
        <v>11</v>
      </c>
      <c r="BI23" s="299">
        <v>46</v>
      </c>
      <c r="BJ23" s="299" t="s">
        <v>671</v>
      </c>
      <c r="BK23" s="299">
        <v>3</v>
      </c>
      <c r="BL23" s="299">
        <v>0</v>
      </c>
      <c r="BM23" s="299">
        <v>3</v>
      </c>
      <c r="BN23" s="299" t="s">
        <v>667</v>
      </c>
      <c r="BO23" s="299">
        <v>4</v>
      </c>
      <c r="BP23" s="299">
        <v>3</v>
      </c>
      <c r="BQ23" s="299">
        <v>1</v>
      </c>
      <c r="BR23" s="299" t="s">
        <v>666</v>
      </c>
      <c r="BS23" s="299">
        <v>0</v>
      </c>
      <c r="BT23" s="299">
        <v>0</v>
      </c>
      <c r="BU23" s="299">
        <v>0</v>
      </c>
      <c r="BV23" s="299">
        <v>1427</v>
      </c>
      <c r="BW23" s="299">
        <v>16</v>
      </c>
      <c r="BX23" s="299">
        <v>1610</v>
      </c>
      <c r="BY23" s="299">
        <v>1569</v>
      </c>
      <c r="BZ23" s="300">
        <v>3179</v>
      </c>
      <c r="CB23" s="247" t="b">
        <v>1</v>
      </c>
      <c r="CC23" s="247" t="s">
        <v>530</v>
      </c>
      <c r="CD23" s="8" t="b">
        <v>1</v>
      </c>
      <c r="CE23" s="8" t="s">
        <v>530</v>
      </c>
      <c r="CF23" s="247" t="b">
        <v>1</v>
      </c>
      <c r="CG23" s="8" t="s">
        <v>530</v>
      </c>
    </row>
    <row r="24" spans="1:85" x14ac:dyDescent="0.25">
      <c r="A24" s="46">
        <v>16</v>
      </c>
      <c r="B24" s="47" t="s">
        <v>98</v>
      </c>
      <c r="C24" s="47" t="s">
        <v>215</v>
      </c>
      <c r="D24" s="47" t="s">
        <v>455</v>
      </c>
      <c r="E24" s="291">
        <v>48</v>
      </c>
      <c r="F24" s="299">
        <v>116</v>
      </c>
      <c r="G24" s="299">
        <v>25</v>
      </c>
      <c r="H24" s="299">
        <v>82</v>
      </c>
      <c r="I24" s="299">
        <v>271</v>
      </c>
      <c r="J24" s="299">
        <v>11037</v>
      </c>
      <c r="K24" s="299">
        <v>5996</v>
      </c>
      <c r="L24" s="299">
        <v>1134</v>
      </c>
      <c r="M24" s="299">
        <v>753</v>
      </c>
      <c r="N24" s="299">
        <v>18920</v>
      </c>
      <c r="O24" s="299">
        <v>13981</v>
      </c>
      <c r="P24" s="299">
        <v>2063</v>
      </c>
      <c r="Q24" s="299">
        <v>468</v>
      </c>
      <c r="R24" s="299">
        <v>1170</v>
      </c>
      <c r="S24" s="299">
        <v>17682</v>
      </c>
      <c r="T24" s="299">
        <v>14299</v>
      </c>
      <c r="U24" s="299">
        <v>4659</v>
      </c>
      <c r="V24" s="299">
        <v>925</v>
      </c>
      <c r="W24" s="299">
        <v>931</v>
      </c>
      <c r="X24" s="299">
        <v>20814</v>
      </c>
      <c r="Y24" s="299">
        <v>363</v>
      </c>
      <c r="Z24" s="299">
        <v>44</v>
      </c>
      <c r="AA24" s="299">
        <v>14</v>
      </c>
      <c r="AB24" s="299">
        <v>25</v>
      </c>
      <c r="AC24" s="299">
        <v>446</v>
      </c>
      <c r="AD24" s="299">
        <v>39680</v>
      </c>
      <c r="AE24" s="299">
        <v>12762</v>
      </c>
      <c r="AF24" s="299">
        <v>2541</v>
      </c>
      <c r="AG24" s="299">
        <v>2879</v>
      </c>
      <c r="AH24" s="299">
        <v>57862</v>
      </c>
      <c r="AI24" s="299">
        <v>213320</v>
      </c>
      <c r="AJ24" s="299">
        <v>9838</v>
      </c>
      <c r="AK24" s="299">
        <v>203482</v>
      </c>
      <c r="AL24" s="299">
        <v>67026</v>
      </c>
      <c r="AM24" s="299">
        <v>20.9</v>
      </c>
      <c r="AN24" s="299">
        <v>15059</v>
      </c>
      <c r="AO24" s="299">
        <v>0</v>
      </c>
      <c r="AP24" s="299">
        <v>82085</v>
      </c>
      <c r="AQ24" s="299">
        <v>0</v>
      </c>
      <c r="AR24" s="299">
        <v>0</v>
      </c>
      <c r="AS24" s="299">
        <v>18670</v>
      </c>
      <c r="AT24" s="299">
        <v>107</v>
      </c>
      <c r="AU24" s="299">
        <v>18777</v>
      </c>
      <c r="AV24" s="299">
        <v>2902490</v>
      </c>
      <c r="AW24" s="299">
        <v>3110843</v>
      </c>
      <c r="AX24" s="299">
        <v>13</v>
      </c>
      <c r="AY24" s="299">
        <v>19.600000000000001</v>
      </c>
      <c r="AZ24" s="299">
        <v>0</v>
      </c>
      <c r="BA24" s="299">
        <v>16306</v>
      </c>
      <c r="BB24" s="299">
        <v>1546</v>
      </c>
      <c r="BC24" s="299">
        <v>595</v>
      </c>
      <c r="BD24" s="299">
        <v>18447</v>
      </c>
      <c r="BE24" s="299">
        <v>29</v>
      </c>
      <c r="BF24" s="299">
        <v>10</v>
      </c>
      <c r="BG24" s="299">
        <v>9</v>
      </c>
      <c r="BH24" s="299">
        <v>0</v>
      </c>
      <c r="BI24" s="299">
        <v>9</v>
      </c>
      <c r="BJ24" s="299" t="s">
        <v>676</v>
      </c>
      <c r="BK24" s="299">
        <v>0</v>
      </c>
      <c r="BL24" s="299">
        <v>0</v>
      </c>
      <c r="BM24" s="299">
        <v>0</v>
      </c>
      <c r="BN24" s="299" t="s">
        <v>667</v>
      </c>
      <c r="BO24" s="299">
        <v>1</v>
      </c>
      <c r="BP24" s="299">
        <v>1</v>
      </c>
      <c r="BQ24" s="299">
        <v>0</v>
      </c>
      <c r="BR24" s="299" t="s">
        <v>667</v>
      </c>
      <c r="BS24" s="299">
        <v>0</v>
      </c>
      <c r="BT24" s="299">
        <v>0</v>
      </c>
      <c r="BU24" s="299">
        <v>0</v>
      </c>
      <c r="BV24" s="299">
        <v>612</v>
      </c>
      <c r="BW24" s="299">
        <v>4</v>
      </c>
      <c r="BX24" s="299">
        <v>655</v>
      </c>
      <c r="BY24" s="299">
        <v>365</v>
      </c>
      <c r="BZ24" s="300">
        <v>1020</v>
      </c>
      <c r="CB24" s="247" t="b">
        <v>1</v>
      </c>
      <c r="CC24" s="247" t="s">
        <v>530</v>
      </c>
      <c r="CD24" s="8" t="b">
        <v>1</v>
      </c>
      <c r="CE24" s="8" t="s">
        <v>530</v>
      </c>
      <c r="CF24" s="247" t="b">
        <v>1</v>
      </c>
      <c r="CG24" s="8" t="s">
        <v>530</v>
      </c>
    </row>
    <row r="25" spans="1:85" x14ac:dyDescent="0.25">
      <c r="A25" s="46">
        <v>17</v>
      </c>
      <c r="B25" s="47" t="s">
        <v>102</v>
      </c>
      <c r="C25" s="47" t="s">
        <v>220</v>
      </c>
      <c r="D25" s="47" t="s">
        <v>456</v>
      </c>
      <c r="E25" s="291">
        <v>106</v>
      </c>
      <c r="F25" s="299">
        <v>131</v>
      </c>
      <c r="G25" s="299">
        <v>13</v>
      </c>
      <c r="H25" s="299">
        <v>100</v>
      </c>
      <c r="I25" s="299">
        <v>350</v>
      </c>
      <c r="J25" s="299">
        <v>46691</v>
      </c>
      <c r="K25" s="299">
        <v>12076</v>
      </c>
      <c r="L25" s="299">
        <v>665</v>
      </c>
      <c r="M25" s="299">
        <v>1612</v>
      </c>
      <c r="N25" s="299">
        <v>61044</v>
      </c>
      <c r="O25" s="299">
        <v>40131</v>
      </c>
      <c r="P25" s="299">
        <v>4874</v>
      </c>
      <c r="Q25" s="299">
        <v>208</v>
      </c>
      <c r="R25" s="299">
        <v>1820</v>
      </c>
      <c r="S25" s="299">
        <v>47033</v>
      </c>
      <c r="T25" s="299">
        <v>65785</v>
      </c>
      <c r="U25" s="299">
        <v>14046</v>
      </c>
      <c r="V25" s="299">
        <v>783</v>
      </c>
      <c r="W25" s="299">
        <v>1732</v>
      </c>
      <c r="X25" s="299">
        <v>82346</v>
      </c>
      <c r="Y25" s="299">
        <v>903</v>
      </c>
      <c r="Z25" s="299">
        <v>66</v>
      </c>
      <c r="AA25" s="299">
        <v>9</v>
      </c>
      <c r="AB25" s="299">
        <v>25</v>
      </c>
      <c r="AC25" s="299">
        <v>1003</v>
      </c>
      <c r="AD25" s="299">
        <v>153510</v>
      </c>
      <c r="AE25" s="299">
        <v>31062</v>
      </c>
      <c r="AF25" s="299">
        <v>1665</v>
      </c>
      <c r="AG25" s="299">
        <v>5189</v>
      </c>
      <c r="AH25" s="299">
        <v>191426</v>
      </c>
      <c r="AI25" s="299">
        <v>363814</v>
      </c>
      <c r="AJ25" s="299">
        <v>43728</v>
      </c>
      <c r="AK25" s="299">
        <v>320086</v>
      </c>
      <c r="AL25" s="299">
        <v>113284</v>
      </c>
      <c r="AM25" s="299">
        <v>18.66</v>
      </c>
      <c r="AN25" s="299">
        <v>8430</v>
      </c>
      <c r="AO25" s="299">
        <v>2</v>
      </c>
      <c r="AP25" s="299">
        <v>121714</v>
      </c>
      <c r="AQ25" s="299">
        <v>29588</v>
      </c>
      <c r="AR25" s="299">
        <v>130</v>
      </c>
      <c r="AS25" s="299">
        <v>76761</v>
      </c>
      <c r="AT25" s="299">
        <v>42</v>
      </c>
      <c r="AU25" s="299">
        <v>106521</v>
      </c>
      <c r="AV25" s="299">
        <v>9072815</v>
      </c>
      <c r="AW25" s="299">
        <v>9626874</v>
      </c>
      <c r="AX25" s="299">
        <v>158</v>
      </c>
      <c r="AY25" s="299">
        <v>59.5</v>
      </c>
      <c r="AZ25" s="299">
        <v>0</v>
      </c>
      <c r="BA25" s="299">
        <v>60722</v>
      </c>
      <c r="BB25" s="299">
        <v>2455</v>
      </c>
      <c r="BC25" s="299">
        <v>779</v>
      </c>
      <c r="BD25" s="299">
        <v>63956</v>
      </c>
      <c r="BE25" s="299">
        <v>96</v>
      </c>
      <c r="BF25" s="299">
        <v>111</v>
      </c>
      <c r="BG25" s="299">
        <v>94</v>
      </c>
      <c r="BH25" s="299">
        <v>19</v>
      </c>
      <c r="BI25" s="299">
        <v>75</v>
      </c>
      <c r="BJ25" s="299" t="s">
        <v>671</v>
      </c>
      <c r="BK25" s="299">
        <v>9</v>
      </c>
      <c r="BL25" s="299">
        <v>5</v>
      </c>
      <c r="BM25" s="299">
        <v>4</v>
      </c>
      <c r="BN25" s="299" t="s">
        <v>677</v>
      </c>
      <c r="BO25" s="299">
        <v>8</v>
      </c>
      <c r="BP25" s="299">
        <v>1</v>
      </c>
      <c r="BQ25" s="299">
        <v>7</v>
      </c>
      <c r="BR25" s="299" t="s">
        <v>678</v>
      </c>
      <c r="BS25" s="299">
        <v>3</v>
      </c>
      <c r="BT25" s="299">
        <v>4</v>
      </c>
      <c r="BU25" s="299">
        <v>0</v>
      </c>
      <c r="BV25" s="299">
        <v>1182</v>
      </c>
      <c r="BW25" s="299">
        <v>24</v>
      </c>
      <c r="BX25" s="299">
        <v>1413</v>
      </c>
      <c r="BY25" s="299">
        <v>1563</v>
      </c>
      <c r="BZ25" s="300">
        <v>2976</v>
      </c>
      <c r="CB25" s="247" t="b">
        <v>0</v>
      </c>
      <c r="CC25" s="247">
        <v>1</v>
      </c>
      <c r="CD25" s="8" t="b">
        <v>1</v>
      </c>
      <c r="CE25" s="8" t="s">
        <v>530</v>
      </c>
      <c r="CF25" s="247" t="b">
        <v>1</v>
      </c>
      <c r="CG25" s="8" t="s">
        <v>530</v>
      </c>
    </row>
    <row r="26" spans="1:85" x14ac:dyDescent="0.25">
      <c r="A26" s="46">
        <v>18</v>
      </c>
      <c r="B26" s="47" t="s">
        <v>159</v>
      </c>
      <c r="C26" s="47" t="s">
        <v>265</v>
      </c>
      <c r="D26" s="47" t="s">
        <v>458</v>
      </c>
      <c r="E26" s="291">
        <v>55</v>
      </c>
      <c r="F26" s="299">
        <v>119</v>
      </c>
      <c r="G26" s="299">
        <v>26</v>
      </c>
      <c r="H26" s="299">
        <v>97</v>
      </c>
      <c r="I26" s="299">
        <v>297</v>
      </c>
      <c r="J26" s="299">
        <v>14239</v>
      </c>
      <c r="K26" s="299">
        <v>7327</v>
      </c>
      <c r="L26" s="299">
        <v>301</v>
      </c>
      <c r="M26" s="299">
        <v>641</v>
      </c>
      <c r="N26" s="299">
        <v>22508</v>
      </c>
      <c r="O26" s="299">
        <v>16037</v>
      </c>
      <c r="P26" s="299">
        <v>2252</v>
      </c>
      <c r="Q26" s="299">
        <v>1001</v>
      </c>
      <c r="R26" s="299">
        <v>986</v>
      </c>
      <c r="S26" s="299">
        <v>20276</v>
      </c>
      <c r="T26" s="299">
        <v>16642</v>
      </c>
      <c r="U26" s="299">
        <v>5146</v>
      </c>
      <c r="V26" s="299">
        <v>928</v>
      </c>
      <c r="W26" s="299">
        <v>990</v>
      </c>
      <c r="X26" s="299">
        <v>23706</v>
      </c>
      <c r="Y26" s="299">
        <v>23</v>
      </c>
      <c r="Z26" s="299">
        <v>10</v>
      </c>
      <c r="AA26" s="299">
        <v>0</v>
      </c>
      <c r="AB26" s="299">
        <v>1</v>
      </c>
      <c r="AC26" s="299">
        <v>34</v>
      </c>
      <c r="AD26" s="299">
        <v>46941</v>
      </c>
      <c r="AE26" s="299">
        <v>14735</v>
      </c>
      <c r="AF26" s="299">
        <v>2230</v>
      </c>
      <c r="AG26" s="299">
        <v>2618</v>
      </c>
      <c r="AH26" s="299">
        <v>66524</v>
      </c>
      <c r="AI26" s="299">
        <v>227600</v>
      </c>
      <c r="AJ26" s="299">
        <v>400</v>
      </c>
      <c r="AK26" s="299">
        <v>227200</v>
      </c>
      <c r="AL26" s="299">
        <v>62438</v>
      </c>
      <c r="AM26" s="299">
        <v>17.3</v>
      </c>
      <c r="AN26" s="299">
        <v>2676</v>
      </c>
      <c r="AO26" s="299">
        <v>0</v>
      </c>
      <c r="AP26" s="299">
        <v>65114</v>
      </c>
      <c r="AQ26" s="299">
        <v>10404</v>
      </c>
      <c r="AR26" s="299">
        <v>14970</v>
      </c>
      <c r="AS26" s="299">
        <v>11422</v>
      </c>
      <c r="AT26" s="299">
        <v>0</v>
      </c>
      <c r="AU26" s="299">
        <v>36797</v>
      </c>
      <c r="AV26" s="299">
        <v>3282000</v>
      </c>
      <c r="AW26" s="299">
        <v>3543400</v>
      </c>
      <c r="AX26" s="299">
        <v>0</v>
      </c>
      <c r="AY26" s="299">
        <v>20.3</v>
      </c>
      <c r="AZ26" s="299">
        <v>2</v>
      </c>
      <c r="BA26" s="299">
        <v>20361</v>
      </c>
      <c r="BB26" s="299">
        <v>1690</v>
      </c>
      <c r="BC26" s="299">
        <v>974</v>
      </c>
      <c r="BD26" s="299">
        <v>23025</v>
      </c>
      <c r="BE26" s="299">
        <v>64</v>
      </c>
      <c r="BF26" s="299">
        <v>32</v>
      </c>
      <c r="BG26" s="299">
        <v>26</v>
      </c>
      <c r="BH26" s="299">
        <v>8</v>
      </c>
      <c r="BI26" s="299">
        <v>18</v>
      </c>
      <c r="BJ26" s="299" t="s">
        <v>670</v>
      </c>
      <c r="BK26" s="299">
        <v>3</v>
      </c>
      <c r="BL26" s="299">
        <v>1</v>
      </c>
      <c r="BM26" s="299">
        <v>2</v>
      </c>
      <c r="BN26" s="299" t="s">
        <v>667</v>
      </c>
      <c r="BO26" s="299">
        <v>3</v>
      </c>
      <c r="BP26" s="299">
        <v>0</v>
      </c>
      <c r="BQ26" s="299">
        <v>3</v>
      </c>
      <c r="BR26" s="299" t="s">
        <v>667</v>
      </c>
      <c r="BS26" s="299">
        <v>1</v>
      </c>
      <c r="BT26" s="299">
        <v>2</v>
      </c>
      <c r="BU26" s="299">
        <v>0</v>
      </c>
      <c r="BV26" s="299">
        <v>795</v>
      </c>
      <c r="BW26" s="299">
        <v>9</v>
      </c>
      <c r="BX26" s="299">
        <v>900</v>
      </c>
      <c r="BY26" s="299">
        <v>210</v>
      </c>
      <c r="BZ26" s="300">
        <v>1110</v>
      </c>
      <c r="CB26" s="247" t="b">
        <v>1</v>
      </c>
      <c r="CC26" s="247" t="s">
        <v>530</v>
      </c>
      <c r="CD26" s="8" t="b">
        <v>1</v>
      </c>
      <c r="CE26" s="8" t="s">
        <v>530</v>
      </c>
      <c r="CF26" s="247" t="b">
        <v>1</v>
      </c>
      <c r="CG26" s="8" t="s">
        <v>530</v>
      </c>
    </row>
    <row r="27" spans="1:85" x14ac:dyDescent="0.25">
      <c r="A27" s="46">
        <v>19</v>
      </c>
      <c r="B27" s="47" t="s">
        <v>106</v>
      </c>
      <c r="C27" s="47" t="s">
        <v>292</v>
      </c>
      <c r="D27" s="47" t="s">
        <v>457</v>
      </c>
      <c r="E27" s="291">
        <v>103</v>
      </c>
      <c r="F27" s="299">
        <v>178</v>
      </c>
      <c r="G27" s="299">
        <v>3</v>
      </c>
      <c r="H27" s="299">
        <v>217</v>
      </c>
      <c r="I27" s="299">
        <v>501</v>
      </c>
      <c r="J27" s="299">
        <v>26705</v>
      </c>
      <c r="K27" s="299">
        <v>11430</v>
      </c>
      <c r="L27" s="299">
        <v>38</v>
      </c>
      <c r="M27" s="299">
        <v>1207</v>
      </c>
      <c r="N27" s="299">
        <v>39380</v>
      </c>
      <c r="O27" s="299">
        <v>24390</v>
      </c>
      <c r="P27" s="299">
        <v>4000</v>
      </c>
      <c r="Q27" s="299">
        <v>157</v>
      </c>
      <c r="R27" s="299">
        <v>2437</v>
      </c>
      <c r="S27" s="299">
        <v>30984</v>
      </c>
      <c r="T27" s="299">
        <v>33728</v>
      </c>
      <c r="U27" s="299">
        <v>8020</v>
      </c>
      <c r="V27" s="299">
        <v>58</v>
      </c>
      <c r="W27" s="299">
        <v>1901</v>
      </c>
      <c r="X27" s="299">
        <v>43707</v>
      </c>
      <c r="Y27" s="299">
        <v>226</v>
      </c>
      <c r="Z27" s="299">
        <v>43</v>
      </c>
      <c r="AA27" s="299">
        <v>1</v>
      </c>
      <c r="AB27" s="299">
        <v>31</v>
      </c>
      <c r="AC27" s="299">
        <v>301</v>
      </c>
      <c r="AD27" s="299">
        <v>85049</v>
      </c>
      <c r="AE27" s="299">
        <v>23493</v>
      </c>
      <c r="AF27" s="299">
        <v>254</v>
      </c>
      <c r="AG27" s="299">
        <v>5576</v>
      </c>
      <c r="AH27" s="299">
        <v>114372</v>
      </c>
      <c r="AI27" s="299">
        <v>449998</v>
      </c>
      <c r="AJ27" s="299">
        <v>40919</v>
      </c>
      <c r="AK27" s="299">
        <v>409079</v>
      </c>
      <c r="AL27" s="299">
        <v>139234</v>
      </c>
      <c r="AM27" s="299">
        <v>21.23</v>
      </c>
      <c r="AN27" s="299">
        <v>14910</v>
      </c>
      <c r="AO27" s="299">
        <v>0</v>
      </c>
      <c r="AP27" s="299">
        <v>154144</v>
      </c>
      <c r="AQ27" s="299">
        <v>18339</v>
      </c>
      <c r="AR27" s="299">
        <v>3408</v>
      </c>
      <c r="AS27" s="299">
        <v>24872</v>
      </c>
      <c r="AT27" s="299">
        <v>17</v>
      </c>
      <c r="AU27" s="299">
        <v>46636</v>
      </c>
      <c r="AV27" s="299">
        <v>5876053</v>
      </c>
      <c r="AW27" s="299">
        <v>6162378</v>
      </c>
      <c r="AX27" s="299">
        <v>19</v>
      </c>
      <c r="AY27" s="299">
        <v>0</v>
      </c>
      <c r="AZ27" s="299">
        <v>0</v>
      </c>
      <c r="BA27" s="299">
        <v>19291</v>
      </c>
      <c r="BB27" s="299">
        <v>3038</v>
      </c>
      <c r="BC27" s="299">
        <v>1784</v>
      </c>
      <c r="BD27" s="299">
        <v>24114</v>
      </c>
      <c r="BE27" s="299">
        <v>46</v>
      </c>
      <c r="BF27" s="299">
        <v>42</v>
      </c>
      <c r="BG27" s="299">
        <v>32</v>
      </c>
      <c r="BH27" s="299">
        <v>10</v>
      </c>
      <c r="BI27" s="299">
        <v>22</v>
      </c>
      <c r="BJ27" s="299" t="s">
        <v>669</v>
      </c>
      <c r="BK27" s="299">
        <v>2</v>
      </c>
      <c r="BL27" s="299">
        <v>1</v>
      </c>
      <c r="BM27" s="299">
        <v>1</v>
      </c>
      <c r="BN27" s="299" t="s">
        <v>667</v>
      </c>
      <c r="BO27" s="299">
        <v>8</v>
      </c>
      <c r="BP27" s="299">
        <v>1</v>
      </c>
      <c r="BQ27" s="299">
        <v>7</v>
      </c>
      <c r="BR27" s="299" t="s">
        <v>672</v>
      </c>
      <c r="BS27" s="299">
        <v>1</v>
      </c>
      <c r="BT27" s="299">
        <v>0</v>
      </c>
      <c r="BU27" s="299">
        <v>0</v>
      </c>
      <c r="BV27" s="299">
        <v>1151</v>
      </c>
      <c r="BW27" s="299">
        <v>9</v>
      </c>
      <c r="BX27" s="299">
        <v>1248</v>
      </c>
      <c r="BY27" s="299">
        <v>414</v>
      </c>
      <c r="BZ27" s="300">
        <v>1662</v>
      </c>
      <c r="CB27" s="247" t="b">
        <v>1</v>
      </c>
      <c r="CC27" s="247" t="s">
        <v>530</v>
      </c>
      <c r="CD27" s="8" t="b">
        <v>1</v>
      </c>
      <c r="CE27" s="8" t="s">
        <v>530</v>
      </c>
      <c r="CF27" s="247" t="b">
        <v>1</v>
      </c>
      <c r="CG27" s="8" t="s">
        <v>530</v>
      </c>
    </row>
    <row r="28" spans="1:85" x14ac:dyDescent="0.25">
      <c r="A28" s="46">
        <v>20</v>
      </c>
      <c r="B28" s="47" t="s">
        <v>152</v>
      </c>
      <c r="C28" s="47" t="s">
        <v>211</v>
      </c>
      <c r="D28" s="47" t="s">
        <v>459</v>
      </c>
      <c r="E28" s="291">
        <v>85</v>
      </c>
      <c r="F28" s="299">
        <v>282</v>
      </c>
      <c r="G28" s="299">
        <v>0</v>
      </c>
      <c r="H28" s="299">
        <v>70</v>
      </c>
      <c r="I28" s="299">
        <v>437</v>
      </c>
      <c r="J28" s="299">
        <v>26449</v>
      </c>
      <c r="K28" s="299">
        <v>13198</v>
      </c>
      <c r="L28" s="299">
        <v>0</v>
      </c>
      <c r="M28" s="299">
        <v>652</v>
      </c>
      <c r="N28" s="299">
        <v>40299</v>
      </c>
      <c r="O28" s="299">
        <v>30804</v>
      </c>
      <c r="P28" s="299">
        <v>4068</v>
      </c>
      <c r="Q28" s="299">
        <v>0</v>
      </c>
      <c r="R28" s="299">
        <v>1317</v>
      </c>
      <c r="S28" s="299">
        <v>36189</v>
      </c>
      <c r="T28" s="299">
        <v>30573</v>
      </c>
      <c r="U28" s="299">
        <v>8531</v>
      </c>
      <c r="V28" s="299">
        <v>0</v>
      </c>
      <c r="W28" s="299">
        <v>1004</v>
      </c>
      <c r="X28" s="299">
        <v>40108</v>
      </c>
      <c r="Y28" s="299">
        <v>92</v>
      </c>
      <c r="Z28" s="299">
        <v>7</v>
      </c>
      <c r="AA28" s="299">
        <v>0</v>
      </c>
      <c r="AB28" s="299">
        <v>1</v>
      </c>
      <c r="AC28" s="299">
        <v>100</v>
      </c>
      <c r="AD28" s="299">
        <v>87918</v>
      </c>
      <c r="AE28" s="299">
        <v>25804</v>
      </c>
      <c r="AF28" s="299">
        <v>0</v>
      </c>
      <c r="AG28" s="299">
        <v>2974</v>
      </c>
      <c r="AH28" s="299">
        <v>116696</v>
      </c>
      <c r="AI28" s="299">
        <v>175331</v>
      </c>
      <c r="AJ28" s="299">
        <v>1608</v>
      </c>
      <c r="AK28" s="299">
        <v>173723</v>
      </c>
      <c r="AL28" s="299">
        <v>103149</v>
      </c>
      <c r="AM28" s="299">
        <v>16.899999999999999</v>
      </c>
      <c r="AN28" s="299">
        <v>7804</v>
      </c>
      <c r="AO28" s="299">
        <v>15</v>
      </c>
      <c r="AP28" s="299">
        <v>110953</v>
      </c>
      <c r="AQ28" s="299">
        <v>0</v>
      </c>
      <c r="AR28" s="299">
        <v>-947</v>
      </c>
      <c r="AS28" s="299">
        <v>165902</v>
      </c>
      <c r="AT28" s="299">
        <v>31</v>
      </c>
      <c r="AU28" s="299">
        <v>164986</v>
      </c>
      <c r="AV28" s="299">
        <v>5749208</v>
      </c>
      <c r="AW28" s="299">
        <v>6262642</v>
      </c>
      <c r="AX28" s="299">
        <v>10515</v>
      </c>
      <c r="AY28" s="299">
        <v>56.1</v>
      </c>
      <c r="AZ28" s="299">
        <v>7</v>
      </c>
      <c r="BA28" s="299">
        <v>4810</v>
      </c>
      <c r="BB28" s="299">
        <v>2221</v>
      </c>
      <c r="BC28" s="299">
        <v>960</v>
      </c>
      <c r="BD28" s="299">
        <v>7991</v>
      </c>
      <c r="BE28" s="299">
        <v>30</v>
      </c>
      <c r="BF28" s="299">
        <v>43</v>
      </c>
      <c r="BG28" s="299">
        <v>38</v>
      </c>
      <c r="BH28" s="299">
        <v>14</v>
      </c>
      <c r="BI28" s="299">
        <v>24</v>
      </c>
      <c r="BJ28" s="299" t="s">
        <v>671</v>
      </c>
      <c r="BK28" s="299">
        <v>4</v>
      </c>
      <c r="BL28" s="299">
        <v>1</v>
      </c>
      <c r="BM28" s="299">
        <v>3</v>
      </c>
      <c r="BN28" s="299" t="s">
        <v>678</v>
      </c>
      <c r="BO28" s="299">
        <v>1</v>
      </c>
      <c r="BP28" s="299">
        <v>0</v>
      </c>
      <c r="BQ28" s="299">
        <v>1</v>
      </c>
      <c r="BR28" s="299" t="s">
        <v>667</v>
      </c>
      <c r="BS28" s="299">
        <v>0</v>
      </c>
      <c r="BT28" s="299">
        <v>0</v>
      </c>
      <c r="BU28" s="299">
        <v>0</v>
      </c>
      <c r="BV28" s="299">
        <v>913</v>
      </c>
      <c r="BW28" s="299">
        <v>0</v>
      </c>
      <c r="BX28" s="299">
        <v>986</v>
      </c>
      <c r="BY28" s="299">
        <v>672</v>
      </c>
      <c r="BZ28" s="300">
        <v>1658</v>
      </c>
      <c r="CB28" s="247" t="b">
        <v>1</v>
      </c>
      <c r="CC28" s="247" t="s">
        <v>530</v>
      </c>
      <c r="CD28" s="8" t="b">
        <v>1</v>
      </c>
      <c r="CE28" s="8" t="s">
        <v>530</v>
      </c>
      <c r="CF28" s="247" t="b">
        <v>1</v>
      </c>
      <c r="CG28" s="8" t="s">
        <v>530</v>
      </c>
    </row>
    <row r="29" spans="1:85" x14ac:dyDescent="0.25">
      <c r="A29" s="46">
        <v>21</v>
      </c>
      <c r="B29" s="47" t="s">
        <v>49</v>
      </c>
      <c r="C29" s="47" t="s">
        <v>226</v>
      </c>
      <c r="D29" s="47" t="s">
        <v>460</v>
      </c>
      <c r="E29" s="291">
        <v>11</v>
      </c>
      <c r="F29" s="299">
        <v>11</v>
      </c>
      <c r="G29" s="299">
        <v>0</v>
      </c>
      <c r="H29" s="299">
        <v>26</v>
      </c>
      <c r="I29" s="299">
        <v>48</v>
      </c>
      <c r="J29" s="299">
        <v>3657</v>
      </c>
      <c r="K29" s="299">
        <v>562</v>
      </c>
      <c r="L29" s="299">
        <v>0</v>
      </c>
      <c r="M29" s="299">
        <v>88</v>
      </c>
      <c r="N29" s="299">
        <v>4307</v>
      </c>
      <c r="O29" s="299">
        <v>4729</v>
      </c>
      <c r="P29" s="299">
        <v>350</v>
      </c>
      <c r="Q29" s="299">
        <v>0</v>
      </c>
      <c r="R29" s="299">
        <v>214</v>
      </c>
      <c r="S29" s="299">
        <v>5293</v>
      </c>
      <c r="T29" s="299">
        <v>6431</v>
      </c>
      <c r="U29" s="299">
        <v>733</v>
      </c>
      <c r="V29" s="299">
        <v>0</v>
      </c>
      <c r="W29" s="299">
        <v>127</v>
      </c>
      <c r="X29" s="299">
        <v>7291</v>
      </c>
      <c r="Y29" s="299">
        <v>7</v>
      </c>
      <c r="Z29" s="299">
        <v>0</v>
      </c>
      <c r="AA29" s="299">
        <v>0</v>
      </c>
      <c r="AB29" s="299">
        <v>0</v>
      </c>
      <c r="AC29" s="299">
        <v>7</v>
      </c>
      <c r="AD29" s="299">
        <v>14824</v>
      </c>
      <c r="AE29" s="299">
        <v>1645</v>
      </c>
      <c r="AF29" s="299">
        <v>0</v>
      </c>
      <c r="AG29" s="299">
        <v>429</v>
      </c>
      <c r="AH29" s="299">
        <v>16898</v>
      </c>
      <c r="AI29" s="299">
        <v>47849</v>
      </c>
      <c r="AJ29" s="299">
        <v>16048</v>
      </c>
      <c r="AK29" s="299">
        <v>31801</v>
      </c>
      <c r="AL29" s="299">
        <v>14232</v>
      </c>
      <c r="AM29" s="299">
        <v>21</v>
      </c>
      <c r="AN29" s="299">
        <v>2343</v>
      </c>
      <c r="AO29" s="299">
        <v>624</v>
      </c>
      <c r="AP29" s="299">
        <v>16575</v>
      </c>
      <c r="AQ29" s="299">
        <v>1397</v>
      </c>
      <c r="AR29" s="299">
        <v>6363</v>
      </c>
      <c r="AS29" s="299">
        <v>6670</v>
      </c>
      <c r="AT29" s="299">
        <v>3</v>
      </c>
      <c r="AU29" s="299">
        <v>14433</v>
      </c>
      <c r="AV29" s="299">
        <v>695385</v>
      </c>
      <c r="AW29" s="299">
        <v>723602</v>
      </c>
      <c r="AX29" s="299">
        <v>0</v>
      </c>
      <c r="AY29" s="299">
        <v>7.8</v>
      </c>
      <c r="AZ29" s="299">
        <v>1.45</v>
      </c>
      <c r="BA29" s="299">
        <v>4638</v>
      </c>
      <c r="BB29" s="299">
        <v>557</v>
      </c>
      <c r="BC29" s="299">
        <v>555</v>
      </c>
      <c r="BD29" s="299">
        <v>5750</v>
      </c>
      <c r="BE29" s="299">
        <v>10</v>
      </c>
      <c r="BF29" s="299">
        <v>5</v>
      </c>
      <c r="BG29" s="299">
        <v>3</v>
      </c>
      <c r="BH29" s="299">
        <v>0</v>
      </c>
      <c r="BI29" s="299">
        <v>3</v>
      </c>
      <c r="BJ29" s="299" t="s">
        <v>667</v>
      </c>
      <c r="BK29" s="299">
        <v>0</v>
      </c>
      <c r="BL29" s="299">
        <v>0</v>
      </c>
      <c r="BM29" s="299">
        <v>0</v>
      </c>
      <c r="BN29" s="299" t="s">
        <v>667</v>
      </c>
      <c r="BO29" s="299">
        <v>2</v>
      </c>
      <c r="BP29" s="299">
        <v>0</v>
      </c>
      <c r="BQ29" s="299">
        <v>2</v>
      </c>
      <c r="BR29" s="299" t="s">
        <v>667</v>
      </c>
      <c r="BS29" s="299">
        <v>0</v>
      </c>
      <c r="BT29" s="299">
        <v>0</v>
      </c>
      <c r="BU29" s="299">
        <v>0</v>
      </c>
      <c r="BV29" s="299">
        <v>49</v>
      </c>
      <c r="BW29" s="299">
        <v>3</v>
      </c>
      <c r="BX29" s="299">
        <v>67</v>
      </c>
      <c r="BY29" s="299">
        <v>1</v>
      </c>
      <c r="BZ29" s="300">
        <v>68</v>
      </c>
      <c r="CB29" s="247" t="b">
        <v>1</v>
      </c>
      <c r="CC29" s="247" t="s">
        <v>530</v>
      </c>
      <c r="CD29" s="8" t="b">
        <v>1</v>
      </c>
      <c r="CE29" s="8" t="s">
        <v>530</v>
      </c>
      <c r="CF29" s="247" t="b">
        <v>1</v>
      </c>
      <c r="CG29" s="8" t="s">
        <v>530</v>
      </c>
    </row>
    <row r="30" spans="1:85" x14ac:dyDescent="0.25">
      <c r="A30" s="46">
        <v>22</v>
      </c>
      <c r="B30" s="47" t="s">
        <v>110</v>
      </c>
      <c r="C30" s="47" t="s">
        <v>229</v>
      </c>
      <c r="D30" s="47" t="s">
        <v>461</v>
      </c>
      <c r="E30" s="291">
        <v>110</v>
      </c>
      <c r="F30" s="299">
        <v>388</v>
      </c>
      <c r="G30" s="299">
        <v>123</v>
      </c>
      <c r="H30" s="299">
        <v>124</v>
      </c>
      <c r="I30" s="299">
        <v>745</v>
      </c>
      <c r="J30" s="299">
        <v>32524</v>
      </c>
      <c r="K30" s="299">
        <v>17421</v>
      </c>
      <c r="L30" s="299">
        <v>992</v>
      </c>
      <c r="M30" s="299">
        <v>1892</v>
      </c>
      <c r="N30" s="299">
        <v>52829</v>
      </c>
      <c r="O30" s="299">
        <v>37058</v>
      </c>
      <c r="P30" s="299">
        <v>4435</v>
      </c>
      <c r="Q30" s="299">
        <v>2671</v>
      </c>
      <c r="R30" s="299">
        <v>1409</v>
      </c>
      <c r="S30" s="299">
        <v>45573</v>
      </c>
      <c r="T30" s="299">
        <v>35706</v>
      </c>
      <c r="U30" s="299">
        <v>8797</v>
      </c>
      <c r="V30" s="299">
        <v>2894</v>
      </c>
      <c r="W30" s="299">
        <v>2180</v>
      </c>
      <c r="X30" s="299">
        <v>49577</v>
      </c>
      <c r="Y30" s="299">
        <v>981</v>
      </c>
      <c r="Z30" s="299">
        <v>84</v>
      </c>
      <c r="AA30" s="299">
        <v>27</v>
      </c>
      <c r="AB30" s="299">
        <v>41</v>
      </c>
      <c r="AC30" s="299">
        <v>1133</v>
      </c>
      <c r="AD30" s="299">
        <v>106269</v>
      </c>
      <c r="AE30" s="299">
        <v>30737</v>
      </c>
      <c r="AF30" s="299">
        <v>6584</v>
      </c>
      <c r="AG30" s="299">
        <v>5522</v>
      </c>
      <c r="AH30" s="299">
        <v>149112</v>
      </c>
      <c r="AI30" s="299">
        <v>228407</v>
      </c>
      <c r="AJ30" s="299">
        <v>21242</v>
      </c>
      <c r="AK30" s="299">
        <v>207165</v>
      </c>
      <c r="AL30" s="299">
        <v>182404</v>
      </c>
      <c r="AM30" s="299">
        <v>18.399999999999999</v>
      </c>
      <c r="AN30" s="299">
        <v>34902</v>
      </c>
      <c r="AO30" s="299">
        <v>0</v>
      </c>
      <c r="AP30" s="299">
        <v>217306</v>
      </c>
      <c r="AQ30" s="299">
        <v>20982</v>
      </c>
      <c r="AR30" s="299">
        <v>23671</v>
      </c>
      <c r="AS30" s="299">
        <v>88730</v>
      </c>
      <c r="AT30" s="299">
        <v>217</v>
      </c>
      <c r="AU30" s="299">
        <v>133600</v>
      </c>
      <c r="AV30" s="299">
        <v>7513632</v>
      </c>
      <c r="AW30" s="299">
        <v>7702425</v>
      </c>
      <c r="AX30" s="299">
        <v>1430</v>
      </c>
      <c r="AY30" s="299">
        <v>56.7</v>
      </c>
      <c r="AZ30" s="299">
        <v>13</v>
      </c>
      <c r="BA30" s="299">
        <v>30220</v>
      </c>
      <c r="BB30" s="299">
        <v>3686</v>
      </c>
      <c r="BC30" s="299">
        <v>934</v>
      </c>
      <c r="BD30" s="299">
        <v>34840</v>
      </c>
      <c r="BE30" s="299">
        <v>103</v>
      </c>
      <c r="BF30" s="299">
        <v>56</v>
      </c>
      <c r="BG30" s="299">
        <v>45</v>
      </c>
      <c r="BH30" s="299">
        <v>13</v>
      </c>
      <c r="BI30" s="299">
        <v>32</v>
      </c>
      <c r="BJ30" s="299" t="s">
        <v>670</v>
      </c>
      <c r="BK30" s="299">
        <v>2</v>
      </c>
      <c r="BL30" s="299">
        <v>1</v>
      </c>
      <c r="BM30" s="299">
        <v>1</v>
      </c>
      <c r="BN30" s="299" t="s">
        <v>667</v>
      </c>
      <c r="BO30" s="299">
        <v>9</v>
      </c>
      <c r="BP30" s="299">
        <v>3</v>
      </c>
      <c r="BQ30" s="299">
        <v>6</v>
      </c>
      <c r="BR30" s="299" t="s">
        <v>668</v>
      </c>
      <c r="BS30" s="299">
        <v>0</v>
      </c>
      <c r="BT30" s="299">
        <v>0</v>
      </c>
      <c r="BU30" s="299">
        <v>0</v>
      </c>
      <c r="BV30" s="299">
        <v>1553</v>
      </c>
      <c r="BW30" s="299">
        <v>5</v>
      </c>
      <c r="BX30" s="299">
        <v>1717</v>
      </c>
      <c r="BY30" s="299">
        <v>742</v>
      </c>
      <c r="BZ30" s="300">
        <v>2459</v>
      </c>
      <c r="CB30" s="247" t="b">
        <v>1</v>
      </c>
      <c r="CC30" s="247" t="s">
        <v>530</v>
      </c>
      <c r="CD30" s="8" t="b">
        <v>1</v>
      </c>
      <c r="CE30" s="8" t="s">
        <v>530</v>
      </c>
      <c r="CF30" s="247" t="b">
        <v>1</v>
      </c>
      <c r="CG30" s="8" t="s">
        <v>530</v>
      </c>
    </row>
    <row r="31" spans="1:85" x14ac:dyDescent="0.25">
      <c r="A31" s="46">
        <v>23</v>
      </c>
      <c r="B31" s="47" t="s">
        <v>113</v>
      </c>
      <c r="C31" s="47" t="s">
        <v>232</v>
      </c>
      <c r="D31" s="47" t="s">
        <v>462</v>
      </c>
      <c r="E31" s="291">
        <v>38</v>
      </c>
      <c r="F31" s="299">
        <v>128</v>
      </c>
      <c r="G31" s="299">
        <v>4</v>
      </c>
      <c r="H31" s="299">
        <v>138</v>
      </c>
      <c r="I31" s="299">
        <v>308</v>
      </c>
      <c r="J31" s="299">
        <v>40540</v>
      </c>
      <c r="K31" s="299">
        <v>10883</v>
      </c>
      <c r="L31" s="299">
        <v>266</v>
      </c>
      <c r="M31" s="299">
        <v>4622</v>
      </c>
      <c r="N31" s="299">
        <v>56311</v>
      </c>
      <c r="O31" s="299">
        <v>44874</v>
      </c>
      <c r="P31" s="299">
        <v>4983</v>
      </c>
      <c r="Q31" s="299">
        <v>570</v>
      </c>
      <c r="R31" s="299">
        <v>4020</v>
      </c>
      <c r="S31" s="299">
        <v>54447</v>
      </c>
      <c r="T31" s="299">
        <v>55525</v>
      </c>
      <c r="U31" s="299">
        <v>11436</v>
      </c>
      <c r="V31" s="299">
        <v>305</v>
      </c>
      <c r="W31" s="299">
        <v>5717</v>
      </c>
      <c r="X31" s="299">
        <v>72983</v>
      </c>
      <c r="Y31" s="299">
        <v>159</v>
      </c>
      <c r="Z31" s="299">
        <v>25</v>
      </c>
      <c r="AA31" s="299">
        <v>1</v>
      </c>
      <c r="AB31" s="299">
        <v>30</v>
      </c>
      <c r="AC31" s="299">
        <v>215</v>
      </c>
      <c r="AD31" s="299">
        <v>141098</v>
      </c>
      <c r="AE31" s="299">
        <v>27327</v>
      </c>
      <c r="AF31" s="299">
        <v>1142</v>
      </c>
      <c r="AG31" s="299">
        <v>14389</v>
      </c>
      <c r="AH31" s="299">
        <v>183956</v>
      </c>
      <c r="AI31" s="299">
        <v>387203</v>
      </c>
      <c r="AJ31" s="299">
        <v>22575</v>
      </c>
      <c r="AK31" s="299">
        <v>364628</v>
      </c>
      <c r="AL31" s="299">
        <v>88792</v>
      </c>
      <c r="AM31" s="299">
        <v>17.399999999999999</v>
      </c>
      <c r="AN31" s="299">
        <v>5009</v>
      </c>
      <c r="AO31" s="299">
        <v>0</v>
      </c>
      <c r="AP31" s="299">
        <v>93801</v>
      </c>
      <c r="AQ31" s="299">
        <v>35710</v>
      </c>
      <c r="AR31" s="299">
        <v>164353</v>
      </c>
      <c r="AS31" s="299">
        <v>0</v>
      </c>
      <c r="AT31" s="299">
        <v>0</v>
      </c>
      <c r="AU31" s="299">
        <v>200063</v>
      </c>
      <c r="AV31" s="299">
        <v>9605306</v>
      </c>
      <c r="AW31" s="299">
        <v>10711506</v>
      </c>
      <c r="AX31" s="299">
        <v>422</v>
      </c>
      <c r="AY31" s="299">
        <v>0</v>
      </c>
      <c r="AZ31" s="299">
        <v>0</v>
      </c>
      <c r="BA31" s="299">
        <v>162433</v>
      </c>
      <c r="BB31" s="299">
        <v>4062</v>
      </c>
      <c r="BC31" s="299">
        <v>1461</v>
      </c>
      <c r="BD31" s="299">
        <v>167956</v>
      </c>
      <c r="BE31" s="299">
        <v>62</v>
      </c>
      <c r="BF31" s="299">
        <v>99</v>
      </c>
      <c r="BG31" s="299">
        <v>85</v>
      </c>
      <c r="BH31" s="299">
        <v>28</v>
      </c>
      <c r="BI31" s="299">
        <v>57</v>
      </c>
      <c r="BJ31" s="299" t="s">
        <v>670</v>
      </c>
      <c r="BK31" s="299">
        <v>5</v>
      </c>
      <c r="BL31" s="299">
        <v>1</v>
      </c>
      <c r="BM31" s="299">
        <v>4</v>
      </c>
      <c r="BN31" s="299" t="s">
        <v>674</v>
      </c>
      <c r="BO31" s="299">
        <v>9</v>
      </c>
      <c r="BP31" s="299">
        <v>7</v>
      </c>
      <c r="BQ31" s="299">
        <v>2</v>
      </c>
      <c r="BR31" s="299" t="s">
        <v>679</v>
      </c>
      <c r="BS31" s="299">
        <v>0</v>
      </c>
      <c r="BT31" s="299">
        <v>1</v>
      </c>
      <c r="BU31" s="299">
        <v>0</v>
      </c>
      <c r="BV31" s="299">
        <v>1349</v>
      </c>
      <c r="BW31" s="299">
        <v>13</v>
      </c>
      <c r="BX31" s="299">
        <v>1523</v>
      </c>
      <c r="BY31" s="299">
        <v>1152</v>
      </c>
      <c r="BZ31" s="300">
        <v>2675</v>
      </c>
      <c r="CB31" s="247" t="b">
        <v>1</v>
      </c>
      <c r="CC31" s="247" t="s">
        <v>530</v>
      </c>
      <c r="CD31" s="8" t="b">
        <v>1</v>
      </c>
      <c r="CE31" s="8" t="s">
        <v>530</v>
      </c>
      <c r="CF31" s="247" t="b">
        <v>1</v>
      </c>
      <c r="CG31" s="8" t="s">
        <v>530</v>
      </c>
    </row>
    <row r="32" spans="1:85" x14ac:dyDescent="0.25">
      <c r="A32" s="46">
        <v>24</v>
      </c>
      <c r="B32" s="47" t="s">
        <v>114</v>
      </c>
      <c r="C32" s="47" t="s">
        <v>233</v>
      </c>
      <c r="D32" s="47" t="s">
        <v>463</v>
      </c>
      <c r="E32" s="291">
        <v>56</v>
      </c>
      <c r="F32" s="299">
        <v>161</v>
      </c>
      <c r="G32" s="299">
        <v>0</v>
      </c>
      <c r="H32" s="299">
        <v>72</v>
      </c>
      <c r="I32" s="299">
        <v>289</v>
      </c>
      <c r="J32" s="299">
        <v>20305</v>
      </c>
      <c r="K32" s="299">
        <v>15004</v>
      </c>
      <c r="L32" s="299">
        <v>0</v>
      </c>
      <c r="M32" s="299">
        <v>282</v>
      </c>
      <c r="N32" s="299">
        <v>35591</v>
      </c>
      <c r="O32" s="299">
        <v>25365</v>
      </c>
      <c r="P32" s="299">
        <v>5595</v>
      </c>
      <c r="Q32" s="299">
        <v>0</v>
      </c>
      <c r="R32" s="299">
        <v>437</v>
      </c>
      <c r="S32" s="299">
        <v>31397</v>
      </c>
      <c r="T32" s="299">
        <v>21440</v>
      </c>
      <c r="U32" s="299">
        <v>8742</v>
      </c>
      <c r="V32" s="299">
        <v>0</v>
      </c>
      <c r="W32" s="299">
        <v>522</v>
      </c>
      <c r="X32" s="299">
        <v>30704</v>
      </c>
      <c r="Y32" s="299">
        <v>1381</v>
      </c>
      <c r="Z32" s="299">
        <v>153</v>
      </c>
      <c r="AA32" s="299">
        <v>0</v>
      </c>
      <c r="AB32" s="299">
        <v>14</v>
      </c>
      <c r="AC32" s="299">
        <v>1548</v>
      </c>
      <c r="AD32" s="299">
        <v>68491</v>
      </c>
      <c r="AE32" s="299">
        <v>29494</v>
      </c>
      <c r="AF32" s="299">
        <v>0</v>
      </c>
      <c r="AG32" s="299">
        <v>1255</v>
      </c>
      <c r="AH32" s="299">
        <v>99240</v>
      </c>
      <c r="AI32" s="299">
        <v>551900</v>
      </c>
      <c r="AJ32" s="299">
        <v>0</v>
      </c>
      <c r="AK32" s="299">
        <v>551900</v>
      </c>
      <c r="AL32" s="299">
        <v>158200</v>
      </c>
      <c r="AM32" s="299">
        <v>20.399999999999999</v>
      </c>
      <c r="AN32" s="299">
        <v>34300</v>
      </c>
      <c r="AO32" s="299">
        <v>0</v>
      </c>
      <c r="AP32" s="299">
        <v>192500</v>
      </c>
      <c r="AQ32" s="299">
        <v>5700</v>
      </c>
      <c r="AR32" s="299">
        <v>36200</v>
      </c>
      <c r="AS32" s="299">
        <v>1600</v>
      </c>
      <c r="AT32" s="299">
        <v>100</v>
      </c>
      <c r="AU32" s="299">
        <v>43600</v>
      </c>
      <c r="AV32" s="299">
        <v>5182200</v>
      </c>
      <c r="AW32" s="299">
        <v>5790000</v>
      </c>
      <c r="AX32" s="299">
        <v>0</v>
      </c>
      <c r="AY32" s="299">
        <v>34</v>
      </c>
      <c r="AZ32" s="299">
        <v>4</v>
      </c>
      <c r="BA32" s="299">
        <v>39700</v>
      </c>
      <c r="BB32" s="299">
        <v>1900</v>
      </c>
      <c r="BC32" s="299">
        <v>900</v>
      </c>
      <c r="BD32" s="299">
        <v>42500</v>
      </c>
      <c r="BE32" s="299">
        <v>75</v>
      </c>
      <c r="BF32" s="299">
        <v>50</v>
      </c>
      <c r="BG32" s="299">
        <v>42</v>
      </c>
      <c r="BH32" s="299">
        <v>12</v>
      </c>
      <c r="BI32" s="299">
        <v>30</v>
      </c>
      <c r="BJ32" s="299" t="s">
        <v>670</v>
      </c>
      <c r="BK32" s="299">
        <v>0</v>
      </c>
      <c r="BL32" s="299">
        <v>0</v>
      </c>
      <c r="BM32" s="299">
        <v>0</v>
      </c>
      <c r="BN32" s="299" t="s">
        <v>667</v>
      </c>
      <c r="BO32" s="299">
        <v>8</v>
      </c>
      <c r="BP32" s="299">
        <v>2</v>
      </c>
      <c r="BQ32" s="299">
        <v>6</v>
      </c>
      <c r="BR32" s="299" t="s">
        <v>675</v>
      </c>
      <c r="BS32" s="299">
        <v>1</v>
      </c>
      <c r="BT32" s="299">
        <v>5</v>
      </c>
      <c r="BU32" s="299">
        <v>0</v>
      </c>
      <c r="BV32" s="299">
        <v>587</v>
      </c>
      <c r="BW32" s="299">
        <v>6</v>
      </c>
      <c r="BX32" s="299">
        <v>718</v>
      </c>
      <c r="BY32" s="299">
        <v>16</v>
      </c>
      <c r="BZ32" s="300">
        <v>734</v>
      </c>
      <c r="CB32" s="247" t="b">
        <v>1</v>
      </c>
      <c r="CC32" s="247" t="s">
        <v>530</v>
      </c>
      <c r="CD32" s="8" t="b">
        <v>1</v>
      </c>
      <c r="CE32" s="8" t="s">
        <v>530</v>
      </c>
      <c r="CF32" s="247" t="b">
        <v>1</v>
      </c>
      <c r="CG32" s="8" t="s">
        <v>530</v>
      </c>
    </row>
    <row r="33" spans="1:85" x14ac:dyDescent="0.25">
      <c r="A33" s="46">
        <v>25</v>
      </c>
      <c r="B33" s="47" t="s">
        <v>116</v>
      </c>
      <c r="C33" s="47" t="s">
        <v>235</v>
      </c>
      <c r="D33" s="47" t="s">
        <v>464</v>
      </c>
      <c r="E33" s="291">
        <v>150</v>
      </c>
      <c r="F33" s="299">
        <v>195</v>
      </c>
      <c r="G33" s="299">
        <v>3</v>
      </c>
      <c r="H33" s="299">
        <v>56</v>
      </c>
      <c r="I33" s="299">
        <v>404</v>
      </c>
      <c r="J33" s="299">
        <v>12848</v>
      </c>
      <c r="K33" s="299">
        <v>9824</v>
      </c>
      <c r="L33" s="299">
        <v>22</v>
      </c>
      <c r="M33" s="299">
        <v>1694</v>
      </c>
      <c r="N33" s="299">
        <v>24388</v>
      </c>
      <c r="O33" s="299">
        <v>22464</v>
      </c>
      <c r="P33" s="299">
        <v>1912</v>
      </c>
      <c r="Q33" s="299">
        <v>55</v>
      </c>
      <c r="R33" s="299">
        <v>1520</v>
      </c>
      <c r="S33" s="299">
        <v>25951</v>
      </c>
      <c r="T33" s="299">
        <v>22035</v>
      </c>
      <c r="U33" s="299">
        <v>5064</v>
      </c>
      <c r="V33" s="299">
        <v>33</v>
      </c>
      <c r="W33" s="299">
        <v>1732</v>
      </c>
      <c r="X33" s="299">
        <v>28864</v>
      </c>
      <c r="Y33" s="299">
        <v>8</v>
      </c>
      <c r="Z33" s="299">
        <v>3</v>
      </c>
      <c r="AA33" s="299">
        <v>0</v>
      </c>
      <c r="AB33" s="299">
        <v>4</v>
      </c>
      <c r="AC33" s="299">
        <v>15</v>
      </c>
      <c r="AD33" s="299">
        <v>57355</v>
      </c>
      <c r="AE33" s="299">
        <v>16803</v>
      </c>
      <c r="AF33" s="299">
        <v>110</v>
      </c>
      <c r="AG33" s="299">
        <v>4950</v>
      </c>
      <c r="AH33" s="299">
        <v>79218</v>
      </c>
      <c r="AI33" s="299">
        <v>50668</v>
      </c>
      <c r="AJ33" s="299">
        <v>33029</v>
      </c>
      <c r="AK33" s="299">
        <v>17639</v>
      </c>
      <c r="AL33" s="299">
        <v>68777</v>
      </c>
      <c r="AM33" s="299">
        <v>18.600000000000001</v>
      </c>
      <c r="AN33" s="299">
        <v>26595</v>
      </c>
      <c r="AO33" s="299">
        <v>0</v>
      </c>
      <c r="AP33" s="299">
        <v>95372</v>
      </c>
      <c r="AQ33" s="299">
        <v>0</v>
      </c>
      <c r="AR33" s="299">
        <v>8139</v>
      </c>
      <c r="AS33" s="299">
        <v>0</v>
      </c>
      <c r="AT33" s="299">
        <v>233</v>
      </c>
      <c r="AU33" s="299">
        <v>8372</v>
      </c>
      <c r="AV33" s="299">
        <v>2734566</v>
      </c>
      <c r="AW33" s="299">
        <v>3058996</v>
      </c>
      <c r="AX33" s="299">
        <v>7</v>
      </c>
      <c r="AY33" s="299">
        <v>1</v>
      </c>
      <c r="AZ33" s="299">
        <v>3</v>
      </c>
      <c r="BA33" s="299">
        <v>12201</v>
      </c>
      <c r="BB33" s="299">
        <v>1189</v>
      </c>
      <c r="BC33" s="299">
        <v>801</v>
      </c>
      <c r="BD33" s="299">
        <v>14191</v>
      </c>
      <c r="BE33" s="299">
        <v>27</v>
      </c>
      <c r="BF33" s="299">
        <v>33</v>
      </c>
      <c r="BG33" s="299">
        <v>27</v>
      </c>
      <c r="BH33" s="299">
        <v>6</v>
      </c>
      <c r="BI33" s="299">
        <v>21</v>
      </c>
      <c r="BJ33" s="299" t="s">
        <v>669</v>
      </c>
      <c r="BK33" s="299">
        <v>2</v>
      </c>
      <c r="BL33" s="299">
        <v>0</v>
      </c>
      <c r="BM33" s="299">
        <v>2</v>
      </c>
      <c r="BN33" s="299" t="s">
        <v>667</v>
      </c>
      <c r="BO33" s="299">
        <v>4</v>
      </c>
      <c r="BP33" s="299">
        <v>1</v>
      </c>
      <c r="BQ33" s="299">
        <v>3</v>
      </c>
      <c r="BR33" s="299" t="s">
        <v>671</v>
      </c>
      <c r="BS33" s="299">
        <v>3</v>
      </c>
      <c r="BT33" s="299">
        <v>1</v>
      </c>
      <c r="BU33" s="299">
        <v>0</v>
      </c>
      <c r="BV33" s="299">
        <v>904</v>
      </c>
      <c r="BW33" s="299">
        <v>1</v>
      </c>
      <c r="BX33" s="299">
        <v>965</v>
      </c>
      <c r="BY33" s="299">
        <v>520</v>
      </c>
      <c r="BZ33" s="300">
        <v>1485</v>
      </c>
      <c r="CB33" s="247" t="b">
        <v>1</v>
      </c>
      <c r="CC33" s="247" t="s">
        <v>530</v>
      </c>
      <c r="CD33" s="8" t="b">
        <v>1</v>
      </c>
      <c r="CE33" s="8" t="s">
        <v>530</v>
      </c>
      <c r="CF33" s="247" t="b">
        <v>1</v>
      </c>
      <c r="CG33" s="8" t="s">
        <v>530</v>
      </c>
    </row>
    <row r="34" spans="1:85" x14ac:dyDescent="0.25">
      <c r="A34" s="46">
        <v>26</v>
      </c>
      <c r="B34" s="47" t="s">
        <v>120</v>
      </c>
      <c r="C34" s="47" t="s">
        <v>238</v>
      </c>
      <c r="D34" s="47" t="s">
        <v>465</v>
      </c>
      <c r="E34" s="291">
        <v>52</v>
      </c>
      <c r="F34" s="299">
        <v>278</v>
      </c>
      <c r="G34" s="299">
        <v>107</v>
      </c>
      <c r="H34" s="299">
        <v>114</v>
      </c>
      <c r="I34" s="299">
        <v>551</v>
      </c>
      <c r="J34" s="299">
        <v>17612</v>
      </c>
      <c r="K34" s="299">
        <v>9898</v>
      </c>
      <c r="L34" s="299">
        <v>1818</v>
      </c>
      <c r="M34" s="299">
        <v>511</v>
      </c>
      <c r="N34" s="299">
        <v>29839</v>
      </c>
      <c r="O34" s="299">
        <v>22726</v>
      </c>
      <c r="P34" s="299">
        <v>2663</v>
      </c>
      <c r="Q34" s="299">
        <v>1645</v>
      </c>
      <c r="R34" s="299">
        <v>1456</v>
      </c>
      <c r="S34" s="299">
        <v>28490</v>
      </c>
      <c r="T34" s="299">
        <v>26604</v>
      </c>
      <c r="U34" s="299">
        <v>10979</v>
      </c>
      <c r="V34" s="299">
        <v>1577</v>
      </c>
      <c r="W34" s="299">
        <v>1145</v>
      </c>
      <c r="X34" s="299">
        <v>40305</v>
      </c>
      <c r="Y34" s="299">
        <v>110</v>
      </c>
      <c r="Z34" s="299">
        <v>14</v>
      </c>
      <c r="AA34" s="299">
        <v>16</v>
      </c>
      <c r="AB34" s="299">
        <v>6</v>
      </c>
      <c r="AC34" s="299">
        <v>146</v>
      </c>
      <c r="AD34" s="299">
        <v>67052</v>
      </c>
      <c r="AE34" s="299">
        <v>23554</v>
      </c>
      <c r="AF34" s="299">
        <v>5056</v>
      </c>
      <c r="AG34" s="299">
        <v>3118</v>
      </c>
      <c r="AH34" s="299">
        <v>98780</v>
      </c>
      <c r="AI34" s="299">
        <v>79578</v>
      </c>
      <c r="AJ34" s="299">
        <v>0</v>
      </c>
      <c r="AK34" s="299">
        <v>79578</v>
      </c>
      <c r="AL34" s="299">
        <v>96171</v>
      </c>
      <c r="AM34" s="299">
        <v>19.5</v>
      </c>
      <c r="AN34" s="299">
        <v>38546</v>
      </c>
      <c r="AO34" s="299">
        <v>0</v>
      </c>
      <c r="AP34" s="299">
        <v>134717</v>
      </c>
      <c r="AQ34" s="299">
        <v>18444</v>
      </c>
      <c r="AR34" s="299">
        <v>51174</v>
      </c>
      <c r="AS34" s="299">
        <v>0</v>
      </c>
      <c r="AT34" s="299">
        <v>19</v>
      </c>
      <c r="AU34" s="299">
        <v>69637</v>
      </c>
      <c r="AV34" s="299">
        <v>4527097</v>
      </c>
      <c r="AW34" s="299">
        <v>4912180</v>
      </c>
      <c r="AX34" s="299">
        <v>23</v>
      </c>
      <c r="AY34" s="299">
        <v>36</v>
      </c>
      <c r="AZ34" s="299">
        <v>13.8</v>
      </c>
      <c r="BA34" s="299">
        <v>23743</v>
      </c>
      <c r="BB34" s="299">
        <v>2111</v>
      </c>
      <c r="BC34" s="299">
        <v>906</v>
      </c>
      <c r="BD34" s="299">
        <v>26760</v>
      </c>
      <c r="BE34" s="299">
        <v>48</v>
      </c>
      <c r="BF34" s="299">
        <v>41</v>
      </c>
      <c r="BG34" s="299">
        <v>35</v>
      </c>
      <c r="BH34" s="299">
        <v>10</v>
      </c>
      <c r="BI34" s="299">
        <v>25</v>
      </c>
      <c r="BJ34" s="299" t="s">
        <v>670</v>
      </c>
      <c r="BK34" s="299">
        <v>2</v>
      </c>
      <c r="BL34" s="299">
        <v>0</v>
      </c>
      <c r="BM34" s="299">
        <v>2</v>
      </c>
      <c r="BN34" s="299" t="s">
        <v>667</v>
      </c>
      <c r="BO34" s="299">
        <v>4</v>
      </c>
      <c r="BP34" s="299">
        <v>3</v>
      </c>
      <c r="BQ34" s="299">
        <v>1</v>
      </c>
      <c r="BR34" s="299" t="s">
        <v>680</v>
      </c>
      <c r="BS34" s="299">
        <v>0</v>
      </c>
      <c r="BT34" s="299">
        <v>0</v>
      </c>
      <c r="BU34" s="299">
        <v>0</v>
      </c>
      <c r="BV34" s="299">
        <v>990</v>
      </c>
      <c r="BW34" s="299">
        <v>15</v>
      </c>
      <c r="BX34" s="299">
        <v>1094</v>
      </c>
      <c r="BY34" s="299">
        <v>456</v>
      </c>
      <c r="BZ34" s="300">
        <v>1550</v>
      </c>
      <c r="CB34" s="247" t="b">
        <v>1</v>
      </c>
      <c r="CC34" s="247" t="s">
        <v>530</v>
      </c>
      <c r="CD34" s="8" t="b">
        <v>1</v>
      </c>
      <c r="CE34" s="8" t="s">
        <v>530</v>
      </c>
      <c r="CF34" s="247" t="b">
        <v>1</v>
      </c>
      <c r="CG34" s="8" t="s">
        <v>530</v>
      </c>
    </row>
    <row r="35" spans="1:85" x14ac:dyDescent="0.25">
      <c r="A35" s="46">
        <v>27</v>
      </c>
      <c r="B35" s="47" t="s">
        <v>121</v>
      </c>
      <c r="C35" s="47" t="s">
        <v>239</v>
      </c>
      <c r="D35" s="47" t="s">
        <v>466</v>
      </c>
      <c r="E35" s="291">
        <v>51</v>
      </c>
      <c r="F35" s="299">
        <v>125</v>
      </c>
      <c r="G35" s="299">
        <v>2</v>
      </c>
      <c r="H35" s="299">
        <v>149</v>
      </c>
      <c r="I35" s="299">
        <v>327</v>
      </c>
      <c r="J35" s="299">
        <v>20373</v>
      </c>
      <c r="K35" s="299">
        <v>8706</v>
      </c>
      <c r="L35" s="299">
        <v>294</v>
      </c>
      <c r="M35" s="299">
        <v>1232</v>
      </c>
      <c r="N35" s="299">
        <v>30605</v>
      </c>
      <c r="O35" s="299">
        <v>23483</v>
      </c>
      <c r="P35" s="299">
        <v>2328</v>
      </c>
      <c r="Q35" s="299">
        <v>196</v>
      </c>
      <c r="R35" s="299">
        <v>1324</v>
      </c>
      <c r="S35" s="299">
        <v>27331</v>
      </c>
      <c r="T35" s="299">
        <v>33476</v>
      </c>
      <c r="U35" s="299">
        <v>3892</v>
      </c>
      <c r="V35" s="299">
        <v>245</v>
      </c>
      <c r="W35" s="299">
        <v>1506</v>
      </c>
      <c r="X35" s="299">
        <v>39119</v>
      </c>
      <c r="Y35" s="299">
        <v>32</v>
      </c>
      <c r="Z35" s="299">
        <v>9</v>
      </c>
      <c r="AA35" s="299">
        <v>0</v>
      </c>
      <c r="AB35" s="299">
        <v>2</v>
      </c>
      <c r="AC35" s="299">
        <v>43</v>
      </c>
      <c r="AD35" s="299">
        <v>77364</v>
      </c>
      <c r="AE35" s="299">
        <v>14935</v>
      </c>
      <c r="AF35" s="299">
        <v>735</v>
      </c>
      <c r="AG35" s="299">
        <v>4064</v>
      </c>
      <c r="AH35" s="299">
        <v>97098</v>
      </c>
      <c r="AI35" s="299">
        <v>160211</v>
      </c>
      <c r="AJ35" s="299">
        <v>90149</v>
      </c>
      <c r="AK35" s="299">
        <v>70062</v>
      </c>
      <c r="AL35" s="299">
        <v>98757</v>
      </c>
      <c r="AM35" s="299">
        <v>18.5</v>
      </c>
      <c r="AN35" s="299">
        <v>4622</v>
      </c>
      <c r="AO35" s="299">
        <v>0</v>
      </c>
      <c r="AP35" s="299">
        <v>103379</v>
      </c>
      <c r="AQ35" s="299">
        <v>1635</v>
      </c>
      <c r="AR35" s="299">
        <v>5812</v>
      </c>
      <c r="AS35" s="299">
        <v>0</v>
      </c>
      <c r="AT35" s="299">
        <v>0</v>
      </c>
      <c r="AU35" s="299">
        <v>7447</v>
      </c>
      <c r="AV35" s="299">
        <v>4510113</v>
      </c>
      <c r="AW35" s="299">
        <v>4634453</v>
      </c>
      <c r="AX35" s="299">
        <v>244</v>
      </c>
      <c r="AY35" s="299">
        <v>33.5</v>
      </c>
      <c r="AZ35" s="299">
        <v>3</v>
      </c>
      <c r="BA35" s="299">
        <v>26583</v>
      </c>
      <c r="BB35" s="299">
        <v>2294</v>
      </c>
      <c r="BC35" s="299">
        <v>1387</v>
      </c>
      <c r="BD35" s="299">
        <v>30265</v>
      </c>
      <c r="BE35" s="299">
        <v>77</v>
      </c>
      <c r="BF35" s="299">
        <v>32</v>
      </c>
      <c r="BG35" s="299">
        <v>26</v>
      </c>
      <c r="BH35" s="299">
        <v>8</v>
      </c>
      <c r="BI35" s="299">
        <v>18</v>
      </c>
      <c r="BJ35" s="299" t="s">
        <v>670</v>
      </c>
      <c r="BK35" s="299">
        <v>1</v>
      </c>
      <c r="BL35" s="299">
        <v>0</v>
      </c>
      <c r="BM35" s="299">
        <v>1</v>
      </c>
      <c r="BN35" s="299" t="s">
        <v>667</v>
      </c>
      <c r="BO35" s="299">
        <v>5</v>
      </c>
      <c r="BP35" s="299">
        <v>3</v>
      </c>
      <c r="BQ35" s="299">
        <v>2</v>
      </c>
      <c r="BR35" s="299" t="s">
        <v>676</v>
      </c>
      <c r="BS35" s="299">
        <v>0</v>
      </c>
      <c r="BT35" s="299">
        <v>0</v>
      </c>
      <c r="BU35" s="299">
        <v>0</v>
      </c>
      <c r="BV35" s="299">
        <v>1596</v>
      </c>
      <c r="BW35" s="299">
        <v>0</v>
      </c>
      <c r="BX35" s="299">
        <v>1705</v>
      </c>
      <c r="BY35" s="299">
        <v>329</v>
      </c>
      <c r="BZ35" s="300">
        <v>2034</v>
      </c>
      <c r="CB35" s="247" t="b">
        <v>0</v>
      </c>
      <c r="CC35" s="247">
        <v>1</v>
      </c>
      <c r="CD35" s="8" t="b">
        <v>1</v>
      </c>
      <c r="CE35" s="8" t="s">
        <v>530</v>
      </c>
      <c r="CF35" s="247" t="b">
        <v>1</v>
      </c>
      <c r="CG35" s="8" t="s">
        <v>530</v>
      </c>
    </row>
    <row r="36" spans="1:85" x14ac:dyDescent="0.25">
      <c r="A36" s="46">
        <v>28</v>
      </c>
      <c r="B36" s="47" t="s">
        <v>122</v>
      </c>
      <c r="C36" s="47" t="s">
        <v>240</v>
      </c>
      <c r="D36" s="47" t="s">
        <v>467</v>
      </c>
      <c r="E36" s="291">
        <v>34</v>
      </c>
      <c r="F36" s="299">
        <v>221</v>
      </c>
      <c r="G36" s="299">
        <v>1</v>
      </c>
      <c r="H36" s="299">
        <v>62</v>
      </c>
      <c r="I36" s="299">
        <v>318</v>
      </c>
      <c r="J36" s="299">
        <v>11364</v>
      </c>
      <c r="K36" s="299">
        <v>12102</v>
      </c>
      <c r="L36" s="299">
        <v>86</v>
      </c>
      <c r="M36" s="299">
        <v>503</v>
      </c>
      <c r="N36" s="299">
        <v>24055</v>
      </c>
      <c r="O36" s="299">
        <v>14454</v>
      </c>
      <c r="P36" s="299">
        <v>2077</v>
      </c>
      <c r="Q36" s="299">
        <v>224</v>
      </c>
      <c r="R36" s="299">
        <v>941</v>
      </c>
      <c r="S36" s="299">
        <v>17696</v>
      </c>
      <c r="T36" s="299">
        <v>23121</v>
      </c>
      <c r="U36" s="299">
        <v>10145</v>
      </c>
      <c r="V36" s="299">
        <v>605</v>
      </c>
      <c r="W36" s="299">
        <v>888</v>
      </c>
      <c r="X36" s="299">
        <v>34759</v>
      </c>
      <c r="Y36" s="299">
        <v>2</v>
      </c>
      <c r="Z36" s="299">
        <v>4</v>
      </c>
      <c r="AA36" s="299">
        <v>0</v>
      </c>
      <c r="AB36" s="299">
        <v>3</v>
      </c>
      <c r="AC36" s="299">
        <v>9</v>
      </c>
      <c r="AD36" s="299">
        <v>48941</v>
      </c>
      <c r="AE36" s="299">
        <v>24328</v>
      </c>
      <c r="AF36" s="299">
        <v>915</v>
      </c>
      <c r="AG36" s="299">
        <v>2335</v>
      </c>
      <c r="AH36" s="299">
        <v>76519</v>
      </c>
      <c r="AI36" s="299">
        <v>30308</v>
      </c>
      <c r="AJ36" s="299">
        <v>3144</v>
      </c>
      <c r="AK36" s="299">
        <v>27164</v>
      </c>
      <c r="AL36" s="299">
        <v>77111</v>
      </c>
      <c r="AM36" s="299">
        <v>19</v>
      </c>
      <c r="AN36" s="299">
        <v>20998</v>
      </c>
      <c r="AO36" s="299">
        <v>0</v>
      </c>
      <c r="AP36" s="299">
        <v>98109</v>
      </c>
      <c r="AQ36" s="299">
        <v>7927</v>
      </c>
      <c r="AR36" s="299">
        <v>20955</v>
      </c>
      <c r="AS36" s="299">
        <v>19</v>
      </c>
      <c r="AT36" s="299">
        <v>19</v>
      </c>
      <c r="AU36" s="299">
        <v>28920</v>
      </c>
      <c r="AV36" s="299">
        <v>3103490</v>
      </c>
      <c r="AW36" s="299">
        <v>3367746</v>
      </c>
      <c r="AX36" s="299">
        <v>2248</v>
      </c>
      <c r="AY36" s="299">
        <v>19.170000000000002</v>
      </c>
      <c r="AZ36" s="299">
        <v>14.82</v>
      </c>
      <c r="BA36" s="299">
        <v>12884</v>
      </c>
      <c r="BB36" s="299">
        <v>2268</v>
      </c>
      <c r="BC36" s="299">
        <v>812</v>
      </c>
      <c r="BD36" s="299">
        <v>15964</v>
      </c>
      <c r="BE36" s="299">
        <v>46</v>
      </c>
      <c r="BF36" s="299">
        <v>20</v>
      </c>
      <c r="BG36" s="299">
        <v>19</v>
      </c>
      <c r="BH36" s="299">
        <v>8</v>
      </c>
      <c r="BI36" s="299">
        <v>11</v>
      </c>
      <c r="BJ36" s="299" t="s">
        <v>672</v>
      </c>
      <c r="BK36" s="299">
        <v>0</v>
      </c>
      <c r="BL36" s="299">
        <v>0</v>
      </c>
      <c r="BM36" s="299">
        <v>0</v>
      </c>
      <c r="BN36" s="299" t="s">
        <v>667</v>
      </c>
      <c r="BO36" s="299">
        <v>1</v>
      </c>
      <c r="BP36" s="299">
        <v>0</v>
      </c>
      <c r="BQ36" s="299">
        <v>1</v>
      </c>
      <c r="BR36" s="299" t="s">
        <v>667</v>
      </c>
      <c r="BS36" s="299">
        <v>0</v>
      </c>
      <c r="BT36" s="299">
        <v>0</v>
      </c>
      <c r="BU36" s="299">
        <v>0</v>
      </c>
      <c r="BV36" s="299">
        <v>0</v>
      </c>
      <c r="BW36" s="299">
        <v>0</v>
      </c>
      <c r="BX36" s="299">
        <v>66</v>
      </c>
      <c r="BY36" s="299">
        <v>793</v>
      </c>
      <c r="BZ36" s="300">
        <v>859</v>
      </c>
      <c r="CB36" s="247" t="b">
        <v>1</v>
      </c>
      <c r="CC36" s="247" t="s">
        <v>530</v>
      </c>
      <c r="CD36" s="8" t="b">
        <v>1</v>
      </c>
      <c r="CE36" s="8" t="s">
        <v>530</v>
      </c>
      <c r="CF36" s="247" t="b">
        <v>1</v>
      </c>
      <c r="CG36" s="8" t="s">
        <v>530</v>
      </c>
    </row>
    <row r="37" spans="1:85" x14ac:dyDescent="0.25">
      <c r="A37" s="46">
        <v>29</v>
      </c>
      <c r="B37" s="47" t="s">
        <v>124</v>
      </c>
      <c r="C37" s="47" t="s">
        <v>242</v>
      </c>
      <c r="D37" s="47" t="s">
        <v>468</v>
      </c>
      <c r="E37" s="291">
        <v>94</v>
      </c>
      <c r="F37" s="299">
        <v>251</v>
      </c>
      <c r="G37" s="299">
        <v>6</v>
      </c>
      <c r="H37" s="299">
        <v>179</v>
      </c>
      <c r="I37" s="299">
        <v>530</v>
      </c>
      <c r="J37" s="299">
        <v>26544</v>
      </c>
      <c r="K37" s="299">
        <v>15360</v>
      </c>
      <c r="L37" s="299">
        <v>952</v>
      </c>
      <c r="M37" s="299">
        <v>1443</v>
      </c>
      <c r="N37" s="299">
        <v>44299</v>
      </c>
      <c r="O37" s="299">
        <v>35762</v>
      </c>
      <c r="P37" s="299">
        <v>4391</v>
      </c>
      <c r="Q37" s="299">
        <v>990</v>
      </c>
      <c r="R37" s="299">
        <v>1572</v>
      </c>
      <c r="S37" s="299">
        <v>42715</v>
      </c>
      <c r="T37" s="299">
        <v>45605</v>
      </c>
      <c r="U37" s="299">
        <v>13214</v>
      </c>
      <c r="V37" s="299">
        <v>1365</v>
      </c>
      <c r="W37" s="299">
        <v>2317</v>
      </c>
      <c r="X37" s="299">
        <v>62501</v>
      </c>
      <c r="Y37" s="299">
        <v>470</v>
      </c>
      <c r="Z37" s="299">
        <v>32</v>
      </c>
      <c r="AA37" s="299">
        <v>37</v>
      </c>
      <c r="AB37" s="299">
        <v>20</v>
      </c>
      <c r="AC37" s="299">
        <v>559</v>
      </c>
      <c r="AD37" s="299">
        <v>108381</v>
      </c>
      <c r="AE37" s="299">
        <v>32997</v>
      </c>
      <c r="AF37" s="299">
        <v>3344</v>
      </c>
      <c r="AG37" s="299">
        <v>5352</v>
      </c>
      <c r="AH37" s="299">
        <v>150074</v>
      </c>
      <c r="AI37" s="299">
        <v>399959</v>
      </c>
      <c r="AJ37" s="299">
        <v>0</v>
      </c>
      <c r="AK37" s="299">
        <v>399959</v>
      </c>
      <c r="AL37" s="299">
        <v>146229</v>
      </c>
      <c r="AM37" s="299">
        <v>17.899999999999999</v>
      </c>
      <c r="AN37" s="299">
        <v>19310</v>
      </c>
      <c r="AO37" s="299">
        <v>0</v>
      </c>
      <c r="AP37" s="299">
        <v>165539</v>
      </c>
      <c r="AQ37" s="299">
        <v>21447</v>
      </c>
      <c r="AR37" s="299">
        <v>0</v>
      </c>
      <c r="AS37" s="299">
        <v>64712</v>
      </c>
      <c r="AT37" s="299">
        <v>7693</v>
      </c>
      <c r="AU37" s="299">
        <v>93852</v>
      </c>
      <c r="AV37" s="299">
        <v>6132086</v>
      </c>
      <c r="AW37" s="299">
        <v>6601284</v>
      </c>
      <c r="AX37" s="299">
        <v>208</v>
      </c>
      <c r="AY37" s="299">
        <v>26.57</v>
      </c>
      <c r="AZ37" s="299">
        <v>4</v>
      </c>
      <c r="BA37" s="299">
        <v>5457</v>
      </c>
      <c r="BB37" s="299">
        <v>3246</v>
      </c>
      <c r="BC37" s="299">
        <v>1531</v>
      </c>
      <c r="BD37" s="299">
        <v>10234</v>
      </c>
      <c r="BE37" s="299">
        <v>59</v>
      </c>
      <c r="BF37" s="299">
        <v>64</v>
      </c>
      <c r="BG37" s="299">
        <v>57</v>
      </c>
      <c r="BH37" s="299">
        <v>27</v>
      </c>
      <c r="BI37" s="299">
        <v>30</v>
      </c>
      <c r="BJ37" s="299" t="s">
        <v>681</v>
      </c>
      <c r="BK37" s="299">
        <v>4</v>
      </c>
      <c r="BL37" s="299">
        <v>2</v>
      </c>
      <c r="BM37" s="299">
        <v>2</v>
      </c>
      <c r="BN37" s="299" t="s">
        <v>673</v>
      </c>
      <c r="BO37" s="299">
        <v>3</v>
      </c>
      <c r="BP37" s="299">
        <v>2</v>
      </c>
      <c r="BQ37" s="299">
        <v>1</v>
      </c>
      <c r="BR37" s="299" t="s">
        <v>667</v>
      </c>
      <c r="BS37" s="299">
        <v>0</v>
      </c>
      <c r="BT37" s="299">
        <v>0</v>
      </c>
      <c r="BU37" s="299">
        <v>57</v>
      </c>
      <c r="BV37" s="299">
        <v>1125</v>
      </c>
      <c r="BW37" s="299">
        <v>16</v>
      </c>
      <c r="BX37" s="299">
        <v>1264</v>
      </c>
      <c r="BY37" s="299">
        <v>380</v>
      </c>
      <c r="BZ37" s="300">
        <v>1644</v>
      </c>
      <c r="CB37" s="247" t="b">
        <v>1</v>
      </c>
      <c r="CC37" s="247" t="s">
        <v>530</v>
      </c>
      <c r="CD37" s="8" t="b">
        <v>1</v>
      </c>
      <c r="CE37" s="8" t="s">
        <v>530</v>
      </c>
      <c r="CF37" s="247" t="b">
        <v>1</v>
      </c>
      <c r="CG37" s="8" t="s">
        <v>530</v>
      </c>
    </row>
    <row r="38" spans="1:85" x14ac:dyDescent="0.25">
      <c r="A38" s="46">
        <v>30</v>
      </c>
      <c r="B38" s="47" t="s">
        <v>125</v>
      </c>
      <c r="C38" s="47" t="s">
        <v>243</v>
      </c>
      <c r="D38" s="47" t="s">
        <v>469</v>
      </c>
      <c r="E38" s="291">
        <v>43</v>
      </c>
      <c r="F38" s="299">
        <v>51</v>
      </c>
      <c r="G38" s="299">
        <v>0</v>
      </c>
      <c r="H38" s="299">
        <v>85</v>
      </c>
      <c r="I38" s="299">
        <v>179</v>
      </c>
      <c r="J38" s="299">
        <v>19918</v>
      </c>
      <c r="K38" s="299">
        <v>730</v>
      </c>
      <c r="L38" s="299">
        <v>0</v>
      </c>
      <c r="M38" s="299">
        <v>479</v>
      </c>
      <c r="N38" s="299">
        <v>21127</v>
      </c>
      <c r="O38" s="299">
        <v>16189</v>
      </c>
      <c r="P38" s="299">
        <v>261</v>
      </c>
      <c r="Q38" s="299">
        <v>0</v>
      </c>
      <c r="R38" s="299">
        <v>1112</v>
      </c>
      <c r="S38" s="299">
        <v>17562</v>
      </c>
      <c r="T38" s="299">
        <v>28441</v>
      </c>
      <c r="U38" s="299">
        <v>357</v>
      </c>
      <c r="V38" s="299">
        <v>0</v>
      </c>
      <c r="W38" s="299">
        <v>1262</v>
      </c>
      <c r="X38" s="299">
        <v>30060</v>
      </c>
      <c r="Y38" s="299">
        <v>343</v>
      </c>
      <c r="Z38" s="299">
        <v>10</v>
      </c>
      <c r="AA38" s="299">
        <v>0</v>
      </c>
      <c r="AB38" s="299">
        <v>26</v>
      </c>
      <c r="AC38" s="299">
        <v>379</v>
      </c>
      <c r="AD38" s="299">
        <v>64891</v>
      </c>
      <c r="AE38" s="299">
        <v>1358</v>
      </c>
      <c r="AF38" s="299">
        <v>0</v>
      </c>
      <c r="AG38" s="299">
        <v>2879</v>
      </c>
      <c r="AH38" s="299">
        <v>69128</v>
      </c>
      <c r="AI38" s="299">
        <v>274489</v>
      </c>
      <c r="AJ38" s="299">
        <v>10800</v>
      </c>
      <c r="AK38" s="299">
        <v>263689</v>
      </c>
      <c r="AL38" s="299">
        <v>69429</v>
      </c>
      <c r="AM38" s="299">
        <v>17.399999999999999</v>
      </c>
      <c r="AN38" s="299">
        <v>8131</v>
      </c>
      <c r="AO38" s="299">
        <v>0</v>
      </c>
      <c r="AP38" s="299">
        <v>77560</v>
      </c>
      <c r="AQ38" s="299">
        <v>0</v>
      </c>
      <c r="AR38" s="299">
        <v>7751</v>
      </c>
      <c r="AS38" s="299">
        <v>4184</v>
      </c>
      <c r="AT38" s="299">
        <v>1984</v>
      </c>
      <c r="AU38" s="299">
        <v>13919</v>
      </c>
      <c r="AV38" s="299">
        <v>2982336</v>
      </c>
      <c r="AW38" s="299">
        <v>3279642</v>
      </c>
      <c r="AX38" s="299">
        <v>345</v>
      </c>
      <c r="AY38" s="299">
        <v>27.45</v>
      </c>
      <c r="AZ38" s="299">
        <v>5</v>
      </c>
      <c r="BA38" s="299">
        <v>13776</v>
      </c>
      <c r="BB38" s="299">
        <v>2951</v>
      </c>
      <c r="BC38" s="299">
        <v>1821</v>
      </c>
      <c r="BD38" s="299">
        <v>18548</v>
      </c>
      <c r="BE38" s="299">
        <v>32</v>
      </c>
      <c r="BF38" s="299">
        <v>14</v>
      </c>
      <c r="BG38" s="299">
        <v>13</v>
      </c>
      <c r="BH38" s="299">
        <v>7</v>
      </c>
      <c r="BI38" s="299">
        <v>6</v>
      </c>
      <c r="BJ38" s="299" t="s">
        <v>669</v>
      </c>
      <c r="BK38" s="299">
        <v>0</v>
      </c>
      <c r="BL38" s="299">
        <v>0</v>
      </c>
      <c r="BM38" s="299">
        <v>0</v>
      </c>
      <c r="BN38" s="299" t="s">
        <v>667</v>
      </c>
      <c r="BO38" s="299">
        <v>1</v>
      </c>
      <c r="BP38" s="299">
        <v>0</v>
      </c>
      <c r="BQ38" s="299">
        <v>1</v>
      </c>
      <c r="BR38" s="299" t="s">
        <v>667</v>
      </c>
      <c r="BS38" s="299">
        <v>0</v>
      </c>
      <c r="BT38" s="299">
        <v>0</v>
      </c>
      <c r="BU38" s="299">
        <v>0</v>
      </c>
      <c r="BV38" s="299">
        <v>714</v>
      </c>
      <c r="BW38" s="299">
        <v>6</v>
      </c>
      <c r="BX38" s="299">
        <v>766</v>
      </c>
      <c r="BY38" s="299">
        <v>230</v>
      </c>
      <c r="BZ38" s="300">
        <v>996</v>
      </c>
      <c r="CB38" s="247" t="b">
        <v>1</v>
      </c>
      <c r="CC38" s="247" t="s">
        <v>530</v>
      </c>
      <c r="CD38" s="8" t="b">
        <v>1</v>
      </c>
      <c r="CE38" s="8" t="s">
        <v>530</v>
      </c>
      <c r="CF38" s="247" t="b">
        <v>1</v>
      </c>
      <c r="CG38" s="8" t="s">
        <v>530</v>
      </c>
    </row>
    <row r="39" spans="1:85" x14ac:dyDescent="0.25">
      <c r="A39" s="46">
        <v>31</v>
      </c>
      <c r="B39" s="47" t="s">
        <v>128</v>
      </c>
      <c r="C39" s="47" t="s">
        <v>248</v>
      </c>
      <c r="D39" s="47" t="s">
        <v>470</v>
      </c>
      <c r="E39" s="291">
        <v>55</v>
      </c>
      <c r="F39" s="299">
        <v>60</v>
      </c>
      <c r="G39" s="299">
        <v>15</v>
      </c>
      <c r="H39" s="299">
        <v>85</v>
      </c>
      <c r="I39" s="299">
        <v>215</v>
      </c>
      <c r="J39" s="299">
        <v>10819</v>
      </c>
      <c r="K39" s="299">
        <v>4171</v>
      </c>
      <c r="L39" s="299">
        <v>59</v>
      </c>
      <c r="M39" s="299">
        <v>1011</v>
      </c>
      <c r="N39" s="299">
        <v>16060</v>
      </c>
      <c r="O39" s="299">
        <v>10957</v>
      </c>
      <c r="P39" s="299">
        <v>962</v>
      </c>
      <c r="Q39" s="299">
        <v>472</v>
      </c>
      <c r="R39" s="299">
        <v>1318</v>
      </c>
      <c r="S39" s="299">
        <v>13709</v>
      </c>
      <c r="T39" s="299">
        <v>14369</v>
      </c>
      <c r="U39" s="299">
        <v>2345</v>
      </c>
      <c r="V39" s="299">
        <v>312</v>
      </c>
      <c r="W39" s="299">
        <v>1210</v>
      </c>
      <c r="X39" s="299">
        <v>18236</v>
      </c>
      <c r="Y39" s="299">
        <v>85</v>
      </c>
      <c r="Z39" s="299">
        <v>20</v>
      </c>
      <c r="AA39" s="299">
        <v>0</v>
      </c>
      <c r="AB39" s="299">
        <v>8</v>
      </c>
      <c r="AC39" s="299">
        <v>113</v>
      </c>
      <c r="AD39" s="299">
        <v>36230</v>
      </c>
      <c r="AE39" s="299">
        <v>7498</v>
      </c>
      <c r="AF39" s="299">
        <v>843</v>
      </c>
      <c r="AG39" s="299">
        <v>3547</v>
      </c>
      <c r="AH39" s="299">
        <v>48118</v>
      </c>
      <c r="AI39" s="299">
        <v>13690</v>
      </c>
      <c r="AJ39" s="299">
        <v>2552</v>
      </c>
      <c r="AK39" s="299">
        <v>11138</v>
      </c>
      <c r="AL39" s="299">
        <v>33252</v>
      </c>
      <c r="AM39" s="299">
        <v>16.600000000000001</v>
      </c>
      <c r="AN39" s="299">
        <v>8715</v>
      </c>
      <c r="AO39" s="299">
        <v>0</v>
      </c>
      <c r="AP39" s="299">
        <v>41967</v>
      </c>
      <c r="AQ39" s="299">
        <v>2722</v>
      </c>
      <c r="AR39" s="299">
        <v>21827</v>
      </c>
      <c r="AS39" s="299">
        <v>4235</v>
      </c>
      <c r="AT39" s="299">
        <v>34</v>
      </c>
      <c r="AU39" s="299">
        <v>28818</v>
      </c>
      <c r="AV39" s="299">
        <v>2194020</v>
      </c>
      <c r="AW39" s="299">
        <v>2339287</v>
      </c>
      <c r="AX39" s="299">
        <v>0</v>
      </c>
      <c r="AY39" s="299">
        <v>27</v>
      </c>
      <c r="AZ39" s="299">
        <v>0</v>
      </c>
      <c r="BA39" s="299">
        <v>15046</v>
      </c>
      <c r="BB39" s="299">
        <v>1148</v>
      </c>
      <c r="BC39" s="299">
        <v>1298</v>
      </c>
      <c r="BD39" s="299">
        <v>17492</v>
      </c>
      <c r="BE39" s="299">
        <v>34</v>
      </c>
      <c r="BF39" s="299">
        <v>25</v>
      </c>
      <c r="BG39" s="299">
        <v>20</v>
      </c>
      <c r="BH39" s="299">
        <v>4</v>
      </c>
      <c r="BI39" s="299">
        <v>16</v>
      </c>
      <c r="BJ39" s="299" t="s">
        <v>666</v>
      </c>
      <c r="BK39" s="299">
        <v>3</v>
      </c>
      <c r="BL39" s="299">
        <v>2</v>
      </c>
      <c r="BM39" s="299">
        <v>1</v>
      </c>
      <c r="BN39" s="299" t="s">
        <v>667</v>
      </c>
      <c r="BO39" s="299">
        <v>2</v>
      </c>
      <c r="BP39" s="299">
        <v>1</v>
      </c>
      <c r="BQ39" s="299">
        <v>1</v>
      </c>
      <c r="BR39" s="299" t="s">
        <v>667</v>
      </c>
      <c r="BS39" s="299">
        <v>0</v>
      </c>
      <c r="BT39" s="299">
        <v>0</v>
      </c>
      <c r="BU39" s="299">
        <v>0</v>
      </c>
      <c r="BV39" s="299">
        <v>483</v>
      </c>
      <c r="BW39" s="299">
        <v>7</v>
      </c>
      <c r="BX39" s="299">
        <v>549</v>
      </c>
      <c r="BY39" s="299">
        <v>132</v>
      </c>
      <c r="BZ39" s="300">
        <v>681</v>
      </c>
      <c r="CB39" s="247" t="b">
        <v>1</v>
      </c>
      <c r="CC39" s="247" t="s">
        <v>530</v>
      </c>
      <c r="CD39" s="8" t="b">
        <v>1</v>
      </c>
      <c r="CE39" s="8" t="s">
        <v>530</v>
      </c>
      <c r="CF39" s="247" t="b">
        <v>1</v>
      </c>
      <c r="CG39" s="8" t="s">
        <v>530</v>
      </c>
    </row>
    <row r="40" spans="1:85" x14ac:dyDescent="0.25">
      <c r="A40" s="46">
        <v>32</v>
      </c>
      <c r="B40" s="47" t="s">
        <v>129</v>
      </c>
      <c r="C40" s="47" t="s">
        <v>249</v>
      </c>
      <c r="D40" s="47" t="s">
        <v>471</v>
      </c>
      <c r="E40" s="291">
        <v>37</v>
      </c>
      <c r="F40" s="299">
        <v>128</v>
      </c>
      <c r="G40" s="299">
        <v>4</v>
      </c>
      <c r="H40" s="299">
        <v>37</v>
      </c>
      <c r="I40" s="299">
        <v>206</v>
      </c>
      <c r="J40" s="299">
        <v>12797</v>
      </c>
      <c r="K40" s="299">
        <v>7002</v>
      </c>
      <c r="L40" s="299">
        <v>316</v>
      </c>
      <c r="M40" s="299">
        <v>695</v>
      </c>
      <c r="N40" s="299">
        <v>20810</v>
      </c>
      <c r="O40" s="299">
        <v>15620</v>
      </c>
      <c r="P40" s="299">
        <v>1868</v>
      </c>
      <c r="Q40" s="299">
        <v>669</v>
      </c>
      <c r="R40" s="299">
        <v>1533</v>
      </c>
      <c r="S40" s="299">
        <v>19690</v>
      </c>
      <c r="T40" s="299">
        <v>20125</v>
      </c>
      <c r="U40" s="299">
        <v>5629</v>
      </c>
      <c r="V40" s="299">
        <v>835</v>
      </c>
      <c r="W40" s="299">
        <v>1864</v>
      </c>
      <c r="X40" s="299">
        <v>28453</v>
      </c>
      <c r="Y40" s="299">
        <v>484</v>
      </c>
      <c r="Z40" s="299">
        <v>38</v>
      </c>
      <c r="AA40" s="299">
        <v>5</v>
      </c>
      <c r="AB40" s="299">
        <v>41</v>
      </c>
      <c r="AC40" s="299">
        <v>568</v>
      </c>
      <c r="AD40" s="299">
        <v>49026</v>
      </c>
      <c r="AE40" s="299">
        <v>14537</v>
      </c>
      <c r="AF40" s="299">
        <v>1825</v>
      </c>
      <c r="AG40" s="299">
        <v>4133</v>
      </c>
      <c r="AH40" s="299">
        <v>69521</v>
      </c>
      <c r="AI40" s="299">
        <v>37169</v>
      </c>
      <c r="AJ40" s="299">
        <v>0</v>
      </c>
      <c r="AK40" s="299">
        <v>37169</v>
      </c>
      <c r="AL40" s="299">
        <v>92884</v>
      </c>
      <c r="AM40" s="299">
        <v>22.9</v>
      </c>
      <c r="AN40" s="299">
        <v>998</v>
      </c>
      <c r="AO40" s="299">
        <v>0</v>
      </c>
      <c r="AP40" s="299">
        <v>93882</v>
      </c>
      <c r="AQ40" s="299">
        <v>0</v>
      </c>
      <c r="AR40" s="299">
        <v>3</v>
      </c>
      <c r="AS40" s="299">
        <v>12460</v>
      </c>
      <c r="AT40" s="299">
        <v>3138</v>
      </c>
      <c r="AU40" s="299">
        <v>15601</v>
      </c>
      <c r="AV40" s="299">
        <v>2619072</v>
      </c>
      <c r="AW40" s="299">
        <v>2845096</v>
      </c>
      <c r="AX40" s="299">
        <v>0</v>
      </c>
      <c r="AY40" s="299">
        <v>0</v>
      </c>
      <c r="AZ40" s="299">
        <v>0</v>
      </c>
      <c r="BA40" s="299">
        <v>8511</v>
      </c>
      <c r="BB40" s="299">
        <v>1363</v>
      </c>
      <c r="BC40" s="299">
        <v>583</v>
      </c>
      <c r="BD40" s="299">
        <v>10457</v>
      </c>
      <c r="BE40" s="299">
        <v>29</v>
      </c>
      <c r="BF40" s="299">
        <v>18</v>
      </c>
      <c r="BG40" s="299">
        <v>17</v>
      </c>
      <c r="BH40" s="299">
        <v>7</v>
      </c>
      <c r="BI40" s="299">
        <v>10</v>
      </c>
      <c r="BJ40" s="299" t="s">
        <v>672</v>
      </c>
      <c r="BK40" s="299">
        <v>0</v>
      </c>
      <c r="BL40" s="299">
        <v>0</v>
      </c>
      <c r="BM40" s="299">
        <v>0</v>
      </c>
      <c r="BN40" s="299" t="s">
        <v>667</v>
      </c>
      <c r="BO40" s="299">
        <v>1</v>
      </c>
      <c r="BP40" s="299">
        <v>0</v>
      </c>
      <c r="BQ40" s="299">
        <v>1</v>
      </c>
      <c r="BR40" s="299" t="s">
        <v>667</v>
      </c>
      <c r="BS40" s="299">
        <v>2</v>
      </c>
      <c r="BT40" s="299">
        <v>0</v>
      </c>
      <c r="BU40" s="299">
        <v>0</v>
      </c>
      <c r="BV40" s="299">
        <v>736</v>
      </c>
      <c r="BW40" s="299">
        <v>3</v>
      </c>
      <c r="BX40" s="299">
        <v>786</v>
      </c>
      <c r="BY40" s="299">
        <v>290</v>
      </c>
      <c r="BZ40" s="300">
        <v>1076</v>
      </c>
      <c r="CB40" s="247" t="b">
        <v>1</v>
      </c>
      <c r="CC40" s="247" t="s">
        <v>530</v>
      </c>
      <c r="CD40" s="8" t="b">
        <v>1</v>
      </c>
      <c r="CE40" s="8" t="s">
        <v>530</v>
      </c>
      <c r="CF40" s="247" t="b">
        <v>1</v>
      </c>
      <c r="CG40" s="8" t="s">
        <v>530</v>
      </c>
    </row>
    <row r="41" spans="1:85" x14ac:dyDescent="0.25">
      <c r="A41" s="46">
        <v>33</v>
      </c>
      <c r="B41" s="47" t="s">
        <v>131</v>
      </c>
      <c r="C41" s="47" t="s">
        <v>251</v>
      </c>
      <c r="D41" s="47" t="s">
        <v>472</v>
      </c>
      <c r="E41" s="291">
        <v>69</v>
      </c>
      <c r="F41" s="299">
        <v>342</v>
      </c>
      <c r="G41" s="299">
        <v>0</v>
      </c>
      <c r="H41" s="299">
        <v>90</v>
      </c>
      <c r="I41" s="299">
        <v>501</v>
      </c>
      <c r="J41" s="299">
        <v>18105</v>
      </c>
      <c r="K41" s="299">
        <v>13420</v>
      </c>
      <c r="L41" s="299">
        <v>0</v>
      </c>
      <c r="M41" s="299">
        <v>1298</v>
      </c>
      <c r="N41" s="299">
        <v>32823</v>
      </c>
      <c r="O41" s="299">
        <v>32589</v>
      </c>
      <c r="P41" s="299">
        <v>4054</v>
      </c>
      <c r="Q41" s="299">
        <v>0</v>
      </c>
      <c r="R41" s="299">
        <v>2437</v>
      </c>
      <c r="S41" s="299">
        <v>39080</v>
      </c>
      <c r="T41" s="299">
        <v>31741</v>
      </c>
      <c r="U41" s="299">
        <v>7940</v>
      </c>
      <c r="V41" s="299">
        <v>0</v>
      </c>
      <c r="W41" s="299">
        <v>3023</v>
      </c>
      <c r="X41" s="299">
        <v>42704</v>
      </c>
      <c r="Y41" s="299">
        <v>28</v>
      </c>
      <c r="Z41" s="299">
        <v>9</v>
      </c>
      <c r="AA41" s="299">
        <v>0</v>
      </c>
      <c r="AB41" s="299">
        <v>1</v>
      </c>
      <c r="AC41" s="299">
        <v>38</v>
      </c>
      <c r="AD41" s="299">
        <v>82463</v>
      </c>
      <c r="AE41" s="299">
        <v>25423</v>
      </c>
      <c r="AF41" s="299">
        <v>0</v>
      </c>
      <c r="AG41" s="299">
        <v>6759</v>
      </c>
      <c r="AH41" s="299">
        <v>114645</v>
      </c>
      <c r="AI41" s="299">
        <v>290374</v>
      </c>
      <c r="AJ41" s="299">
        <v>77299</v>
      </c>
      <c r="AK41" s="299">
        <v>213075</v>
      </c>
      <c r="AL41" s="299">
        <v>132988</v>
      </c>
      <c r="AM41" s="299">
        <v>19.7</v>
      </c>
      <c r="AN41" s="299">
        <v>9467</v>
      </c>
      <c r="AO41" s="299">
        <v>0</v>
      </c>
      <c r="AP41" s="299">
        <v>142455</v>
      </c>
      <c r="AQ41" s="299">
        <v>17035</v>
      </c>
      <c r="AR41" s="299">
        <v>0</v>
      </c>
      <c r="AS41" s="299">
        <v>46777</v>
      </c>
      <c r="AT41" s="299">
        <v>542</v>
      </c>
      <c r="AU41" s="299">
        <v>64354</v>
      </c>
      <c r="AV41" s="299">
        <v>6152390</v>
      </c>
      <c r="AW41" s="299">
        <v>6833122</v>
      </c>
      <c r="AX41" s="299">
        <v>76</v>
      </c>
      <c r="AY41" s="299">
        <v>44.83</v>
      </c>
      <c r="AZ41" s="299">
        <v>1.69</v>
      </c>
      <c r="BA41" s="299">
        <v>17341</v>
      </c>
      <c r="BB41" s="299">
        <v>2956</v>
      </c>
      <c r="BC41" s="299">
        <v>1800</v>
      </c>
      <c r="BD41" s="299">
        <v>22097</v>
      </c>
      <c r="BE41" s="299">
        <v>76</v>
      </c>
      <c r="BF41" s="299">
        <v>40</v>
      </c>
      <c r="BG41" s="299">
        <v>34</v>
      </c>
      <c r="BH41" s="299">
        <v>9</v>
      </c>
      <c r="BI41" s="299">
        <v>25</v>
      </c>
      <c r="BJ41" s="299" t="s">
        <v>666</v>
      </c>
      <c r="BK41" s="299">
        <v>2</v>
      </c>
      <c r="BL41" s="299">
        <v>0</v>
      </c>
      <c r="BM41" s="299">
        <v>2</v>
      </c>
      <c r="BN41" s="299" t="s">
        <v>667</v>
      </c>
      <c r="BO41" s="299">
        <v>4</v>
      </c>
      <c r="BP41" s="299">
        <v>3</v>
      </c>
      <c r="BQ41" s="299">
        <v>1</v>
      </c>
      <c r="BR41" s="299" t="s">
        <v>666</v>
      </c>
      <c r="BS41" s="299">
        <v>1</v>
      </c>
      <c r="BT41" s="299">
        <v>0</v>
      </c>
      <c r="BU41" s="299">
        <v>0</v>
      </c>
      <c r="BV41" s="299">
        <v>1018</v>
      </c>
      <c r="BW41" s="299">
        <v>12</v>
      </c>
      <c r="BX41" s="299">
        <v>1146</v>
      </c>
      <c r="BY41" s="299">
        <v>860</v>
      </c>
      <c r="BZ41" s="300">
        <v>2006</v>
      </c>
      <c r="CB41" s="247" t="b">
        <v>0</v>
      </c>
      <c r="CC41" s="247">
        <v>-3</v>
      </c>
      <c r="CD41" s="8" t="b">
        <v>1</v>
      </c>
      <c r="CE41" s="8" t="s">
        <v>530</v>
      </c>
      <c r="CF41" s="247" t="b">
        <v>1</v>
      </c>
      <c r="CG41" s="8" t="s">
        <v>530</v>
      </c>
    </row>
    <row r="42" spans="1:85" x14ac:dyDescent="0.25">
      <c r="A42" s="46">
        <v>34</v>
      </c>
      <c r="B42" s="47" t="s">
        <v>132</v>
      </c>
      <c r="C42" s="47" t="s">
        <v>252</v>
      </c>
      <c r="D42" s="47" t="s">
        <v>473</v>
      </c>
      <c r="E42" s="291">
        <v>69</v>
      </c>
      <c r="F42" s="299">
        <v>221</v>
      </c>
      <c r="G42" s="299">
        <v>0</v>
      </c>
      <c r="H42" s="299">
        <v>41</v>
      </c>
      <c r="I42" s="299">
        <v>331</v>
      </c>
      <c r="J42" s="299">
        <v>12911</v>
      </c>
      <c r="K42" s="299">
        <v>8784</v>
      </c>
      <c r="L42" s="299">
        <v>0</v>
      </c>
      <c r="M42" s="299">
        <v>584</v>
      </c>
      <c r="N42" s="299">
        <v>22279</v>
      </c>
      <c r="O42" s="299">
        <v>15674</v>
      </c>
      <c r="P42" s="299">
        <v>1563</v>
      </c>
      <c r="Q42" s="299">
        <v>0</v>
      </c>
      <c r="R42" s="299">
        <v>1173</v>
      </c>
      <c r="S42" s="299">
        <v>18410</v>
      </c>
      <c r="T42" s="299">
        <v>21283</v>
      </c>
      <c r="U42" s="299">
        <v>8406</v>
      </c>
      <c r="V42" s="299">
        <v>0</v>
      </c>
      <c r="W42" s="299">
        <v>1463</v>
      </c>
      <c r="X42" s="299">
        <v>31152</v>
      </c>
      <c r="Y42" s="299">
        <v>0</v>
      </c>
      <c r="Z42" s="299">
        <v>0</v>
      </c>
      <c r="AA42" s="299">
        <v>0</v>
      </c>
      <c r="AB42" s="299">
        <v>0</v>
      </c>
      <c r="AC42" s="299">
        <v>0</v>
      </c>
      <c r="AD42" s="299">
        <v>49868</v>
      </c>
      <c r="AE42" s="299">
        <v>18753</v>
      </c>
      <c r="AF42" s="299">
        <v>0</v>
      </c>
      <c r="AG42" s="299">
        <v>3220</v>
      </c>
      <c r="AH42" s="299">
        <v>71841</v>
      </c>
      <c r="AI42" s="299">
        <v>153903</v>
      </c>
      <c r="AJ42" s="299">
        <v>308</v>
      </c>
      <c r="AK42" s="299">
        <v>153595</v>
      </c>
      <c r="AL42" s="299">
        <v>92509</v>
      </c>
      <c r="AM42" s="299">
        <v>22.5</v>
      </c>
      <c r="AN42" s="299">
        <v>7124</v>
      </c>
      <c r="AO42" s="299">
        <v>0</v>
      </c>
      <c r="AP42" s="299">
        <v>99633</v>
      </c>
      <c r="AQ42" s="299">
        <v>8451</v>
      </c>
      <c r="AR42" s="299">
        <v>25614</v>
      </c>
      <c r="AS42" s="299">
        <v>1258</v>
      </c>
      <c r="AT42" s="299">
        <v>69</v>
      </c>
      <c r="AU42" s="299">
        <v>35392</v>
      </c>
      <c r="AV42" s="299">
        <v>3398416</v>
      </c>
      <c r="AW42" s="299">
        <v>3756428</v>
      </c>
      <c r="AX42" s="299">
        <v>0</v>
      </c>
      <c r="AY42" s="299">
        <v>30.6</v>
      </c>
      <c r="AZ42" s="299">
        <v>2</v>
      </c>
      <c r="BA42" s="299">
        <v>12286</v>
      </c>
      <c r="BB42" s="299">
        <v>1383</v>
      </c>
      <c r="BC42" s="299">
        <v>578</v>
      </c>
      <c r="BD42" s="299">
        <v>14247</v>
      </c>
      <c r="BE42" s="299">
        <v>44</v>
      </c>
      <c r="BF42" s="299">
        <v>31</v>
      </c>
      <c r="BG42" s="299">
        <v>27</v>
      </c>
      <c r="BH42" s="299">
        <v>6</v>
      </c>
      <c r="BI42" s="299">
        <v>21</v>
      </c>
      <c r="BJ42" s="299" t="s">
        <v>669</v>
      </c>
      <c r="BK42" s="299">
        <v>0</v>
      </c>
      <c r="BL42" s="299">
        <v>0</v>
      </c>
      <c r="BM42" s="299">
        <v>0</v>
      </c>
      <c r="BN42" s="299" t="s">
        <v>667</v>
      </c>
      <c r="BO42" s="299">
        <v>4</v>
      </c>
      <c r="BP42" s="299">
        <v>0</v>
      </c>
      <c r="BQ42" s="299">
        <v>4</v>
      </c>
      <c r="BR42" s="299" t="s">
        <v>674</v>
      </c>
      <c r="BS42" s="299">
        <v>0</v>
      </c>
      <c r="BT42" s="299">
        <v>3</v>
      </c>
      <c r="BU42" s="299">
        <v>0</v>
      </c>
      <c r="BV42" s="299">
        <v>690</v>
      </c>
      <c r="BW42" s="299">
        <v>5</v>
      </c>
      <c r="BX42" s="299">
        <v>770</v>
      </c>
      <c r="BY42" s="299">
        <v>248</v>
      </c>
      <c r="BZ42" s="300">
        <v>1018</v>
      </c>
      <c r="CB42" s="247" t="b">
        <v>1</v>
      </c>
      <c r="CC42" s="247" t="s">
        <v>530</v>
      </c>
      <c r="CD42" s="8" t="b">
        <v>1</v>
      </c>
      <c r="CE42" s="8" t="s">
        <v>530</v>
      </c>
      <c r="CF42" s="247" t="b">
        <v>1</v>
      </c>
      <c r="CG42" s="8" t="s">
        <v>530</v>
      </c>
    </row>
    <row r="43" spans="1:85" x14ac:dyDescent="0.25">
      <c r="A43" s="46">
        <v>35</v>
      </c>
      <c r="B43" s="47" t="s">
        <v>133</v>
      </c>
      <c r="C43" s="47" t="s">
        <v>253</v>
      </c>
      <c r="D43" s="47" t="s">
        <v>474</v>
      </c>
      <c r="E43" s="291">
        <v>59</v>
      </c>
      <c r="F43" s="299">
        <v>226</v>
      </c>
      <c r="G43" s="299">
        <v>0</v>
      </c>
      <c r="H43" s="299">
        <v>126</v>
      </c>
      <c r="I43" s="299">
        <v>411</v>
      </c>
      <c r="J43" s="299">
        <v>22861</v>
      </c>
      <c r="K43" s="299">
        <v>11553</v>
      </c>
      <c r="L43" s="299">
        <v>0</v>
      </c>
      <c r="M43" s="299">
        <v>699</v>
      </c>
      <c r="N43" s="299">
        <v>35113</v>
      </c>
      <c r="O43" s="299">
        <v>24556</v>
      </c>
      <c r="P43" s="299">
        <v>2648</v>
      </c>
      <c r="Q43" s="299">
        <v>0</v>
      </c>
      <c r="R43" s="299">
        <v>2216</v>
      </c>
      <c r="S43" s="299">
        <v>29420</v>
      </c>
      <c r="T43" s="299">
        <v>37853</v>
      </c>
      <c r="U43" s="299">
        <v>9945</v>
      </c>
      <c r="V43" s="299">
        <v>0</v>
      </c>
      <c r="W43" s="299">
        <v>2051</v>
      </c>
      <c r="X43" s="299">
        <v>49849</v>
      </c>
      <c r="Y43" s="299">
        <v>287</v>
      </c>
      <c r="Z43" s="299">
        <v>27</v>
      </c>
      <c r="AA43" s="299">
        <v>0</v>
      </c>
      <c r="AB43" s="299">
        <v>12</v>
      </c>
      <c r="AC43" s="299">
        <v>326</v>
      </c>
      <c r="AD43" s="299">
        <v>85557</v>
      </c>
      <c r="AE43" s="299">
        <v>24173</v>
      </c>
      <c r="AF43" s="299">
        <v>0</v>
      </c>
      <c r="AG43" s="299">
        <v>4978</v>
      </c>
      <c r="AH43" s="299">
        <v>114708</v>
      </c>
      <c r="AI43" s="299">
        <v>294915</v>
      </c>
      <c r="AJ43" s="299">
        <v>0</v>
      </c>
      <c r="AK43" s="299">
        <v>294915</v>
      </c>
      <c r="AL43" s="299">
        <v>116192</v>
      </c>
      <c r="AM43" s="299">
        <v>14.8</v>
      </c>
      <c r="AN43" s="299">
        <v>33220</v>
      </c>
      <c r="AO43" s="299">
        <v>0</v>
      </c>
      <c r="AP43" s="299">
        <v>149412</v>
      </c>
      <c r="AQ43" s="299">
        <v>8309</v>
      </c>
      <c r="AR43" s="299">
        <v>6170</v>
      </c>
      <c r="AS43" s="299">
        <v>7965</v>
      </c>
      <c r="AT43" s="299">
        <v>2088</v>
      </c>
      <c r="AU43" s="299">
        <v>24532</v>
      </c>
      <c r="AV43" s="299">
        <v>5013019</v>
      </c>
      <c r="AW43" s="299">
        <v>5357594</v>
      </c>
      <c r="AX43" s="299">
        <v>0</v>
      </c>
      <c r="AY43" s="299">
        <v>53</v>
      </c>
      <c r="AZ43" s="299">
        <v>7</v>
      </c>
      <c r="BA43" s="299">
        <v>10745</v>
      </c>
      <c r="BB43" s="299">
        <v>3883</v>
      </c>
      <c r="BC43" s="299">
        <v>0</v>
      </c>
      <c r="BD43" s="299">
        <v>14628</v>
      </c>
      <c r="BE43" s="299">
        <v>117</v>
      </c>
      <c r="BF43" s="299">
        <v>21</v>
      </c>
      <c r="BG43" s="299">
        <v>19</v>
      </c>
      <c r="BH43" s="299">
        <v>9</v>
      </c>
      <c r="BI43" s="299">
        <v>10</v>
      </c>
      <c r="BJ43" s="299" t="s">
        <v>676</v>
      </c>
      <c r="BK43" s="299">
        <v>0</v>
      </c>
      <c r="BL43" s="299">
        <v>0</v>
      </c>
      <c r="BM43" s="299">
        <v>0</v>
      </c>
      <c r="BN43" s="299" t="s">
        <v>667</v>
      </c>
      <c r="BO43" s="299">
        <v>2</v>
      </c>
      <c r="BP43" s="299">
        <v>1</v>
      </c>
      <c r="BQ43" s="299">
        <v>1</v>
      </c>
      <c r="BR43" s="299" t="s">
        <v>667</v>
      </c>
      <c r="BS43" s="299">
        <v>1</v>
      </c>
      <c r="BT43" s="299">
        <v>1</v>
      </c>
      <c r="BU43" s="299">
        <v>0</v>
      </c>
      <c r="BV43" s="299">
        <v>689</v>
      </c>
      <c r="BW43" s="299">
        <v>14</v>
      </c>
      <c r="BX43" s="299">
        <v>841</v>
      </c>
      <c r="BY43" s="299">
        <v>1017</v>
      </c>
      <c r="BZ43" s="300">
        <v>1858</v>
      </c>
      <c r="CB43" s="247" t="b">
        <v>1</v>
      </c>
      <c r="CC43" s="247" t="s">
        <v>530</v>
      </c>
      <c r="CD43" s="8" t="b">
        <v>1</v>
      </c>
      <c r="CE43" s="8" t="s">
        <v>530</v>
      </c>
      <c r="CF43" s="247" t="b">
        <v>1</v>
      </c>
      <c r="CG43" s="8" t="s">
        <v>530</v>
      </c>
    </row>
    <row r="44" spans="1:85" x14ac:dyDescent="0.25">
      <c r="A44" s="46">
        <v>36</v>
      </c>
      <c r="B44" s="47" t="s">
        <v>139</v>
      </c>
      <c r="C44" s="47" t="s">
        <v>261</v>
      </c>
      <c r="D44" s="47" t="s">
        <v>475</v>
      </c>
      <c r="E44" s="291">
        <v>42</v>
      </c>
      <c r="F44" s="299">
        <v>134</v>
      </c>
      <c r="G44" s="299">
        <v>25</v>
      </c>
      <c r="H44" s="299">
        <v>107</v>
      </c>
      <c r="I44" s="299">
        <v>308</v>
      </c>
      <c r="J44" s="299">
        <v>11182</v>
      </c>
      <c r="K44" s="299">
        <v>5288</v>
      </c>
      <c r="L44" s="299">
        <v>473</v>
      </c>
      <c r="M44" s="299">
        <v>667</v>
      </c>
      <c r="N44" s="299">
        <v>17610</v>
      </c>
      <c r="O44" s="299">
        <v>12811</v>
      </c>
      <c r="P44" s="299">
        <v>1832</v>
      </c>
      <c r="Q44" s="299">
        <v>301</v>
      </c>
      <c r="R44" s="299">
        <v>941</v>
      </c>
      <c r="S44" s="299">
        <v>15885</v>
      </c>
      <c r="T44" s="299">
        <v>14791</v>
      </c>
      <c r="U44" s="299">
        <v>4124</v>
      </c>
      <c r="V44" s="299">
        <v>563</v>
      </c>
      <c r="W44" s="299">
        <v>1118</v>
      </c>
      <c r="X44" s="299">
        <v>20596</v>
      </c>
      <c r="Y44" s="299">
        <v>188</v>
      </c>
      <c r="Z44" s="299">
        <v>23</v>
      </c>
      <c r="AA44" s="299">
        <v>2</v>
      </c>
      <c r="AB44" s="299">
        <v>9</v>
      </c>
      <c r="AC44" s="299">
        <v>222</v>
      </c>
      <c r="AD44" s="299">
        <v>38972</v>
      </c>
      <c r="AE44" s="299">
        <v>11267</v>
      </c>
      <c r="AF44" s="299">
        <v>1339</v>
      </c>
      <c r="AG44" s="299">
        <v>2735</v>
      </c>
      <c r="AH44" s="299">
        <v>54313</v>
      </c>
      <c r="AI44" s="299">
        <v>81700</v>
      </c>
      <c r="AJ44" s="299">
        <v>73</v>
      </c>
      <c r="AK44" s="299">
        <v>81627</v>
      </c>
      <c r="AL44" s="299">
        <v>61100</v>
      </c>
      <c r="AM44" s="299">
        <v>20.100000000000001</v>
      </c>
      <c r="AN44" s="299">
        <v>5600</v>
      </c>
      <c r="AO44" s="299">
        <v>0</v>
      </c>
      <c r="AP44" s="299">
        <v>66700</v>
      </c>
      <c r="AQ44" s="299">
        <v>5200</v>
      </c>
      <c r="AR44" s="299">
        <v>6900</v>
      </c>
      <c r="AS44" s="299">
        <v>9400</v>
      </c>
      <c r="AT44" s="299">
        <v>0</v>
      </c>
      <c r="AU44" s="299">
        <v>21500</v>
      </c>
      <c r="AV44" s="299">
        <v>2574140</v>
      </c>
      <c r="AW44" s="299">
        <v>2781500</v>
      </c>
      <c r="AX44" s="299">
        <v>0</v>
      </c>
      <c r="AY44" s="299">
        <v>23.2</v>
      </c>
      <c r="AZ44" s="299">
        <v>1</v>
      </c>
      <c r="BA44" s="299">
        <v>12900</v>
      </c>
      <c r="BB44" s="299">
        <v>1900</v>
      </c>
      <c r="BC44" s="299">
        <v>1300</v>
      </c>
      <c r="BD44" s="299">
        <v>16100</v>
      </c>
      <c r="BE44" s="299">
        <v>79</v>
      </c>
      <c r="BF44" s="299">
        <v>23</v>
      </c>
      <c r="BG44" s="299">
        <v>20</v>
      </c>
      <c r="BH44" s="299">
        <v>4</v>
      </c>
      <c r="BI44" s="299">
        <v>16</v>
      </c>
      <c r="BJ44" s="299" t="s">
        <v>679</v>
      </c>
      <c r="BK44" s="299">
        <v>0</v>
      </c>
      <c r="BL44" s="299">
        <v>0</v>
      </c>
      <c r="BM44" s="299">
        <v>0</v>
      </c>
      <c r="BN44" s="299" t="s">
        <v>667</v>
      </c>
      <c r="BO44" s="299">
        <v>3</v>
      </c>
      <c r="BP44" s="299">
        <v>2</v>
      </c>
      <c r="BQ44" s="299">
        <v>1</v>
      </c>
      <c r="BR44" s="299" t="s">
        <v>667</v>
      </c>
      <c r="BS44" s="299">
        <v>3</v>
      </c>
      <c r="BT44" s="299">
        <v>0</v>
      </c>
      <c r="BU44" s="299">
        <v>0</v>
      </c>
      <c r="BV44" s="299">
        <v>921</v>
      </c>
      <c r="BW44" s="299">
        <v>1</v>
      </c>
      <c r="BX44" s="299">
        <v>1024</v>
      </c>
      <c r="BY44" s="299">
        <v>137</v>
      </c>
      <c r="BZ44" s="300">
        <v>1161</v>
      </c>
      <c r="CB44" s="247" t="b">
        <v>1</v>
      </c>
      <c r="CC44" s="247" t="s">
        <v>530</v>
      </c>
      <c r="CD44" s="8" t="b">
        <v>1</v>
      </c>
      <c r="CE44" s="8" t="s">
        <v>530</v>
      </c>
      <c r="CF44" s="247" t="b">
        <v>1</v>
      </c>
      <c r="CG44" s="8" t="s">
        <v>530</v>
      </c>
    </row>
    <row r="45" spans="1:85" x14ac:dyDescent="0.25">
      <c r="A45" s="46">
        <v>37</v>
      </c>
      <c r="B45" s="47" t="s">
        <v>140</v>
      </c>
      <c r="C45" s="47" t="s">
        <v>262</v>
      </c>
      <c r="D45" s="47" t="s">
        <v>476</v>
      </c>
      <c r="E45" s="291">
        <v>89</v>
      </c>
      <c r="F45" s="299">
        <v>106</v>
      </c>
      <c r="G45" s="299">
        <v>10</v>
      </c>
      <c r="H45" s="299">
        <v>82</v>
      </c>
      <c r="I45" s="299">
        <v>287</v>
      </c>
      <c r="J45" s="299">
        <v>19131</v>
      </c>
      <c r="K45" s="299">
        <v>6739</v>
      </c>
      <c r="L45" s="299">
        <v>378</v>
      </c>
      <c r="M45" s="299">
        <v>630</v>
      </c>
      <c r="N45" s="299">
        <v>26878</v>
      </c>
      <c r="O45" s="299">
        <v>19641</v>
      </c>
      <c r="P45" s="299">
        <v>2262</v>
      </c>
      <c r="Q45" s="299">
        <v>351</v>
      </c>
      <c r="R45" s="299">
        <v>673</v>
      </c>
      <c r="S45" s="299">
        <v>22927</v>
      </c>
      <c r="T45" s="299">
        <v>26390</v>
      </c>
      <c r="U45" s="299">
        <v>6718</v>
      </c>
      <c r="V45" s="299">
        <v>595</v>
      </c>
      <c r="W45" s="299">
        <v>1065</v>
      </c>
      <c r="X45" s="299">
        <v>34768</v>
      </c>
      <c r="Y45" s="299">
        <v>59</v>
      </c>
      <c r="Z45" s="299">
        <v>11</v>
      </c>
      <c r="AA45" s="299">
        <v>0</v>
      </c>
      <c r="AB45" s="299">
        <v>6</v>
      </c>
      <c r="AC45" s="299">
        <v>76</v>
      </c>
      <c r="AD45" s="299">
        <v>65221</v>
      </c>
      <c r="AE45" s="299">
        <v>15730</v>
      </c>
      <c r="AF45" s="299">
        <v>1324</v>
      </c>
      <c r="AG45" s="299">
        <v>2374</v>
      </c>
      <c r="AH45" s="299">
        <v>84649</v>
      </c>
      <c r="AI45" s="299">
        <v>525591</v>
      </c>
      <c r="AJ45" s="299">
        <v>196999</v>
      </c>
      <c r="AK45" s="299">
        <v>328592</v>
      </c>
      <c r="AL45" s="299">
        <v>102128</v>
      </c>
      <c r="AM45" s="299">
        <v>21.7</v>
      </c>
      <c r="AN45" s="299">
        <v>9418</v>
      </c>
      <c r="AO45" s="299">
        <v>0</v>
      </c>
      <c r="AP45" s="299">
        <v>111546</v>
      </c>
      <c r="AQ45" s="299">
        <v>21725</v>
      </c>
      <c r="AR45" s="299">
        <v>31604</v>
      </c>
      <c r="AS45" s="299">
        <v>4633</v>
      </c>
      <c r="AT45" s="299">
        <v>120</v>
      </c>
      <c r="AU45" s="299">
        <v>58083</v>
      </c>
      <c r="AV45" s="299">
        <v>5483193</v>
      </c>
      <c r="AW45" s="299">
        <v>5494106</v>
      </c>
      <c r="AX45" s="299">
        <v>3711</v>
      </c>
      <c r="AY45" s="299">
        <v>25</v>
      </c>
      <c r="AZ45" s="299">
        <v>9.8699999999999992</v>
      </c>
      <c r="BA45" s="299">
        <v>10527</v>
      </c>
      <c r="BB45" s="299">
        <v>1248</v>
      </c>
      <c r="BC45" s="299">
        <v>1026</v>
      </c>
      <c r="BD45" s="299">
        <v>12801</v>
      </c>
      <c r="BE45" s="299">
        <v>63</v>
      </c>
      <c r="BF45" s="299">
        <v>25</v>
      </c>
      <c r="BG45" s="299">
        <v>20</v>
      </c>
      <c r="BH45" s="299">
        <v>6</v>
      </c>
      <c r="BI45" s="299">
        <v>14</v>
      </c>
      <c r="BJ45" s="299" t="s">
        <v>670</v>
      </c>
      <c r="BK45" s="299">
        <v>1</v>
      </c>
      <c r="BL45" s="299">
        <v>1</v>
      </c>
      <c r="BM45" s="299">
        <v>0</v>
      </c>
      <c r="BN45" s="299" t="s">
        <v>667</v>
      </c>
      <c r="BO45" s="299">
        <v>4</v>
      </c>
      <c r="BP45" s="299">
        <v>1</v>
      </c>
      <c r="BQ45" s="299">
        <v>3</v>
      </c>
      <c r="BR45" s="299" t="s">
        <v>672</v>
      </c>
      <c r="BS45" s="299">
        <v>0</v>
      </c>
      <c r="BT45" s="299">
        <v>2</v>
      </c>
      <c r="BU45" s="299">
        <v>0</v>
      </c>
      <c r="BV45" s="299">
        <v>468</v>
      </c>
      <c r="BW45" s="299">
        <v>15</v>
      </c>
      <c r="BX45" s="299">
        <v>571</v>
      </c>
      <c r="BY45" s="299">
        <v>521</v>
      </c>
      <c r="BZ45" s="300">
        <v>1092</v>
      </c>
      <c r="CB45" s="247" t="b">
        <v>0</v>
      </c>
      <c r="CC45" s="247">
        <v>-1</v>
      </c>
      <c r="CD45" s="8" t="b">
        <v>1</v>
      </c>
      <c r="CE45" s="8" t="s">
        <v>530</v>
      </c>
      <c r="CF45" s="247" t="b">
        <v>1</v>
      </c>
      <c r="CG45" s="8" t="s">
        <v>530</v>
      </c>
    </row>
    <row r="46" spans="1:85" x14ac:dyDescent="0.25">
      <c r="A46" s="46">
        <v>38</v>
      </c>
      <c r="B46" s="47" t="s">
        <v>142</v>
      </c>
      <c r="C46" s="47" t="s">
        <v>264</v>
      </c>
      <c r="D46" s="47" t="s">
        <v>477</v>
      </c>
      <c r="E46" s="291">
        <v>45</v>
      </c>
      <c r="F46" s="299">
        <v>67</v>
      </c>
      <c r="G46" s="299">
        <v>0</v>
      </c>
      <c r="H46" s="299">
        <v>74</v>
      </c>
      <c r="I46" s="299">
        <v>186</v>
      </c>
      <c r="J46" s="299">
        <v>14303</v>
      </c>
      <c r="K46" s="299">
        <v>8550</v>
      </c>
      <c r="L46" s="299">
        <v>0</v>
      </c>
      <c r="M46" s="299">
        <v>471</v>
      </c>
      <c r="N46" s="299">
        <v>23324</v>
      </c>
      <c r="O46" s="299">
        <v>16594</v>
      </c>
      <c r="P46" s="299">
        <v>2184</v>
      </c>
      <c r="Q46" s="299">
        <v>0</v>
      </c>
      <c r="R46" s="299">
        <v>1510</v>
      </c>
      <c r="S46" s="299">
        <v>20288</v>
      </c>
      <c r="T46" s="299">
        <v>29640</v>
      </c>
      <c r="U46" s="299">
        <v>9769</v>
      </c>
      <c r="V46" s="299">
        <v>0</v>
      </c>
      <c r="W46" s="299">
        <v>1416</v>
      </c>
      <c r="X46" s="299">
        <v>40825</v>
      </c>
      <c r="Y46" s="299">
        <v>28</v>
      </c>
      <c r="Z46" s="299">
        <v>3</v>
      </c>
      <c r="AA46" s="299">
        <v>0</v>
      </c>
      <c r="AB46" s="299">
        <v>0</v>
      </c>
      <c r="AC46" s="299">
        <v>31</v>
      </c>
      <c r="AD46" s="299">
        <v>60565</v>
      </c>
      <c r="AE46" s="299">
        <v>20506</v>
      </c>
      <c r="AF46" s="299">
        <v>0</v>
      </c>
      <c r="AG46" s="299">
        <v>3397</v>
      </c>
      <c r="AH46" s="299">
        <v>84468</v>
      </c>
      <c r="AI46" s="299">
        <v>309520</v>
      </c>
      <c r="AJ46" s="299">
        <v>42317</v>
      </c>
      <c r="AK46" s="299">
        <v>267203</v>
      </c>
      <c r="AL46" s="299">
        <v>88149</v>
      </c>
      <c r="AM46" s="299">
        <v>22</v>
      </c>
      <c r="AN46" s="299">
        <v>11223</v>
      </c>
      <c r="AO46" s="299">
        <v>0</v>
      </c>
      <c r="AP46" s="299">
        <v>99372</v>
      </c>
      <c r="AQ46" s="299">
        <v>8728</v>
      </c>
      <c r="AR46" s="299">
        <v>4671</v>
      </c>
      <c r="AS46" s="299">
        <v>177</v>
      </c>
      <c r="AT46" s="299">
        <v>18</v>
      </c>
      <c r="AU46" s="299">
        <v>13594</v>
      </c>
      <c r="AV46" s="299">
        <v>2959985</v>
      </c>
      <c r="AW46" s="299">
        <v>3230387</v>
      </c>
      <c r="AX46" s="299">
        <v>908</v>
      </c>
      <c r="AY46" s="299">
        <v>22.1</v>
      </c>
      <c r="AZ46" s="299">
        <v>16.5</v>
      </c>
      <c r="BA46" s="299">
        <v>30247</v>
      </c>
      <c r="BB46" s="299">
        <v>1854</v>
      </c>
      <c r="BC46" s="299">
        <v>915</v>
      </c>
      <c r="BD46" s="299">
        <v>33016</v>
      </c>
      <c r="BE46" s="299">
        <v>47</v>
      </c>
      <c r="BF46" s="299">
        <v>47</v>
      </c>
      <c r="BG46" s="299">
        <v>35</v>
      </c>
      <c r="BH46" s="299">
        <v>9</v>
      </c>
      <c r="BI46" s="299">
        <v>26</v>
      </c>
      <c r="BJ46" s="299" t="s">
        <v>670</v>
      </c>
      <c r="BK46" s="299">
        <v>11</v>
      </c>
      <c r="BL46" s="299">
        <v>2</v>
      </c>
      <c r="BM46" s="299">
        <v>9</v>
      </c>
      <c r="BN46" s="299" t="s">
        <v>677</v>
      </c>
      <c r="BO46" s="299">
        <v>1</v>
      </c>
      <c r="BP46" s="299">
        <v>0</v>
      </c>
      <c r="BQ46" s="299">
        <v>1</v>
      </c>
      <c r="BR46" s="299" t="s">
        <v>667</v>
      </c>
      <c r="BS46" s="299">
        <v>0</v>
      </c>
      <c r="BT46" s="299">
        <v>0</v>
      </c>
      <c r="BU46" s="299">
        <v>0</v>
      </c>
      <c r="BV46" s="299">
        <v>1093</v>
      </c>
      <c r="BW46" s="299">
        <v>0</v>
      </c>
      <c r="BX46" s="299">
        <v>1187</v>
      </c>
      <c r="BY46" s="299">
        <v>195</v>
      </c>
      <c r="BZ46" s="300">
        <v>1382</v>
      </c>
      <c r="CB46" s="247" t="b">
        <v>1</v>
      </c>
      <c r="CC46" s="247" t="s">
        <v>530</v>
      </c>
      <c r="CD46" s="8" t="b">
        <v>1</v>
      </c>
      <c r="CE46" s="8" t="s">
        <v>530</v>
      </c>
      <c r="CF46" s="247" t="b">
        <v>1</v>
      </c>
      <c r="CG46" s="8" t="s">
        <v>530</v>
      </c>
    </row>
    <row r="47" spans="1:85" x14ac:dyDescent="0.25">
      <c r="A47" s="46">
        <v>39</v>
      </c>
      <c r="B47" s="47" t="s">
        <v>135</v>
      </c>
      <c r="C47" s="47" t="s">
        <v>216</v>
      </c>
      <c r="D47" s="47" t="s">
        <v>478</v>
      </c>
      <c r="E47" s="291">
        <v>48</v>
      </c>
      <c r="F47" s="299">
        <v>425</v>
      </c>
      <c r="G47" s="299">
        <v>87</v>
      </c>
      <c r="H47" s="299">
        <v>461</v>
      </c>
      <c r="I47" s="299">
        <v>1021</v>
      </c>
      <c r="J47" s="299">
        <v>66292</v>
      </c>
      <c r="K47" s="299">
        <v>23073</v>
      </c>
      <c r="L47" s="299">
        <v>20589</v>
      </c>
      <c r="M47" s="299">
        <v>6452</v>
      </c>
      <c r="N47" s="299">
        <v>116406</v>
      </c>
      <c r="O47" s="299">
        <v>92594</v>
      </c>
      <c r="P47" s="299">
        <v>11193</v>
      </c>
      <c r="Q47" s="299">
        <v>24237</v>
      </c>
      <c r="R47" s="299">
        <v>11016</v>
      </c>
      <c r="S47" s="299">
        <v>139040</v>
      </c>
      <c r="T47" s="299">
        <v>94975</v>
      </c>
      <c r="U47" s="299">
        <v>23897</v>
      </c>
      <c r="V47" s="299">
        <v>14961</v>
      </c>
      <c r="W47" s="299">
        <v>13115</v>
      </c>
      <c r="X47" s="299">
        <v>146948</v>
      </c>
      <c r="Y47" s="299">
        <v>0</v>
      </c>
      <c r="Z47" s="299">
        <v>0</v>
      </c>
      <c r="AA47" s="299">
        <v>0</v>
      </c>
      <c r="AB47" s="299">
        <v>0</v>
      </c>
      <c r="AC47" s="299">
        <v>0</v>
      </c>
      <c r="AD47" s="299">
        <v>253861</v>
      </c>
      <c r="AE47" s="299">
        <v>58163</v>
      </c>
      <c r="AF47" s="299">
        <v>59787</v>
      </c>
      <c r="AG47" s="299">
        <v>30583</v>
      </c>
      <c r="AH47" s="299">
        <v>402394</v>
      </c>
      <c r="AI47" s="299">
        <v>1716737</v>
      </c>
      <c r="AJ47" s="299">
        <v>466878</v>
      </c>
      <c r="AK47" s="299">
        <v>1249859</v>
      </c>
      <c r="AL47" s="299">
        <v>450971</v>
      </c>
      <c r="AM47" s="299">
        <v>19.399999999999999</v>
      </c>
      <c r="AN47" s="299">
        <v>9833</v>
      </c>
      <c r="AO47" s="299">
        <v>0</v>
      </c>
      <c r="AP47" s="299">
        <v>460804</v>
      </c>
      <c r="AQ47" s="299">
        <v>37565</v>
      </c>
      <c r="AR47" s="299">
        <v>183396</v>
      </c>
      <c r="AS47" s="299">
        <v>322869</v>
      </c>
      <c r="AT47" s="299">
        <v>48283</v>
      </c>
      <c r="AU47" s="299">
        <v>592113</v>
      </c>
      <c r="AV47" s="299">
        <v>26890009</v>
      </c>
      <c r="AW47" s="299">
        <v>29324254</v>
      </c>
      <c r="AX47" s="299">
        <v>61</v>
      </c>
      <c r="AY47" s="299">
        <v>174</v>
      </c>
      <c r="AZ47" s="299">
        <v>0</v>
      </c>
      <c r="BA47" s="299">
        <v>112928</v>
      </c>
      <c r="BB47" s="299">
        <v>6147</v>
      </c>
      <c r="BC47" s="299">
        <v>1242</v>
      </c>
      <c r="BD47" s="299">
        <v>120317</v>
      </c>
      <c r="BE47" s="299">
        <v>302</v>
      </c>
      <c r="BF47" s="299">
        <v>210</v>
      </c>
      <c r="BG47" s="299">
        <v>175</v>
      </c>
      <c r="BH47" s="299">
        <v>47</v>
      </c>
      <c r="BI47" s="299">
        <v>128</v>
      </c>
      <c r="BJ47" s="299" t="s">
        <v>666</v>
      </c>
      <c r="BK47" s="299">
        <v>4</v>
      </c>
      <c r="BL47" s="299">
        <v>2</v>
      </c>
      <c r="BM47" s="299">
        <v>2</v>
      </c>
      <c r="BN47" s="299" t="s">
        <v>673</v>
      </c>
      <c r="BO47" s="299">
        <v>31</v>
      </c>
      <c r="BP47" s="299">
        <v>9</v>
      </c>
      <c r="BQ47" s="299">
        <v>22</v>
      </c>
      <c r="BR47" s="299" t="s">
        <v>671</v>
      </c>
      <c r="BS47" s="299">
        <v>0</v>
      </c>
      <c r="BT47" s="299">
        <v>0</v>
      </c>
      <c r="BU47" s="299">
        <v>0</v>
      </c>
      <c r="BV47" s="299">
        <v>3438</v>
      </c>
      <c r="BW47" s="299">
        <v>0</v>
      </c>
      <c r="BX47" s="299">
        <v>3950</v>
      </c>
      <c r="BY47" s="299">
        <v>2880</v>
      </c>
      <c r="BZ47" s="300">
        <v>6830</v>
      </c>
      <c r="CB47" s="247" t="b">
        <v>1</v>
      </c>
      <c r="CC47" s="247" t="s">
        <v>530</v>
      </c>
      <c r="CD47" s="8" t="b">
        <v>1</v>
      </c>
      <c r="CE47" s="8" t="s">
        <v>530</v>
      </c>
      <c r="CF47" s="247" t="b">
        <v>1</v>
      </c>
      <c r="CG47" s="8" t="s">
        <v>530</v>
      </c>
    </row>
    <row r="48" spans="1:85" x14ac:dyDescent="0.25">
      <c r="A48" s="46">
        <v>40</v>
      </c>
      <c r="B48" s="47" t="s">
        <v>280</v>
      </c>
      <c r="C48" s="47" t="s">
        <v>200</v>
      </c>
      <c r="D48" s="47" t="s">
        <v>479</v>
      </c>
      <c r="E48" s="291">
        <v>1</v>
      </c>
      <c r="F48" s="299">
        <v>0</v>
      </c>
      <c r="G48" s="299">
        <v>0</v>
      </c>
      <c r="H48" s="299">
        <v>19</v>
      </c>
      <c r="I48" s="299">
        <v>20</v>
      </c>
      <c r="J48" s="299">
        <v>4332</v>
      </c>
      <c r="K48" s="299">
        <v>0</v>
      </c>
      <c r="L48" s="299">
        <v>0</v>
      </c>
      <c r="M48" s="299">
        <v>397</v>
      </c>
      <c r="N48" s="299">
        <v>4729</v>
      </c>
      <c r="O48" s="299">
        <v>4232</v>
      </c>
      <c r="P48" s="299">
        <v>0</v>
      </c>
      <c r="Q48" s="299">
        <v>0</v>
      </c>
      <c r="R48" s="299">
        <v>333</v>
      </c>
      <c r="S48" s="299">
        <v>4565</v>
      </c>
      <c r="T48" s="299">
        <v>4282</v>
      </c>
      <c r="U48" s="299">
        <v>0</v>
      </c>
      <c r="V48" s="299">
        <v>0</v>
      </c>
      <c r="W48" s="299">
        <v>836</v>
      </c>
      <c r="X48" s="299">
        <v>5118</v>
      </c>
      <c r="Y48" s="299">
        <v>62</v>
      </c>
      <c r="Z48" s="299">
        <v>0</v>
      </c>
      <c r="AA48" s="299">
        <v>0</v>
      </c>
      <c r="AB48" s="299">
        <v>0</v>
      </c>
      <c r="AC48" s="299">
        <v>62</v>
      </c>
      <c r="AD48" s="299">
        <v>12908</v>
      </c>
      <c r="AE48" s="299">
        <v>0</v>
      </c>
      <c r="AF48" s="299">
        <v>0</v>
      </c>
      <c r="AG48" s="299">
        <v>1566</v>
      </c>
      <c r="AH48" s="299">
        <v>14474</v>
      </c>
      <c r="AI48" s="299">
        <v>8701</v>
      </c>
      <c r="AJ48" s="299">
        <v>17</v>
      </c>
      <c r="AK48" s="299">
        <v>8684</v>
      </c>
      <c r="AL48" s="299">
        <v>24355</v>
      </c>
      <c r="AM48" s="299">
        <v>15.12</v>
      </c>
      <c r="AN48" s="299">
        <v>8957</v>
      </c>
      <c r="AO48" s="299">
        <v>0</v>
      </c>
      <c r="AP48" s="299">
        <v>33312</v>
      </c>
      <c r="AQ48" s="299">
        <v>2055</v>
      </c>
      <c r="AR48" s="299">
        <v>0</v>
      </c>
      <c r="AS48" s="299">
        <v>1971</v>
      </c>
      <c r="AT48" s="299">
        <v>23</v>
      </c>
      <c r="AU48" s="299">
        <v>4049</v>
      </c>
      <c r="AV48" s="299">
        <v>1301119</v>
      </c>
      <c r="AW48" s="299">
        <v>1388251</v>
      </c>
      <c r="AX48" s="299">
        <v>0</v>
      </c>
      <c r="AY48" s="299">
        <v>9</v>
      </c>
      <c r="AZ48" s="299">
        <v>1.4</v>
      </c>
      <c r="BA48" s="299">
        <v>9822</v>
      </c>
      <c r="BB48" s="299">
        <v>855</v>
      </c>
      <c r="BC48" s="299">
        <v>211</v>
      </c>
      <c r="BD48" s="299">
        <v>10888</v>
      </c>
      <c r="BE48" s="299">
        <v>9</v>
      </c>
      <c r="BF48" s="299">
        <v>4</v>
      </c>
      <c r="BG48" s="299">
        <v>3</v>
      </c>
      <c r="BH48" s="299">
        <v>2</v>
      </c>
      <c r="BI48" s="299">
        <v>1</v>
      </c>
      <c r="BJ48" s="299" t="s">
        <v>667</v>
      </c>
      <c r="BK48" s="299">
        <v>0</v>
      </c>
      <c r="BL48" s="299">
        <v>0</v>
      </c>
      <c r="BM48" s="299">
        <v>0</v>
      </c>
      <c r="BN48" s="299" t="s">
        <v>667</v>
      </c>
      <c r="BO48" s="299">
        <v>1</v>
      </c>
      <c r="BP48" s="299">
        <v>1</v>
      </c>
      <c r="BQ48" s="299">
        <v>0</v>
      </c>
      <c r="BR48" s="299" t="s">
        <v>667</v>
      </c>
      <c r="BS48" s="299">
        <v>0</v>
      </c>
      <c r="BT48" s="299">
        <v>0</v>
      </c>
      <c r="BU48" s="299">
        <v>0</v>
      </c>
      <c r="BV48" s="299">
        <v>82</v>
      </c>
      <c r="BW48" s="299">
        <v>0</v>
      </c>
      <c r="BX48" s="299">
        <v>95</v>
      </c>
      <c r="BY48" s="299">
        <v>129</v>
      </c>
      <c r="BZ48" s="300">
        <v>224</v>
      </c>
      <c r="CB48" s="247" t="b">
        <v>1</v>
      </c>
      <c r="CC48" s="247" t="s">
        <v>530</v>
      </c>
      <c r="CD48" s="8" t="b">
        <v>1</v>
      </c>
      <c r="CE48" s="8" t="s">
        <v>530</v>
      </c>
      <c r="CF48" s="247" t="b">
        <v>1</v>
      </c>
      <c r="CG48" s="8" t="s">
        <v>530</v>
      </c>
    </row>
    <row r="49" spans="1:85" x14ac:dyDescent="0.25">
      <c r="A49" s="46">
        <v>41</v>
      </c>
      <c r="B49" s="47" t="s">
        <v>85</v>
      </c>
      <c r="C49" s="47" t="s">
        <v>197</v>
      </c>
      <c r="D49" s="47" t="s">
        <v>480</v>
      </c>
      <c r="E49" s="291">
        <v>11</v>
      </c>
      <c r="F49" s="299">
        <v>6</v>
      </c>
      <c r="G49" s="299">
        <v>0</v>
      </c>
      <c r="H49" s="299">
        <v>67</v>
      </c>
      <c r="I49" s="299">
        <v>84</v>
      </c>
      <c r="J49" s="299">
        <v>5231</v>
      </c>
      <c r="K49" s="299">
        <v>132</v>
      </c>
      <c r="L49" s="299">
        <v>0</v>
      </c>
      <c r="M49" s="299">
        <v>70</v>
      </c>
      <c r="N49" s="299">
        <v>5433</v>
      </c>
      <c r="O49" s="299">
        <v>6826</v>
      </c>
      <c r="P49" s="299">
        <v>4</v>
      </c>
      <c r="Q49" s="299">
        <v>0</v>
      </c>
      <c r="R49" s="299">
        <v>485</v>
      </c>
      <c r="S49" s="299">
        <v>7315</v>
      </c>
      <c r="T49" s="299">
        <v>8522</v>
      </c>
      <c r="U49" s="299">
        <v>196</v>
      </c>
      <c r="V49" s="299">
        <v>0</v>
      </c>
      <c r="W49" s="299">
        <v>392</v>
      </c>
      <c r="X49" s="299">
        <v>9110</v>
      </c>
      <c r="Y49" s="299">
        <v>142</v>
      </c>
      <c r="Z49" s="299">
        <v>0</v>
      </c>
      <c r="AA49" s="299">
        <v>0</v>
      </c>
      <c r="AB49" s="299">
        <v>4</v>
      </c>
      <c r="AC49" s="299">
        <v>146</v>
      </c>
      <c r="AD49" s="299">
        <v>20721</v>
      </c>
      <c r="AE49" s="299">
        <v>332</v>
      </c>
      <c r="AF49" s="299">
        <v>0</v>
      </c>
      <c r="AG49" s="299">
        <v>951</v>
      </c>
      <c r="AH49" s="299">
        <v>22004</v>
      </c>
      <c r="AI49" s="299">
        <v>288389</v>
      </c>
      <c r="AJ49" s="299">
        <v>606</v>
      </c>
      <c r="AK49" s="299">
        <v>287783</v>
      </c>
      <c r="AL49" s="299">
        <v>34859</v>
      </c>
      <c r="AM49" s="299">
        <v>19.2</v>
      </c>
      <c r="AN49" s="299">
        <v>19863</v>
      </c>
      <c r="AO49" s="299">
        <v>0</v>
      </c>
      <c r="AP49" s="299">
        <v>54722</v>
      </c>
      <c r="AQ49" s="299">
        <v>3330</v>
      </c>
      <c r="AR49" s="299">
        <v>4557</v>
      </c>
      <c r="AS49" s="299">
        <v>5013</v>
      </c>
      <c r="AT49" s="299">
        <v>131</v>
      </c>
      <c r="AU49" s="299">
        <v>13032</v>
      </c>
      <c r="AV49" s="299">
        <v>2092584</v>
      </c>
      <c r="AW49" s="299">
        <v>2226668</v>
      </c>
      <c r="AX49" s="299">
        <v>0</v>
      </c>
      <c r="AY49" s="299">
        <v>6</v>
      </c>
      <c r="AZ49" s="299">
        <v>0</v>
      </c>
      <c r="BA49" s="299">
        <v>21217</v>
      </c>
      <c r="BB49" s="299">
        <v>647</v>
      </c>
      <c r="BC49" s="299">
        <v>302</v>
      </c>
      <c r="BD49" s="299">
        <v>22166</v>
      </c>
      <c r="BE49" s="299">
        <v>41</v>
      </c>
      <c r="BF49" s="299">
        <v>11</v>
      </c>
      <c r="BG49" s="299">
        <v>10</v>
      </c>
      <c r="BH49" s="299">
        <v>6</v>
      </c>
      <c r="BI49" s="299">
        <v>4</v>
      </c>
      <c r="BJ49" s="299" t="s">
        <v>676</v>
      </c>
      <c r="BK49" s="299">
        <v>0</v>
      </c>
      <c r="BL49" s="299">
        <v>0</v>
      </c>
      <c r="BM49" s="299">
        <v>0</v>
      </c>
      <c r="BN49" s="299" t="s">
        <v>667</v>
      </c>
      <c r="BO49" s="299">
        <v>1</v>
      </c>
      <c r="BP49" s="299">
        <v>0</v>
      </c>
      <c r="BQ49" s="299">
        <v>1</v>
      </c>
      <c r="BR49" s="299" t="s">
        <v>667</v>
      </c>
      <c r="BS49" s="299">
        <v>0</v>
      </c>
      <c r="BT49" s="299">
        <v>0</v>
      </c>
      <c r="BU49" s="299">
        <v>0</v>
      </c>
      <c r="BV49" s="299">
        <v>88</v>
      </c>
      <c r="BW49" s="299">
        <v>5</v>
      </c>
      <c r="BX49" s="299">
        <v>145</v>
      </c>
      <c r="BY49" s="299">
        <v>160</v>
      </c>
      <c r="BZ49" s="300">
        <v>305</v>
      </c>
      <c r="CB49" s="247" t="b">
        <v>1</v>
      </c>
      <c r="CC49" s="247" t="s">
        <v>530</v>
      </c>
      <c r="CD49" s="8" t="b">
        <v>1</v>
      </c>
      <c r="CE49" s="8" t="s">
        <v>530</v>
      </c>
      <c r="CF49" s="247" t="b">
        <v>1</v>
      </c>
      <c r="CG49" s="8" t="s">
        <v>530</v>
      </c>
    </row>
    <row r="50" spans="1:85" x14ac:dyDescent="0.25">
      <c r="A50" s="46">
        <v>42</v>
      </c>
      <c r="B50" s="47" t="s">
        <v>99</v>
      </c>
      <c r="C50" s="47" t="s">
        <v>217</v>
      </c>
      <c r="D50" s="47" t="s">
        <v>481</v>
      </c>
      <c r="E50" s="291">
        <v>5</v>
      </c>
      <c r="F50" s="299">
        <v>18</v>
      </c>
      <c r="G50" s="299">
        <v>0</v>
      </c>
      <c r="H50" s="299">
        <v>61</v>
      </c>
      <c r="I50" s="299">
        <v>84</v>
      </c>
      <c r="J50" s="299">
        <v>6478</v>
      </c>
      <c r="K50" s="299">
        <v>1787</v>
      </c>
      <c r="L50" s="299">
        <v>0</v>
      </c>
      <c r="M50" s="299">
        <v>329</v>
      </c>
      <c r="N50" s="299">
        <v>8594</v>
      </c>
      <c r="O50" s="299">
        <v>7376</v>
      </c>
      <c r="P50" s="299">
        <v>207</v>
      </c>
      <c r="Q50" s="299">
        <v>0</v>
      </c>
      <c r="R50" s="299">
        <v>271</v>
      </c>
      <c r="S50" s="299">
        <v>7854</v>
      </c>
      <c r="T50" s="299">
        <v>7882</v>
      </c>
      <c r="U50" s="299">
        <v>1235</v>
      </c>
      <c r="V50" s="299">
        <v>0</v>
      </c>
      <c r="W50" s="299">
        <v>316</v>
      </c>
      <c r="X50" s="299">
        <v>9433</v>
      </c>
      <c r="Y50" s="299">
        <v>7</v>
      </c>
      <c r="Z50" s="299">
        <v>2</v>
      </c>
      <c r="AA50" s="299">
        <v>0</v>
      </c>
      <c r="AB50" s="299">
        <v>0</v>
      </c>
      <c r="AC50" s="299">
        <v>9</v>
      </c>
      <c r="AD50" s="299">
        <v>21743</v>
      </c>
      <c r="AE50" s="299">
        <v>3231</v>
      </c>
      <c r="AF50" s="299">
        <v>0</v>
      </c>
      <c r="AG50" s="299">
        <v>916</v>
      </c>
      <c r="AH50" s="299">
        <v>25890</v>
      </c>
      <c r="AI50" s="299">
        <v>44165</v>
      </c>
      <c r="AJ50" s="299">
        <v>0</v>
      </c>
      <c r="AK50" s="299">
        <v>44165</v>
      </c>
      <c r="AL50" s="299">
        <v>35275</v>
      </c>
      <c r="AM50" s="299">
        <v>16.600000000000001</v>
      </c>
      <c r="AN50" s="299">
        <v>4394</v>
      </c>
      <c r="AO50" s="299">
        <v>0</v>
      </c>
      <c r="AP50" s="299">
        <v>39669</v>
      </c>
      <c r="AQ50" s="299">
        <v>5450</v>
      </c>
      <c r="AR50" s="299">
        <v>52171</v>
      </c>
      <c r="AS50" s="299">
        <v>7725</v>
      </c>
      <c r="AT50" s="299">
        <v>7</v>
      </c>
      <c r="AU50" s="299">
        <v>65353</v>
      </c>
      <c r="AV50" s="299">
        <v>1532978</v>
      </c>
      <c r="AW50" s="299">
        <v>1635315</v>
      </c>
      <c r="AX50" s="299">
        <v>0</v>
      </c>
      <c r="AY50" s="299">
        <v>13</v>
      </c>
      <c r="AZ50" s="299">
        <v>0</v>
      </c>
      <c r="BA50" s="299">
        <v>7225</v>
      </c>
      <c r="BB50" s="299">
        <v>1121</v>
      </c>
      <c r="BC50" s="299">
        <v>145</v>
      </c>
      <c r="BD50" s="299">
        <v>8491</v>
      </c>
      <c r="BE50" s="299">
        <v>22</v>
      </c>
      <c r="BF50" s="299">
        <v>22</v>
      </c>
      <c r="BG50" s="299">
        <v>19</v>
      </c>
      <c r="BH50" s="299">
        <v>4</v>
      </c>
      <c r="BI50" s="299">
        <v>15</v>
      </c>
      <c r="BJ50" s="299" t="s">
        <v>670</v>
      </c>
      <c r="BK50" s="299">
        <v>3</v>
      </c>
      <c r="BL50" s="299">
        <v>0</v>
      </c>
      <c r="BM50" s="299">
        <v>3</v>
      </c>
      <c r="BN50" s="299" t="s">
        <v>667</v>
      </c>
      <c r="BO50" s="299">
        <v>0</v>
      </c>
      <c r="BP50" s="299">
        <v>0</v>
      </c>
      <c r="BQ50" s="299">
        <v>0</v>
      </c>
      <c r="BR50" s="299" t="s">
        <v>667</v>
      </c>
      <c r="BS50" s="299">
        <v>0</v>
      </c>
      <c r="BT50" s="299">
        <v>0</v>
      </c>
      <c r="BU50" s="299">
        <v>1</v>
      </c>
      <c r="BV50" s="299">
        <v>268</v>
      </c>
      <c r="BW50" s="299">
        <v>0</v>
      </c>
      <c r="BX50" s="299">
        <v>312</v>
      </c>
      <c r="BY50" s="299">
        <v>89</v>
      </c>
      <c r="BZ50" s="300">
        <v>401</v>
      </c>
      <c r="CB50" s="247" t="b">
        <v>1</v>
      </c>
      <c r="CC50" s="247" t="s">
        <v>530</v>
      </c>
      <c r="CD50" s="8" t="b">
        <v>1</v>
      </c>
      <c r="CE50" s="8" t="s">
        <v>530</v>
      </c>
      <c r="CF50" s="247" t="b">
        <v>1</v>
      </c>
      <c r="CG50" s="8" t="s">
        <v>530</v>
      </c>
    </row>
    <row r="51" spans="1:85" x14ac:dyDescent="0.25">
      <c r="A51" s="46">
        <v>43</v>
      </c>
      <c r="B51" s="47" t="s">
        <v>101</v>
      </c>
      <c r="C51" s="47" t="s">
        <v>218</v>
      </c>
      <c r="D51" s="47" t="s">
        <v>482</v>
      </c>
      <c r="E51" s="291">
        <v>1</v>
      </c>
      <c r="F51" s="299">
        <v>17</v>
      </c>
      <c r="G51" s="299">
        <v>0</v>
      </c>
      <c r="H51" s="299">
        <v>21</v>
      </c>
      <c r="I51" s="299">
        <v>39</v>
      </c>
      <c r="J51" s="299">
        <v>6682</v>
      </c>
      <c r="K51" s="299">
        <v>537</v>
      </c>
      <c r="L51" s="299">
        <v>0</v>
      </c>
      <c r="M51" s="299">
        <v>53</v>
      </c>
      <c r="N51" s="299">
        <v>7272</v>
      </c>
      <c r="O51" s="299">
        <v>7125</v>
      </c>
      <c r="P51" s="299">
        <v>53</v>
      </c>
      <c r="Q51" s="299">
        <v>0</v>
      </c>
      <c r="R51" s="299">
        <v>619</v>
      </c>
      <c r="S51" s="299">
        <v>7797</v>
      </c>
      <c r="T51" s="299">
        <v>8868</v>
      </c>
      <c r="U51" s="299">
        <v>844</v>
      </c>
      <c r="V51" s="299">
        <v>0</v>
      </c>
      <c r="W51" s="299">
        <v>1021</v>
      </c>
      <c r="X51" s="299">
        <v>10733</v>
      </c>
      <c r="Y51" s="299">
        <v>5</v>
      </c>
      <c r="Z51" s="299">
        <v>0</v>
      </c>
      <c r="AA51" s="299">
        <v>0</v>
      </c>
      <c r="AB51" s="299">
        <v>0</v>
      </c>
      <c r="AC51" s="299">
        <v>5</v>
      </c>
      <c r="AD51" s="299">
        <v>22680</v>
      </c>
      <c r="AE51" s="299">
        <v>1434</v>
      </c>
      <c r="AF51" s="299">
        <v>0</v>
      </c>
      <c r="AG51" s="299">
        <v>1693</v>
      </c>
      <c r="AH51" s="299">
        <v>25807</v>
      </c>
      <c r="AI51" s="299">
        <v>130039</v>
      </c>
      <c r="AJ51" s="299">
        <v>1237</v>
      </c>
      <c r="AK51" s="299">
        <v>128802</v>
      </c>
      <c r="AL51" s="299">
        <v>39163</v>
      </c>
      <c r="AM51" s="299">
        <v>18.5</v>
      </c>
      <c r="AN51" s="299">
        <v>22289</v>
      </c>
      <c r="AO51" s="299">
        <v>0</v>
      </c>
      <c r="AP51" s="299">
        <v>61452</v>
      </c>
      <c r="AQ51" s="299">
        <v>0</v>
      </c>
      <c r="AR51" s="299">
        <v>8595</v>
      </c>
      <c r="AS51" s="299">
        <v>6712</v>
      </c>
      <c r="AT51" s="299">
        <v>3945</v>
      </c>
      <c r="AU51" s="299">
        <v>19252</v>
      </c>
      <c r="AV51" s="299">
        <v>1844250</v>
      </c>
      <c r="AW51" s="299">
        <v>1964512</v>
      </c>
      <c r="AX51" s="299">
        <v>0</v>
      </c>
      <c r="AY51" s="299">
        <v>4</v>
      </c>
      <c r="AZ51" s="299">
        <v>4</v>
      </c>
      <c r="BA51" s="299">
        <v>13020</v>
      </c>
      <c r="BB51" s="299">
        <v>785</v>
      </c>
      <c r="BC51" s="299">
        <v>1369</v>
      </c>
      <c r="BD51" s="299">
        <v>15174</v>
      </c>
      <c r="BE51" s="299">
        <v>14</v>
      </c>
      <c r="BF51" s="299">
        <v>7</v>
      </c>
      <c r="BG51" s="299">
        <v>6</v>
      </c>
      <c r="BH51" s="299">
        <v>2</v>
      </c>
      <c r="BI51" s="299">
        <v>4</v>
      </c>
      <c r="BJ51" s="299" t="s">
        <v>670</v>
      </c>
      <c r="BK51" s="299">
        <v>0</v>
      </c>
      <c r="BL51" s="299">
        <v>0</v>
      </c>
      <c r="BM51" s="299">
        <v>0</v>
      </c>
      <c r="BN51" s="299" t="s">
        <v>667</v>
      </c>
      <c r="BO51" s="299">
        <v>1</v>
      </c>
      <c r="BP51" s="299">
        <v>0</v>
      </c>
      <c r="BQ51" s="299">
        <v>1</v>
      </c>
      <c r="BR51" s="299" t="s">
        <v>667</v>
      </c>
      <c r="BS51" s="299">
        <v>0</v>
      </c>
      <c r="BT51" s="299">
        <v>0</v>
      </c>
      <c r="BU51" s="299">
        <v>0</v>
      </c>
      <c r="BV51" s="299">
        <v>167</v>
      </c>
      <c r="BW51" s="299">
        <v>1</v>
      </c>
      <c r="BX51" s="299">
        <v>189</v>
      </c>
      <c r="BY51" s="299">
        <v>92</v>
      </c>
      <c r="BZ51" s="300">
        <v>281</v>
      </c>
      <c r="CB51" s="247" t="b">
        <v>1</v>
      </c>
      <c r="CC51" s="247" t="s">
        <v>530</v>
      </c>
      <c r="CD51" s="8" t="b">
        <v>1</v>
      </c>
      <c r="CE51" s="8" t="s">
        <v>530</v>
      </c>
      <c r="CF51" s="247" t="b">
        <v>1</v>
      </c>
      <c r="CG51" s="8" t="s">
        <v>530</v>
      </c>
    </row>
    <row r="52" spans="1:85" x14ac:dyDescent="0.25">
      <c r="A52" s="46">
        <v>44</v>
      </c>
      <c r="B52" s="47" t="s">
        <v>53</v>
      </c>
      <c r="C52" s="47" t="s">
        <v>219</v>
      </c>
      <c r="D52" s="47" t="s">
        <v>483</v>
      </c>
      <c r="E52" s="291">
        <v>12</v>
      </c>
      <c r="F52" s="299">
        <v>0</v>
      </c>
      <c r="G52" s="299">
        <v>64</v>
      </c>
      <c r="H52" s="299">
        <v>24</v>
      </c>
      <c r="I52" s="299">
        <v>100</v>
      </c>
      <c r="J52" s="299">
        <v>3584</v>
      </c>
      <c r="K52" s="299">
        <v>0</v>
      </c>
      <c r="L52" s="299">
        <v>311</v>
      </c>
      <c r="M52" s="299">
        <v>922</v>
      </c>
      <c r="N52" s="299">
        <v>4817</v>
      </c>
      <c r="O52" s="299">
        <v>5253</v>
      </c>
      <c r="P52" s="299">
        <v>0</v>
      </c>
      <c r="Q52" s="299">
        <v>343</v>
      </c>
      <c r="R52" s="299">
        <v>106</v>
      </c>
      <c r="S52" s="299">
        <v>5702</v>
      </c>
      <c r="T52" s="299">
        <v>5930</v>
      </c>
      <c r="U52" s="299">
        <v>0</v>
      </c>
      <c r="V52" s="299">
        <v>306</v>
      </c>
      <c r="W52" s="299">
        <v>432</v>
      </c>
      <c r="X52" s="299">
        <v>6668</v>
      </c>
      <c r="Y52" s="299">
        <v>0</v>
      </c>
      <c r="Z52" s="299">
        <v>0</v>
      </c>
      <c r="AA52" s="299">
        <v>0</v>
      </c>
      <c r="AB52" s="299">
        <v>0</v>
      </c>
      <c r="AC52" s="299">
        <v>0</v>
      </c>
      <c r="AD52" s="299">
        <v>14767</v>
      </c>
      <c r="AE52" s="299">
        <v>0</v>
      </c>
      <c r="AF52" s="299">
        <v>960</v>
      </c>
      <c r="AG52" s="299">
        <v>1460</v>
      </c>
      <c r="AH52" s="299">
        <v>17187</v>
      </c>
      <c r="AI52" s="299">
        <v>21454</v>
      </c>
      <c r="AJ52" s="299">
        <v>13</v>
      </c>
      <c r="AK52" s="299">
        <v>21441</v>
      </c>
      <c r="AL52" s="299">
        <v>21776</v>
      </c>
      <c r="AM52" s="299">
        <v>17.100000000000001</v>
      </c>
      <c r="AN52" s="299">
        <v>3792</v>
      </c>
      <c r="AO52" s="299">
        <v>0</v>
      </c>
      <c r="AP52" s="299">
        <v>25568</v>
      </c>
      <c r="AQ52" s="299">
        <v>218</v>
      </c>
      <c r="AR52" s="299">
        <v>5905</v>
      </c>
      <c r="AS52" s="299">
        <v>5069</v>
      </c>
      <c r="AT52" s="299">
        <v>4</v>
      </c>
      <c r="AU52" s="299">
        <v>11196</v>
      </c>
      <c r="AV52" s="299">
        <v>1219223</v>
      </c>
      <c r="AW52" s="299">
        <v>1324913</v>
      </c>
      <c r="AX52" s="299">
        <v>152</v>
      </c>
      <c r="AY52" s="299">
        <v>5</v>
      </c>
      <c r="AZ52" s="299">
        <v>1.9</v>
      </c>
      <c r="BA52" s="299">
        <v>8406</v>
      </c>
      <c r="BB52" s="299">
        <v>1225</v>
      </c>
      <c r="BC52" s="299">
        <v>284</v>
      </c>
      <c r="BD52" s="299">
        <v>9915</v>
      </c>
      <c r="BE52" s="299">
        <v>47</v>
      </c>
      <c r="BF52" s="299">
        <v>6</v>
      </c>
      <c r="BG52" s="299">
        <v>4</v>
      </c>
      <c r="BH52" s="299">
        <v>1</v>
      </c>
      <c r="BI52" s="299">
        <v>3</v>
      </c>
      <c r="BJ52" s="299" t="s">
        <v>669</v>
      </c>
      <c r="BK52" s="299">
        <v>0</v>
      </c>
      <c r="BL52" s="299">
        <v>0</v>
      </c>
      <c r="BM52" s="299">
        <v>0</v>
      </c>
      <c r="BN52" s="299" t="s">
        <v>667</v>
      </c>
      <c r="BO52" s="299">
        <v>2</v>
      </c>
      <c r="BP52" s="299">
        <v>1</v>
      </c>
      <c r="BQ52" s="299">
        <v>1</v>
      </c>
      <c r="BR52" s="299" t="s">
        <v>667</v>
      </c>
      <c r="BS52" s="299">
        <v>0</v>
      </c>
      <c r="BT52" s="299">
        <v>0</v>
      </c>
      <c r="BU52" s="299">
        <v>0</v>
      </c>
      <c r="BV52" s="299">
        <v>220</v>
      </c>
      <c r="BW52" s="299">
        <v>2</v>
      </c>
      <c r="BX52" s="299">
        <v>275</v>
      </c>
      <c r="BY52" s="299">
        <v>72</v>
      </c>
      <c r="BZ52" s="300">
        <v>347</v>
      </c>
      <c r="CB52" s="247" t="b">
        <v>1</v>
      </c>
      <c r="CC52" s="247" t="s">
        <v>530</v>
      </c>
      <c r="CD52" s="8" t="b">
        <v>1</v>
      </c>
      <c r="CE52" s="8" t="s">
        <v>530</v>
      </c>
      <c r="CF52" s="247" t="b">
        <v>1</v>
      </c>
      <c r="CG52" s="8" t="s">
        <v>530</v>
      </c>
    </row>
    <row r="53" spans="1:85" x14ac:dyDescent="0.25">
      <c r="A53" s="46">
        <v>45</v>
      </c>
      <c r="B53" s="47" t="s">
        <v>109</v>
      </c>
      <c r="C53" s="47" t="s">
        <v>227</v>
      </c>
      <c r="D53" s="47" t="s">
        <v>484</v>
      </c>
      <c r="E53" s="291">
        <v>1</v>
      </c>
      <c r="F53" s="299">
        <v>13</v>
      </c>
      <c r="G53" s="299">
        <v>0</v>
      </c>
      <c r="H53" s="299">
        <v>16</v>
      </c>
      <c r="I53" s="299">
        <v>30</v>
      </c>
      <c r="J53" s="299">
        <v>6087</v>
      </c>
      <c r="K53" s="299">
        <v>445</v>
      </c>
      <c r="L53" s="299">
        <v>0</v>
      </c>
      <c r="M53" s="299">
        <v>180</v>
      </c>
      <c r="N53" s="299">
        <v>6712</v>
      </c>
      <c r="O53" s="299">
        <v>5778</v>
      </c>
      <c r="P53" s="299">
        <v>40</v>
      </c>
      <c r="Q53" s="299">
        <v>0</v>
      </c>
      <c r="R53" s="299">
        <v>511</v>
      </c>
      <c r="S53" s="299">
        <v>6329</v>
      </c>
      <c r="T53" s="299">
        <v>7333</v>
      </c>
      <c r="U53" s="299">
        <v>287</v>
      </c>
      <c r="V53" s="299">
        <v>0</v>
      </c>
      <c r="W53" s="299">
        <v>706</v>
      </c>
      <c r="X53" s="299">
        <v>8326</v>
      </c>
      <c r="Y53" s="299">
        <v>0</v>
      </c>
      <c r="Z53" s="299">
        <v>0</v>
      </c>
      <c r="AA53" s="299">
        <v>0</v>
      </c>
      <c r="AB53" s="299">
        <v>0</v>
      </c>
      <c r="AC53" s="299">
        <v>0</v>
      </c>
      <c r="AD53" s="299">
        <v>19198</v>
      </c>
      <c r="AE53" s="299">
        <v>772</v>
      </c>
      <c r="AF53" s="299">
        <v>0</v>
      </c>
      <c r="AG53" s="299">
        <v>1397</v>
      </c>
      <c r="AH53" s="299">
        <v>21367</v>
      </c>
      <c r="AI53" s="299">
        <v>133470</v>
      </c>
      <c r="AJ53" s="299">
        <v>5</v>
      </c>
      <c r="AK53" s="299">
        <v>133465</v>
      </c>
      <c r="AL53" s="299">
        <v>31449</v>
      </c>
      <c r="AM53" s="299">
        <v>14.7</v>
      </c>
      <c r="AN53" s="299">
        <v>1252</v>
      </c>
      <c r="AO53" s="299">
        <v>0</v>
      </c>
      <c r="AP53" s="299">
        <v>32701</v>
      </c>
      <c r="AQ53" s="299">
        <v>4571</v>
      </c>
      <c r="AR53" s="299">
        <v>2189</v>
      </c>
      <c r="AS53" s="299">
        <v>6321</v>
      </c>
      <c r="AT53" s="299">
        <v>0</v>
      </c>
      <c r="AU53" s="299">
        <v>13081</v>
      </c>
      <c r="AV53" s="299">
        <v>1662118</v>
      </c>
      <c r="AW53" s="299">
        <v>1784423</v>
      </c>
      <c r="AX53" s="299">
        <v>0</v>
      </c>
      <c r="AY53" s="299">
        <v>10</v>
      </c>
      <c r="AZ53" s="299">
        <v>2</v>
      </c>
      <c r="BA53" s="299">
        <v>1173</v>
      </c>
      <c r="BB53" s="299">
        <v>1464</v>
      </c>
      <c r="BC53" s="299">
        <v>477</v>
      </c>
      <c r="BD53" s="299">
        <v>3114</v>
      </c>
      <c r="BE53" s="299">
        <v>37</v>
      </c>
      <c r="BF53" s="299">
        <v>13</v>
      </c>
      <c r="BG53" s="299">
        <v>13</v>
      </c>
      <c r="BH53" s="299">
        <v>8</v>
      </c>
      <c r="BI53" s="299">
        <v>5</v>
      </c>
      <c r="BJ53" s="299" t="s">
        <v>670</v>
      </c>
      <c r="BK53" s="299">
        <v>0</v>
      </c>
      <c r="BL53" s="299">
        <v>0</v>
      </c>
      <c r="BM53" s="299">
        <v>0</v>
      </c>
      <c r="BN53" s="299" t="s">
        <v>667</v>
      </c>
      <c r="BO53" s="299">
        <v>0</v>
      </c>
      <c r="BP53" s="299">
        <v>0</v>
      </c>
      <c r="BQ53" s="299">
        <v>0</v>
      </c>
      <c r="BR53" s="299" t="s">
        <v>667</v>
      </c>
      <c r="BS53" s="299">
        <v>0</v>
      </c>
      <c r="BT53" s="299">
        <v>0</v>
      </c>
      <c r="BU53" s="299">
        <v>0</v>
      </c>
      <c r="BV53" s="299">
        <v>245</v>
      </c>
      <c r="BW53" s="299">
        <v>0</v>
      </c>
      <c r="BX53" s="299">
        <v>295</v>
      </c>
      <c r="BY53" s="299">
        <v>37</v>
      </c>
      <c r="BZ53" s="300">
        <v>332</v>
      </c>
      <c r="CB53" s="247" t="b">
        <v>1</v>
      </c>
      <c r="CC53" s="247" t="s">
        <v>530</v>
      </c>
      <c r="CD53" s="8" t="b">
        <v>1</v>
      </c>
      <c r="CE53" s="8" t="s">
        <v>530</v>
      </c>
      <c r="CF53" s="247" t="b">
        <v>1</v>
      </c>
      <c r="CG53" s="8" t="s">
        <v>530</v>
      </c>
    </row>
    <row r="54" spans="1:85" x14ac:dyDescent="0.25">
      <c r="A54" s="46">
        <v>46</v>
      </c>
      <c r="B54" s="47" t="s">
        <v>54</v>
      </c>
      <c r="C54" s="47" t="s">
        <v>228</v>
      </c>
      <c r="D54" s="47" t="s">
        <v>485</v>
      </c>
      <c r="E54" s="291">
        <v>1</v>
      </c>
      <c r="F54" s="299">
        <v>12</v>
      </c>
      <c r="G54" s="299">
        <v>0</v>
      </c>
      <c r="H54" s="299">
        <v>20</v>
      </c>
      <c r="I54" s="299">
        <v>33</v>
      </c>
      <c r="J54" s="299">
        <v>3275</v>
      </c>
      <c r="K54" s="299">
        <v>469</v>
      </c>
      <c r="L54" s="299">
        <v>0</v>
      </c>
      <c r="M54" s="299">
        <v>26</v>
      </c>
      <c r="N54" s="299">
        <v>3770</v>
      </c>
      <c r="O54" s="299">
        <v>3235</v>
      </c>
      <c r="P54" s="299">
        <v>156</v>
      </c>
      <c r="Q54" s="299">
        <v>0</v>
      </c>
      <c r="R54" s="299">
        <v>182</v>
      </c>
      <c r="S54" s="299">
        <v>3573</v>
      </c>
      <c r="T54" s="299">
        <v>4503</v>
      </c>
      <c r="U54" s="299">
        <v>750</v>
      </c>
      <c r="V54" s="299">
        <v>0</v>
      </c>
      <c r="W54" s="299">
        <v>285</v>
      </c>
      <c r="X54" s="299">
        <v>5538</v>
      </c>
      <c r="Y54" s="299">
        <v>38</v>
      </c>
      <c r="Z54" s="299">
        <v>1</v>
      </c>
      <c r="AA54" s="299">
        <v>0</v>
      </c>
      <c r="AB54" s="299">
        <v>5</v>
      </c>
      <c r="AC54" s="299">
        <v>44</v>
      </c>
      <c r="AD54" s="299">
        <v>11051</v>
      </c>
      <c r="AE54" s="299">
        <v>1376</v>
      </c>
      <c r="AF54" s="299">
        <v>0</v>
      </c>
      <c r="AG54" s="299">
        <v>498</v>
      </c>
      <c r="AH54" s="299">
        <v>12925</v>
      </c>
      <c r="AI54" s="299">
        <v>352548</v>
      </c>
      <c r="AJ54" s="299">
        <v>824</v>
      </c>
      <c r="AK54" s="299">
        <v>351724</v>
      </c>
      <c r="AL54" s="299">
        <v>19439</v>
      </c>
      <c r="AM54" s="299">
        <v>21.3</v>
      </c>
      <c r="AN54" s="299">
        <v>853</v>
      </c>
      <c r="AO54" s="299">
        <v>6</v>
      </c>
      <c r="AP54" s="299">
        <v>20292</v>
      </c>
      <c r="AQ54" s="299">
        <v>4428</v>
      </c>
      <c r="AR54" s="299">
        <v>0</v>
      </c>
      <c r="AS54" s="299">
        <v>0</v>
      </c>
      <c r="AT54" s="299">
        <v>5</v>
      </c>
      <c r="AU54" s="299">
        <v>4433</v>
      </c>
      <c r="AV54" s="299">
        <v>1481251</v>
      </c>
      <c r="AW54" s="299">
        <v>1630844</v>
      </c>
      <c r="AX54" s="299">
        <v>0</v>
      </c>
      <c r="AY54" s="299">
        <v>9</v>
      </c>
      <c r="AZ54" s="299">
        <v>2</v>
      </c>
      <c r="BA54" s="299">
        <v>4331</v>
      </c>
      <c r="BB54" s="299">
        <v>1323</v>
      </c>
      <c r="BC54" s="299">
        <v>355</v>
      </c>
      <c r="BD54" s="299">
        <v>6010</v>
      </c>
      <c r="BE54" s="299">
        <v>17</v>
      </c>
      <c r="BF54" s="299">
        <v>3</v>
      </c>
      <c r="BG54" s="299">
        <v>3</v>
      </c>
      <c r="BH54" s="299">
        <v>1</v>
      </c>
      <c r="BI54" s="299">
        <v>2</v>
      </c>
      <c r="BJ54" s="299" t="s">
        <v>667</v>
      </c>
      <c r="BK54" s="299">
        <v>0</v>
      </c>
      <c r="BL54" s="299">
        <v>0</v>
      </c>
      <c r="BM54" s="299">
        <v>0</v>
      </c>
      <c r="BN54" s="299" t="s">
        <v>667</v>
      </c>
      <c r="BO54" s="299">
        <v>0</v>
      </c>
      <c r="BP54" s="299">
        <v>0</v>
      </c>
      <c r="BQ54" s="299">
        <v>0</v>
      </c>
      <c r="BR54" s="299" t="s">
        <v>667</v>
      </c>
      <c r="BS54" s="299">
        <v>0</v>
      </c>
      <c r="BT54" s="299">
        <v>0</v>
      </c>
      <c r="BU54" s="299">
        <v>0</v>
      </c>
      <c r="BV54" s="299">
        <v>98</v>
      </c>
      <c r="BW54" s="299">
        <v>1</v>
      </c>
      <c r="BX54" s="299">
        <v>119</v>
      </c>
      <c r="BY54" s="299">
        <v>92</v>
      </c>
      <c r="BZ54" s="300">
        <v>211</v>
      </c>
      <c r="CB54" s="247" t="b">
        <v>1</v>
      </c>
      <c r="CC54" s="247" t="s">
        <v>530</v>
      </c>
      <c r="CD54" s="8" t="b">
        <v>1</v>
      </c>
      <c r="CE54" s="8" t="s">
        <v>530</v>
      </c>
      <c r="CF54" s="247" t="b">
        <v>1</v>
      </c>
      <c r="CG54" s="8" t="s">
        <v>530</v>
      </c>
    </row>
    <row r="55" spans="1:85" x14ac:dyDescent="0.25">
      <c r="A55" s="46">
        <v>47</v>
      </c>
      <c r="B55" s="47" t="s">
        <v>112</v>
      </c>
      <c r="C55" s="47" t="s">
        <v>231</v>
      </c>
      <c r="D55" s="47" t="s">
        <v>486</v>
      </c>
      <c r="E55" s="291">
        <v>1</v>
      </c>
      <c r="F55" s="299">
        <v>17</v>
      </c>
      <c r="G55" s="299">
        <v>3</v>
      </c>
      <c r="H55" s="299">
        <v>7</v>
      </c>
      <c r="I55" s="299">
        <v>28</v>
      </c>
      <c r="J55" s="299">
        <v>4460</v>
      </c>
      <c r="K55" s="299">
        <v>456</v>
      </c>
      <c r="L55" s="299">
        <v>13</v>
      </c>
      <c r="M55" s="299">
        <v>24</v>
      </c>
      <c r="N55" s="299">
        <v>4953</v>
      </c>
      <c r="O55" s="299">
        <v>7746</v>
      </c>
      <c r="P55" s="299">
        <v>48</v>
      </c>
      <c r="Q55" s="299">
        <v>3</v>
      </c>
      <c r="R55" s="299">
        <v>8</v>
      </c>
      <c r="S55" s="299">
        <v>7805</v>
      </c>
      <c r="T55" s="299">
        <v>8295</v>
      </c>
      <c r="U55" s="299">
        <v>308</v>
      </c>
      <c r="V55" s="299">
        <v>9</v>
      </c>
      <c r="W55" s="299">
        <v>5</v>
      </c>
      <c r="X55" s="299">
        <v>8617</v>
      </c>
      <c r="Y55" s="299">
        <v>1</v>
      </c>
      <c r="Z55" s="299">
        <v>0</v>
      </c>
      <c r="AA55" s="299">
        <v>0</v>
      </c>
      <c r="AB55" s="299">
        <v>0</v>
      </c>
      <c r="AC55" s="299">
        <v>1</v>
      </c>
      <c r="AD55" s="299">
        <v>20502</v>
      </c>
      <c r="AE55" s="299">
        <v>812</v>
      </c>
      <c r="AF55" s="299">
        <v>25</v>
      </c>
      <c r="AG55" s="299">
        <v>37</v>
      </c>
      <c r="AH55" s="299">
        <v>21376</v>
      </c>
      <c r="AI55" s="299">
        <v>26912</v>
      </c>
      <c r="AJ55" s="299">
        <v>0</v>
      </c>
      <c r="AK55" s="299">
        <v>26912</v>
      </c>
      <c r="AL55" s="299">
        <v>32142</v>
      </c>
      <c r="AM55" s="299">
        <v>19.399999999999999</v>
      </c>
      <c r="AN55" s="299">
        <v>12500</v>
      </c>
      <c r="AO55" s="299">
        <v>0</v>
      </c>
      <c r="AP55" s="299">
        <v>44642</v>
      </c>
      <c r="AQ55" s="299">
        <v>3593</v>
      </c>
      <c r="AR55" s="299">
        <v>27936</v>
      </c>
      <c r="AS55" s="299">
        <v>13003</v>
      </c>
      <c r="AT55" s="299">
        <v>7</v>
      </c>
      <c r="AU55" s="299">
        <v>44539</v>
      </c>
      <c r="AV55" s="299">
        <v>1787746</v>
      </c>
      <c r="AW55" s="299">
        <v>1841796</v>
      </c>
      <c r="AX55" s="299">
        <v>0</v>
      </c>
      <c r="AY55" s="299">
        <v>9</v>
      </c>
      <c r="AZ55" s="299">
        <v>4</v>
      </c>
      <c r="BA55" s="299">
        <v>7689</v>
      </c>
      <c r="BB55" s="299">
        <v>1724</v>
      </c>
      <c r="BC55" s="299">
        <v>436</v>
      </c>
      <c r="BD55" s="299">
        <v>9850</v>
      </c>
      <c r="BE55" s="299">
        <v>44</v>
      </c>
      <c r="BF55" s="299">
        <v>3</v>
      </c>
      <c r="BG55" s="299">
        <v>1</v>
      </c>
      <c r="BH55" s="299">
        <v>0</v>
      </c>
      <c r="BI55" s="299">
        <v>1</v>
      </c>
      <c r="BJ55" s="299" t="s">
        <v>667</v>
      </c>
      <c r="BK55" s="299">
        <v>0</v>
      </c>
      <c r="BL55" s="299">
        <v>0</v>
      </c>
      <c r="BM55" s="299">
        <v>0</v>
      </c>
      <c r="BN55" s="299" t="s">
        <v>667</v>
      </c>
      <c r="BO55" s="299">
        <v>2</v>
      </c>
      <c r="BP55" s="299">
        <v>0</v>
      </c>
      <c r="BQ55" s="299">
        <v>2</v>
      </c>
      <c r="BR55" s="299" t="s">
        <v>667</v>
      </c>
      <c r="BS55" s="299">
        <v>0</v>
      </c>
      <c r="BT55" s="299">
        <v>0</v>
      </c>
      <c r="BU55" s="299">
        <v>0</v>
      </c>
      <c r="BV55" s="299">
        <v>61</v>
      </c>
      <c r="BW55" s="299">
        <v>7</v>
      </c>
      <c r="BX55" s="299">
        <v>115</v>
      </c>
      <c r="BY55" s="299">
        <v>145</v>
      </c>
      <c r="BZ55" s="300">
        <v>260</v>
      </c>
      <c r="CB55" s="247" t="b">
        <v>1</v>
      </c>
      <c r="CC55" s="247" t="s">
        <v>530</v>
      </c>
      <c r="CD55" s="8" t="b">
        <v>1</v>
      </c>
      <c r="CE55" s="8" t="s">
        <v>530</v>
      </c>
      <c r="CF55" s="247" t="b">
        <v>1</v>
      </c>
      <c r="CG55" s="8" t="s">
        <v>530</v>
      </c>
    </row>
    <row r="56" spans="1:85" x14ac:dyDescent="0.25">
      <c r="A56" s="46">
        <v>48</v>
      </c>
      <c r="B56" s="47" t="s">
        <v>115</v>
      </c>
      <c r="C56" s="47" t="s">
        <v>234</v>
      </c>
      <c r="D56" s="47" t="s">
        <v>487</v>
      </c>
      <c r="E56" s="291">
        <v>16</v>
      </c>
      <c r="F56" s="299">
        <v>7</v>
      </c>
      <c r="G56" s="299">
        <v>1</v>
      </c>
      <c r="H56" s="299">
        <v>18</v>
      </c>
      <c r="I56" s="299">
        <v>42</v>
      </c>
      <c r="J56" s="299">
        <v>5657</v>
      </c>
      <c r="K56" s="299">
        <v>769</v>
      </c>
      <c r="L56" s="299">
        <v>251</v>
      </c>
      <c r="M56" s="299">
        <v>82</v>
      </c>
      <c r="N56" s="299">
        <v>6759</v>
      </c>
      <c r="O56" s="299">
        <v>7822</v>
      </c>
      <c r="P56" s="299">
        <v>373</v>
      </c>
      <c r="Q56" s="299">
        <v>88</v>
      </c>
      <c r="R56" s="299">
        <v>83</v>
      </c>
      <c r="S56" s="299">
        <v>8366</v>
      </c>
      <c r="T56" s="299">
        <v>9658</v>
      </c>
      <c r="U56" s="299">
        <v>928</v>
      </c>
      <c r="V56" s="299">
        <v>340</v>
      </c>
      <c r="W56" s="299">
        <v>78</v>
      </c>
      <c r="X56" s="299">
        <v>11004</v>
      </c>
      <c r="Y56" s="299">
        <v>3</v>
      </c>
      <c r="Z56" s="299">
        <v>0</v>
      </c>
      <c r="AA56" s="299">
        <v>0</v>
      </c>
      <c r="AB56" s="299">
        <v>0</v>
      </c>
      <c r="AC56" s="299">
        <v>3</v>
      </c>
      <c r="AD56" s="299">
        <v>23140</v>
      </c>
      <c r="AE56" s="299">
        <v>2070</v>
      </c>
      <c r="AF56" s="299">
        <v>679</v>
      </c>
      <c r="AG56" s="299">
        <v>243</v>
      </c>
      <c r="AH56" s="299">
        <v>26132</v>
      </c>
      <c r="AI56" s="299">
        <v>125777</v>
      </c>
      <c r="AJ56" s="299">
        <v>3149</v>
      </c>
      <c r="AK56" s="299">
        <v>122628</v>
      </c>
      <c r="AL56" s="299">
        <v>46855</v>
      </c>
      <c r="AM56" s="299">
        <v>22.5</v>
      </c>
      <c r="AN56" s="299">
        <v>0</v>
      </c>
      <c r="AO56" s="299">
        <v>0</v>
      </c>
      <c r="AP56" s="299">
        <v>46855</v>
      </c>
      <c r="AQ56" s="299">
        <v>3941</v>
      </c>
      <c r="AR56" s="299">
        <v>13897</v>
      </c>
      <c r="AS56" s="299">
        <v>482</v>
      </c>
      <c r="AT56" s="299">
        <v>457</v>
      </c>
      <c r="AU56" s="299">
        <v>18777</v>
      </c>
      <c r="AV56" s="299">
        <v>1617349</v>
      </c>
      <c r="AW56" s="299">
        <v>1747722</v>
      </c>
      <c r="AX56" s="299">
        <v>0</v>
      </c>
      <c r="AY56" s="299">
        <v>6</v>
      </c>
      <c r="AZ56" s="299">
        <v>2</v>
      </c>
      <c r="BA56" s="299">
        <v>2286</v>
      </c>
      <c r="BB56" s="299">
        <v>1161</v>
      </c>
      <c r="BC56" s="299">
        <v>420</v>
      </c>
      <c r="BD56" s="299">
        <v>3867</v>
      </c>
      <c r="BE56" s="299">
        <v>66</v>
      </c>
      <c r="BF56" s="299">
        <v>8</v>
      </c>
      <c r="BG56" s="299">
        <v>8</v>
      </c>
      <c r="BH56" s="299">
        <v>6</v>
      </c>
      <c r="BI56" s="299">
        <v>2</v>
      </c>
      <c r="BJ56" s="299" t="s">
        <v>669</v>
      </c>
      <c r="BK56" s="299">
        <v>0</v>
      </c>
      <c r="BL56" s="299">
        <v>0</v>
      </c>
      <c r="BM56" s="299">
        <v>0</v>
      </c>
      <c r="BN56" s="299" t="s">
        <v>667</v>
      </c>
      <c r="BO56" s="299">
        <v>0</v>
      </c>
      <c r="BP56" s="299">
        <v>0</v>
      </c>
      <c r="BQ56" s="299">
        <v>0</v>
      </c>
      <c r="BR56" s="299" t="s">
        <v>667</v>
      </c>
      <c r="BS56" s="299">
        <v>0</v>
      </c>
      <c r="BT56" s="299">
        <v>0</v>
      </c>
      <c r="BU56" s="299">
        <v>0</v>
      </c>
      <c r="BV56" s="299">
        <v>119</v>
      </c>
      <c r="BW56" s="299">
        <v>0</v>
      </c>
      <c r="BX56" s="299">
        <v>193</v>
      </c>
      <c r="BY56" s="299">
        <v>96</v>
      </c>
      <c r="BZ56" s="300">
        <v>289</v>
      </c>
      <c r="CB56" s="247" t="b">
        <v>1</v>
      </c>
      <c r="CC56" s="247" t="s">
        <v>530</v>
      </c>
      <c r="CD56" s="8" t="b">
        <v>1</v>
      </c>
      <c r="CE56" s="8" t="s">
        <v>530</v>
      </c>
      <c r="CF56" s="247" t="b">
        <v>1</v>
      </c>
      <c r="CG56" s="8" t="s">
        <v>530</v>
      </c>
    </row>
    <row r="57" spans="1:85" x14ac:dyDescent="0.25">
      <c r="A57" s="46">
        <v>49</v>
      </c>
      <c r="B57" s="47" t="s">
        <v>130</v>
      </c>
      <c r="C57" s="47" t="s">
        <v>250</v>
      </c>
      <c r="D57" s="47" t="s">
        <v>488</v>
      </c>
      <c r="E57" s="291">
        <v>1</v>
      </c>
      <c r="F57" s="299">
        <v>33</v>
      </c>
      <c r="G57" s="299">
        <v>0</v>
      </c>
      <c r="H57" s="299">
        <v>54</v>
      </c>
      <c r="I57" s="299">
        <v>88</v>
      </c>
      <c r="J57" s="299">
        <v>5499</v>
      </c>
      <c r="K57" s="299">
        <v>1094</v>
      </c>
      <c r="L57" s="299">
        <v>0</v>
      </c>
      <c r="M57" s="299">
        <v>107</v>
      </c>
      <c r="N57" s="299">
        <v>6700</v>
      </c>
      <c r="O57" s="299">
        <v>7501</v>
      </c>
      <c r="P57" s="299">
        <v>167</v>
      </c>
      <c r="Q57" s="299">
        <v>0</v>
      </c>
      <c r="R57" s="299">
        <v>333</v>
      </c>
      <c r="S57" s="299">
        <v>8001</v>
      </c>
      <c r="T57" s="299">
        <v>7940</v>
      </c>
      <c r="U57" s="299">
        <v>970</v>
      </c>
      <c r="V57" s="299">
        <v>0</v>
      </c>
      <c r="W57" s="299">
        <v>299</v>
      </c>
      <c r="X57" s="299">
        <v>9209</v>
      </c>
      <c r="Y57" s="299">
        <v>202</v>
      </c>
      <c r="Z57" s="299">
        <v>24</v>
      </c>
      <c r="AA57" s="299">
        <v>0</v>
      </c>
      <c r="AB57" s="299">
        <v>9</v>
      </c>
      <c r="AC57" s="299">
        <v>235</v>
      </c>
      <c r="AD57" s="299">
        <v>21142</v>
      </c>
      <c r="AE57" s="299">
        <v>2255</v>
      </c>
      <c r="AF57" s="299">
        <v>0</v>
      </c>
      <c r="AG57" s="299">
        <v>748</v>
      </c>
      <c r="AH57" s="299">
        <v>24145</v>
      </c>
      <c r="AI57" s="299">
        <v>256569</v>
      </c>
      <c r="AJ57" s="299">
        <v>838</v>
      </c>
      <c r="AK57" s="299">
        <v>255731</v>
      </c>
      <c r="AL57" s="299">
        <v>33732</v>
      </c>
      <c r="AM57" s="299">
        <v>18.3</v>
      </c>
      <c r="AN57" s="299">
        <v>10667</v>
      </c>
      <c r="AO57" s="299">
        <v>0</v>
      </c>
      <c r="AP57" s="299">
        <v>44399</v>
      </c>
      <c r="AQ57" s="299">
        <v>6072</v>
      </c>
      <c r="AR57" s="299">
        <v>-2818</v>
      </c>
      <c r="AS57" s="299">
        <v>2113</v>
      </c>
      <c r="AT57" s="299">
        <v>0</v>
      </c>
      <c r="AU57" s="299">
        <v>5367</v>
      </c>
      <c r="AV57" s="299">
        <v>1948624</v>
      </c>
      <c r="AW57" s="299">
        <v>2125356</v>
      </c>
      <c r="AX57" s="299">
        <v>0</v>
      </c>
      <c r="AY57" s="299">
        <v>18</v>
      </c>
      <c r="AZ57" s="299">
        <v>3</v>
      </c>
      <c r="BA57" s="299">
        <v>6531</v>
      </c>
      <c r="BB57" s="299">
        <v>1891</v>
      </c>
      <c r="BC57" s="299">
        <v>551</v>
      </c>
      <c r="BD57" s="299">
        <v>8973</v>
      </c>
      <c r="BE57" s="299">
        <v>34</v>
      </c>
      <c r="BF57" s="299">
        <v>15</v>
      </c>
      <c r="BG57" s="299">
        <v>13</v>
      </c>
      <c r="BH57" s="299">
        <v>6</v>
      </c>
      <c r="BI57" s="299">
        <v>7</v>
      </c>
      <c r="BJ57" s="299" t="s">
        <v>679</v>
      </c>
      <c r="BK57" s="299">
        <v>0</v>
      </c>
      <c r="BL57" s="299">
        <v>0</v>
      </c>
      <c r="BM57" s="299">
        <v>0</v>
      </c>
      <c r="BN57" s="299" t="s">
        <v>667</v>
      </c>
      <c r="BO57" s="299">
        <v>2</v>
      </c>
      <c r="BP57" s="299">
        <v>2</v>
      </c>
      <c r="BQ57" s="299">
        <v>0</v>
      </c>
      <c r="BR57" s="299" t="s">
        <v>667</v>
      </c>
      <c r="BS57" s="299">
        <v>0</v>
      </c>
      <c r="BT57" s="299">
        <v>0</v>
      </c>
      <c r="BU57" s="299">
        <v>0</v>
      </c>
      <c r="BV57" s="299">
        <v>194</v>
      </c>
      <c r="BW57" s="299">
        <v>0</v>
      </c>
      <c r="BX57" s="299">
        <v>243</v>
      </c>
      <c r="BY57" s="299">
        <v>173</v>
      </c>
      <c r="BZ57" s="300">
        <v>416</v>
      </c>
      <c r="CB57" s="247" t="b">
        <v>1</v>
      </c>
      <c r="CC57" s="247" t="s">
        <v>530</v>
      </c>
      <c r="CD57" s="8" t="b">
        <v>1</v>
      </c>
      <c r="CE57" s="8" t="s">
        <v>530</v>
      </c>
      <c r="CF57" s="247" t="b">
        <v>1</v>
      </c>
      <c r="CG57" s="8" t="s">
        <v>530</v>
      </c>
    </row>
    <row r="58" spans="1:85" x14ac:dyDescent="0.25">
      <c r="A58" s="46">
        <v>50</v>
      </c>
      <c r="B58" s="47" t="s">
        <v>136</v>
      </c>
      <c r="C58" s="47" t="s">
        <v>258</v>
      </c>
      <c r="D58" s="47" t="s">
        <v>489</v>
      </c>
      <c r="E58" s="291">
        <v>1</v>
      </c>
      <c r="F58" s="299">
        <v>16</v>
      </c>
      <c r="G58" s="299">
        <v>1</v>
      </c>
      <c r="H58" s="299">
        <v>18</v>
      </c>
      <c r="I58" s="299">
        <v>36</v>
      </c>
      <c r="J58" s="299">
        <v>6608</v>
      </c>
      <c r="K58" s="299">
        <v>507</v>
      </c>
      <c r="L58" s="299">
        <v>416</v>
      </c>
      <c r="M58" s="299">
        <v>121</v>
      </c>
      <c r="N58" s="299">
        <v>7652</v>
      </c>
      <c r="O58" s="299">
        <v>6490</v>
      </c>
      <c r="P58" s="299">
        <v>48</v>
      </c>
      <c r="Q58" s="299">
        <v>197</v>
      </c>
      <c r="R58" s="299">
        <v>244</v>
      </c>
      <c r="S58" s="299">
        <v>6979</v>
      </c>
      <c r="T58" s="299">
        <v>7734</v>
      </c>
      <c r="U58" s="299">
        <v>215</v>
      </c>
      <c r="V58" s="299">
        <v>220</v>
      </c>
      <c r="W58" s="299">
        <v>152</v>
      </c>
      <c r="X58" s="299">
        <v>8321</v>
      </c>
      <c r="Y58" s="299">
        <v>0</v>
      </c>
      <c r="Z58" s="299">
        <v>0</v>
      </c>
      <c r="AA58" s="299">
        <v>0</v>
      </c>
      <c r="AB58" s="299">
        <v>0</v>
      </c>
      <c r="AC58" s="299">
        <v>0</v>
      </c>
      <c r="AD58" s="299">
        <v>20832</v>
      </c>
      <c r="AE58" s="299">
        <v>770</v>
      </c>
      <c r="AF58" s="299">
        <v>833</v>
      </c>
      <c r="AG58" s="299">
        <v>517</v>
      </c>
      <c r="AH58" s="299">
        <v>22952</v>
      </c>
      <c r="AI58" s="299">
        <v>63641</v>
      </c>
      <c r="AJ58" s="299">
        <v>3979</v>
      </c>
      <c r="AK58" s="299">
        <v>59662</v>
      </c>
      <c r="AL58" s="299">
        <v>41905</v>
      </c>
      <c r="AM58" s="299">
        <v>19</v>
      </c>
      <c r="AN58" s="299">
        <v>13678</v>
      </c>
      <c r="AO58" s="299">
        <v>0</v>
      </c>
      <c r="AP58" s="299">
        <v>55583</v>
      </c>
      <c r="AQ58" s="299">
        <v>0</v>
      </c>
      <c r="AR58" s="299">
        <v>27206</v>
      </c>
      <c r="AS58" s="299">
        <v>0</v>
      </c>
      <c r="AT58" s="299">
        <v>34</v>
      </c>
      <c r="AU58" s="299">
        <v>27240</v>
      </c>
      <c r="AV58" s="299">
        <v>1956107</v>
      </c>
      <c r="AW58" s="299">
        <v>2023149</v>
      </c>
      <c r="AX58" s="299">
        <v>0</v>
      </c>
      <c r="AY58" s="299">
        <v>15</v>
      </c>
      <c r="AZ58" s="299">
        <v>1</v>
      </c>
      <c r="BA58" s="299">
        <v>15103</v>
      </c>
      <c r="BB58" s="299">
        <v>1748</v>
      </c>
      <c r="BC58" s="299">
        <v>357</v>
      </c>
      <c r="BD58" s="299">
        <v>17208</v>
      </c>
      <c r="BE58" s="299">
        <v>71</v>
      </c>
      <c r="BF58" s="299">
        <v>7</v>
      </c>
      <c r="BG58" s="299">
        <v>4</v>
      </c>
      <c r="BH58" s="299">
        <v>0</v>
      </c>
      <c r="BI58" s="299">
        <v>4</v>
      </c>
      <c r="BJ58" s="299" t="s">
        <v>679</v>
      </c>
      <c r="BK58" s="299">
        <v>0</v>
      </c>
      <c r="BL58" s="299">
        <v>0</v>
      </c>
      <c r="BM58" s="299">
        <v>0</v>
      </c>
      <c r="BN58" s="299" t="s">
        <v>667</v>
      </c>
      <c r="BO58" s="299">
        <v>3</v>
      </c>
      <c r="BP58" s="299">
        <v>1</v>
      </c>
      <c r="BQ58" s="299">
        <v>2</v>
      </c>
      <c r="BR58" s="299" t="s">
        <v>667</v>
      </c>
      <c r="BS58" s="299">
        <v>0</v>
      </c>
      <c r="BT58" s="299">
        <v>0</v>
      </c>
      <c r="BU58" s="299">
        <v>0</v>
      </c>
      <c r="BV58" s="299">
        <v>82</v>
      </c>
      <c r="BW58" s="299">
        <v>2</v>
      </c>
      <c r="BX58" s="299">
        <v>162</v>
      </c>
      <c r="BY58" s="299">
        <v>159</v>
      </c>
      <c r="BZ58" s="300">
        <v>321</v>
      </c>
      <c r="CA58" s="10" t="s">
        <v>632</v>
      </c>
      <c r="CB58" s="247" t="b">
        <v>1</v>
      </c>
      <c r="CC58" s="247" t="s">
        <v>530</v>
      </c>
      <c r="CD58" s="8" t="b">
        <v>1</v>
      </c>
      <c r="CE58" s="8" t="s">
        <v>530</v>
      </c>
      <c r="CF58" s="247" t="b">
        <v>1</v>
      </c>
      <c r="CG58" s="8" t="s">
        <v>530</v>
      </c>
    </row>
    <row r="59" spans="1:85" x14ac:dyDescent="0.25">
      <c r="A59" s="46">
        <v>51</v>
      </c>
      <c r="B59" s="47" t="s">
        <v>138</v>
      </c>
      <c r="C59" s="47" t="s">
        <v>260</v>
      </c>
      <c r="D59" s="47" t="s">
        <v>490</v>
      </c>
      <c r="E59" s="291">
        <v>4</v>
      </c>
      <c r="F59" s="299">
        <v>47</v>
      </c>
      <c r="G59" s="299">
        <v>0</v>
      </c>
      <c r="H59" s="299">
        <v>19</v>
      </c>
      <c r="I59" s="299">
        <v>70</v>
      </c>
      <c r="J59" s="299">
        <v>8119</v>
      </c>
      <c r="K59" s="299">
        <v>2060</v>
      </c>
      <c r="L59" s="299">
        <v>0</v>
      </c>
      <c r="M59" s="299">
        <v>852</v>
      </c>
      <c r="N59" s="299">
        <v>11031</v>
      </c>
      <c r="O59" s="299">
        <v>9704</v>
      </c>
      <c r="P59" s="299">
        <v>823</v>
      </c>
      <c r="Q59" s="299">
        <v>0</v>
      </c>
      <c r="R59" s="299">
        <v>365</v>
      </c>
      <c r="S59" s="299">
        <v>10892</v>
      </c>
      <c r="T59" s="299">
        <v>15940</v>
      </c>
      <c r="U59" s="299">
        <v>3002</v>
      </c>
      <c r="V59" s="299">
        <v>0</v>
      </c>
      <c r="W59" s="299">
        <v>754</v>
      </c>
      <c r="X59" s="299">
        <v>19696</v>
      </c>
      <c r="Y59" s="299">
        <v>150</v>
      </c>
      <c r="Z59" s="299">
        <v>0</v>
      </c>
      <c r="AA59" s="299">
        <v>0</v>
      </c>
      <c r="AB59" s="299">
        <v>0</v>
      </c>
      <c r="AC59" s="299">
        <v>150</v>
      </c>
      <c r="AD59" s="299">
        <v>33913</v>
      </c>
      <c r="AE59" s="299">
        <v>5885</v>
      </c>
      <c r="AF59" s="299">
        <v>0</v>
      </c>
      <c r="AG59" s="299">
        <v>1971</v>
      </c>
      <c r="AH59" s="299">
        <v>41769</v>
      </c>
      <c r="AI59" s="299">
        <v>258440</v>
      </c>
      <c r="AJ59" s="299">
        <v>46733</v>
      </c>
      <c r="AK59" s="299">
        <v>211707</v>
      </c>
      <c r="AL59" s="299">
        <v>50534</v>
      </c>
      <c r="AM59" s="299">
        <v>19.600000000000001</v>
      </c>
      <c r="AN59" s="299">
        <v>743</v>
      </c>
      <c r="AO59" s="299">
        <v>0</v>
      </c>
      <c r="AP59" s="299">
        <v>51277</v>
      </c>
      <c r="AQ59" s="299">
        <v>0</v>
      </c>
      <c r="AR59" s="299">
        <v>42022</v>
      </c>
      <c r="AS59" s="299">
        <v>3871</v>
      </c>
      <c r="AT59" s="299">
        <v>16</v>
      </c>
      <c r="AU59" s="299">
        <v>45909</v>
      </c>
      <c r="AV59" s="299">
        <v>2737732</v>
      </c>
      <c r="AW59" s="299">
        <v>2864602</v>
      </c>
      <c r="AX59" s="299">
        <v>818</v>
      </c>
      <c r="AY59" s="299">
        <v>4</v>
      </c>
      <c r="AZ59" s="299">
        <v>2</v>
      </c>
      <c r="BA59" s="299">
        <v>11185</v>
      </c>
      <c r="BB59" s="299">
        <v>1324</v>
      </c>
      <c r="BC59" s="299">
        <v>346</v>
      </c>
      <c r="BD59" s="299">
        <v>12855</v>
      </c>
      <c r="BE59" s="299">
        <v>29</v>
      </c>
      <c r="BF59" s="299">
        <v>11</v>
      </c>
      <c r="BG59" s="299">
        <v>9</v>
      </c>
      <c r="BH59" s="299">
        <v>3</v>
      </c>
      <c r="BI59" s="299">
        <v>6</v>
      </c>
      <c r="BJ59" s="299" t="s">
        <v>669</v>
      </c>
      <c r="BK59" s="299">
        <v>1</v>
      </c>
      <c r="BL59" s="299">
        <v>0</v>
      </c>
      <c r="BM59" s="299">
        <v>1</v>
      </c>
      <c r="BN59" s="299" t="s">
        <v>667</v>
      </c>
      <c r="BO59" s="299">
        <v>1</v>
      </c>
      <c r="BP59" s="299">
        <v>1</v>
      </c>
      <c r="BQ59" s="299">
        <v>0</v>
      </c>
      <c r="BR59" s="299" t="s">
        <v>667</v>
      </c>
      <c r="BS59" s="299">
        <v>0</v>
      </c>
      <c r="BT59" s="299">
        <v>0</v>
      </c>
      <c r="BU59" s="299">
        <v>0</v>
      </c>
      <c r="BV59" s="299">
        <v>126</v>
      </c>
      <c r="BW59" s="299">
        <v>5</v>
      </c>
      <c r="BX59" s="299">
        <v>171</v>
      </c>
      <c r="BY59" s="299">
        <v>215</v>
      </c>
      <c r="BZ59" s="300">
        <v>386</v>
      </c>
      <c r="CB59" s="247" t="b">
        <v>1</v>
      </c>
      <c r="CC59" s="247" t="s">
        <v>530</v>
      </c>
      <c r="CD59" s="8" t="b">
        <v>1</v>
      </c>
      <c r="CE59" s="8" t="s">
        <v>530</v>
      </c>
      <c r="CF59" s="247" t="b">
        <v>1</v>
      </c>
      <c r="CG59" s="8" t="s">
        <v>530</v>
      </c>
    </row>
    <row r="60" spans="1:85" x14ac:dyDescent="0.25">
      <c r="A60" s="46">
        <v>52</v>
      </c>
      <c r="B60" s="47" t="s">
        <v>141</v>
      </c>
      <c r="C60" s="47" t="s">
        <v>263</v>
      </c>
      <c r="D60" s="47" t="s">
        <v>491</v>
      </c>
      <c r="E60" s="291">
        <v>10</v>
      </c>
      <c r="F60" s="299">
        <v>29</v>
      </c>
      <c r="G60" s="299">
        <v>0</v>
      </c>
      <c r="H60" s="299">
        <v>20</v>
      </c>
      <c r="I60" s="299">
        <v>59</v>
      </c>
      <c r="J60" s="299">
        <v>3650</v>
      </c>
      <c r="K60" s="299">
        <v>1099</v>
      </c>
      <c r="L60" s="299">
        <v>0</v>
      </c>
      <c r="M60" s="299">
        <v>13</v>
      </c>
      <c r="N60" s="299">
        <v>4762</v>
      </c>
      <c r="O60" s="299">
        <v>5250</v>
      </c>
      <c r="P60" s="299">
        <v>860</v>
      </c>
      <c r="Q60" s="299">
        <v>0</v>
      </c>
      <c r="R60" s="299">
        <v>252</v>
      </c>
      <c r="S60" s="299">
        <v>6362</v>
      </c>
      <c r="T60" s="299">
        <v>5513</v>
      </c>
      <c r="U60" s="299">
        <v>1038</v>
      </c>
      <c r="V60" s="299">
        <v>0</v>
      </c>
      <c r="W60" s="299">
        <v>138</v>
      </c>
      <c r="X60" s="299">
        <v>6689</v>
      </c>
      <c r="Y60" s="299">
        <v>65</v>
      </c>
      <c r="Z60" s="299">
        <v>1</v>
      </c>
      <c r="AA60" s="299">
        <v>0</v>
      </c>
      <c r="AB60" s="299">
        <v>2</v>
      </c>
      <c r="AC60" s="299">
        <v>68</v>
      </c>
      <c r="AD60" s="299">
        <v>14478</v>
      </c>
      <c r="AE60" s="299">
        <v>2998</v>
      </c>
      <c r="AF60" s="299">
        <v>0</v>
      </c>
      <c r="AG60" s="299">
        <v>405</v>
      </c>
      <c r="AH60" s="299">
        <v>17881</v>
      </c>
      <c r="AI60" s="299">
        <v>44170</v>
      </c>
      <c r="AJ60" s="299">
        <v>226</v>
      </c>
      <c r="AK60" s="299">
        <v>43944</v>
      </c>
      <c r="AL60" s="299">
        <v>28024</v>
      </c>
      <c r="AM60" s="299">
        <v>16.8</v>
      </c>
      <c r="AN60" s="299">
        <v>80030</v>
      </c>
      <c r="AO60" s="299">
        <v>0</v>
      </c>
      <c r="AP60" s="299">
        <v>108054</v>
      </c>
      <c r="AQ60" s="299">
        <v>0</v>
      </c>
      <c r="AR60" s="299">
        <v>7780</v>
      </c>
      <c r="AS60" s="299">
        <v>0</v>
      </c>
      <c r="AT60" s="299">
        <v>65</v>
      </c>
      <c r="AU60" s="299">
        <v>7845</v>
      </c>
      <c r="AV60" s="299">
        <v>1747353</v>
      </c>
      <c r="AW60" s="299">
        <v>1858363</v>
      </c>
      <c r="AX60" s="299">
        <v>0</v>
      </c>
      <c r="AY60" s="299">
        <v>7</v>
      </c>
      <c r="AZ60" s="299">
        <v>0</v>
      </c>
      <c r="BA60" s="299">
        <v>11282</v>
      </c>
      <c r="BB60" s="299">
        <v>1617</v>
      </c>
      <c r="BC60" s="299">
        <v>410</v>
      </c>
      <c r="BD60" s="299">
        <v>13309</v>
      </c>
      <c r="BE60" s="299">
        <v>28</v>
      </c>
      <c r="BF60" s="299">
        <v>7</v>
      </c>
      <c r="BG60" s="299">
        <v>4</v>
      </c>
      <c r="BH60" s="299">
        <v>1</v>
      </c>
      <c r="BI60" s="299">
        <v>3</v>
      </c>
      <c r="BJ60" s="299" t="s">
        <v>668</v>
      </c>
      <c r="BK60" s="299">
        <v>0</v>
      </c>
      <c r="BL60" s="299">
        <v>0</v>
      </c>
      <c r="BM60" s="299">
        <v>0</v>
      </c>
      <c r="BN60" s="299" t="s">
        <v>667</v>
      </c>
      <c r="BO60" s="299">
        <v>3</v>
      </c>
      <c r="BP60" s="299">
        <v>1</v>
      </c>
      <c r="BQ60" s="299">
        <v>2</v>
      </c>
      <c r="BR60" s="299" t="s">
        <v>667</v>
      </c>
      <c r="BS60" s="299">
        <v>0</v>
      </c>
      <c r="BT60" s="299">
        <v>0</v>
      </c>
      <c r="BU60" s="299">
        <v>0</v>
      </c>
      <c r="BV60" s="299">
        <v>90</v>
      </c>
      <c r="BW60" s="299">
        <v>1</v>
      </c>
      <c r="BX60" s="299">
        <v>126</v>
      </c>
      <c r="BY60" s="299">
        <v>129</v>
      </c>
      <c r="BZ60" s="300">
        <v>255</v>
      </c>
      <c r="CB60" s="247" t="b">
        <v>1</v>
      </c>
      <c r="CC60" s="247" t="s">
        <v>530</v>
      </c>
      <c r="CD60" s="8" t="b">
        <v>1</v>
      </c>
      <c r="CE60" s="8" t="s">
        <v>530</v>
      </c>
      <c r="CF60" s="247" t="b">
        <v>1</v>
      </c>
      <c r="CG60" s="8" t="s">
        <v>530</v>
      </c>
    </row>
    <row r="61" spans="1:85" x14ac:dyDescent="0.25">
      <c r="A61" s="46">
        <v>53</v>
      </c>
      <c r="B61" s="47" t="s">
        <v>55</v>
      </c>
      <c r="C61" s="47" t="s">
        <v>188</v>
      </c>
      <c r="D61" s="47" t="s">
        <v>492</v>
      </c>
      <c r="E61" s="291">
        <v>1</v>
      </c>
      <c r="F61" s="299">
        <v>21</v>
      </c>
      <c r="G61" s="299">
        <v>0</v>
      </c>
      <c r="H61" s="299">
        <v>21</v>
      </c>
      <c r="I61" s="299">
        <v>43</v>
      </c>
      <c r="J61" s="299">
        <v>4905</v>
      </c>
      <c r="K61" s="299">
        <v>1102</v>
      </c>
      <c r="L61" s="299">
        <v>0</v>
      </c>
      <c r="M61" s="299">
        <v>439</v>
      </c>
      <c r="N61" s="299">
        <v>6446</v>
      </c>
      <c r="O61" s="299">
        <v>4791</v>
      </c>
      <c r="P61" s="299">
        <v>1142</v>
      </c>
      <c r="Q61" s="299">
        <v>0</v>
      </c>
      <c r="R61" s="299">
        <v>642</v>
      </c>
      <c r="S61" s="299">
        <v>6575</v>
      </c>
      <c r="T61" s="299">
        <v>5152</v>
      </c>
      <c r="U61" s="299">
        <v>706</v>
      </c>
      <c r="V61" s="299">
        <v>0</v>
      </c>
      <c r="W61" s="299">
        <v>1215</v>
      </c>
      <c r="X61" s="299">
        <v>7073</v>
      </c>
      <c r="Y61" s="299">
        <v>28</v>
      </c>
      <c r="Z61" s="299">
        <v>0</v>
      </c>
      <c r="AA61" s="299">
        <v>0</v>
      </c>
      <c r="AB61" s="299">
        <v>1</v>
      </c>
      <c r="AC61" s="299">
        <v>29</v>
      </c>
      <c r="AD61" s="299">
        <v>14876</v>
      </c>
      <c r="AE61" s="299">
        <v>2950</v>
      </c>
      <c r="AF61" s="299">
        <v>0</v>
      </c>
      <c r="AG61" s="299">
        <v>2297</v>
      </c>
      <c r="AH61" s="299">
        <v>20123</v>
      </c>
      <c r="AI61" s="299">
        <v>3176</v>
      </c>
      <c r="AJ61" s="299">
        <v>6617</v>
      </c>
      <c r="AK61" s="299">
        <v>-3441</v>
      </c>
      <c r="AL61" s="299">
        <v>29922</v>
      </c>
      <c r="AM61" s="299">
        <v>19.399999999999999</v>
      </c>
      <c r="AN61" s="299">
        <v>6668</v>
      </c>
      <c r="AO61" s="299">
        <v>0</v>
      </c>
      <c r="AP61" s="299">
        <v>36590</v>
      </c>
      <c r="AQ61" s="299">
        <v>2161</v>
      </c>
      <c r="AR61" s="299">
        <v>442</v>
      </c>
      <c r="AS61" s="299">
        <v>11088</v>
      </c>
      <c r="AT61" s="299">
        <v>664</v>
      </c>
      <c r="AU61" s="299">
        <v>14355</v>
      </c>
      <c r="AV61" s="299">
        <v>1263095</v>
      </c>
      <c r="AW61" s="299">
        <v>1341430</v>
      </c>
      <c r="AX61" s="299">
        <v>102</v>
      </c>
      <c r="AY61" s="299">
        <v>6</v>
      </c>
      <c r="AZ61" s="299">
        <v>2</v>
      </c>
      <c r="BA61" s="299">
        <v>5839</v>
      </c>
      <c r="BB61" s="299">
        <v>676</v>
      </c>
      <c r="BC61" s="299">
        <v>240</v>
      </c>
      <c r="BD61" s="299">
        <v>6754</v>
      </c>
      <c r="BE61" s="299">
        <v>14</v>
      </c>
      <c r="BF61" s="299">
        <v>15</v>
      </c>
      <c r="BG61" s="299">
        <v>12</v>
      </c>
      <c r="BH61" s="299">
        <v>2</v>
      </c>
      <c r="BI61" s="299">
        <v>10</v>
      </c>
      <c r="BJ61" s="299" t="s">
        <v>674</v>
      </c>
      <c r="BK61" s="299">
        <v>1</v>
      </c>
      <c r="BL61" s="299">
        <v>1</v>
      </c>
      <c r="BM61" s="299">
        <v>0</v>
      </c>
      <c r="BN61" s="299" t="s">
        <v>667</v>
      </c>
      <c r="BO61" s="299">
        <v>2</v>
      </c>
      <c r="BP61" s="299">
        <v>1</v>
      </c>
      <c r="BQ61" s="299">
        <v>1</v>
      </c>
      <c r="BR61" s="299" t="s">
        <v>667</v>
      </c>
      <c r="BS61" s="299">
        <v>0</v>
      </c>
      <c r="BT61" s="299">
        <v>1</v>
      </c>
      <c r="BU61" s="299">
        <v>0</v>
      </c>
      <c r="BV61" s="299">
        <v>170</v>
      </c>
      <c r="BW61" s="299">
        <v>0</v>
      </c>
      <c r="BX61" s="299">
        <v>199</v>
      </c>
      <c r="BY61" s="299">
        <v>81</v>
      </c>
      <c r="BZ61" s="300">
        <v>280</v>
      </c>
      <c r="CB61" s="247" t="b">
        <v>1</v>
      </c>
      <c r="CC61" s="247" t="s">
        <v>530</v>
      </c>
      <c r="CD61" s="8" t="b">
        <v>1</v>
      </c>
      <c r="CE61" s="8" t="s">
        <v>530</v>
      </c>
      <c r="CF61" s="247" t="b">
        <v>1</v>
      </c>
      <c r="CG61" s="8" t="s">
        <v>530</v>
      </c>
    </row>
    <row r="62" spans="1:85" x14ac:dyDescent="0.25">
      <c r="A62" s="46">
        <v>54</v>
      </c>
      <c r="B62" s="47" t="s">
        <v>78</v>
      </c>
      <c r="C62" s="47" t="s">
        <v>189</v>
      </c>
      <c r="D62" s="47" t="s">
        <v>493</v>
      </c>
      <c r="E62" s="291">
        <v>3</v>
      </c>
      <c r="F62" s="299">
        <v>37</v>
      </c>
      <c r="G62" s="299">
        <v>39</v>
      </c>
      <c r="H62" s="299">
        <v>30</v>
      </c>
      <c r="I62" s="299">
        <v>109</v>
      </c>
      <c r="J62" s="299">
        <v>3561</v>
      </c>
      <c r="K62" s="299">
        <v>1786</v>
      </c>
      <c r="L62" s="299">
        <v>1844</v>
      </c>
      <c r="M62" s="299">
        <v>1587</v>
      </c>
      <c r="N62" s="299">
        <v>8778</v>
      </c>
      <c r="O62" s="299">
        <v>5987</v>
      </c>
      <c r="P62" s="299">
        <v>309</v>
      </c>
      <c r="Q62" s="299">
        <v>429</v>
      </c>
      <c r="R62" s="299">
        <v>1403</v>
      </c>
      <c r="S62" s="299">
        <v>8128</v>
      </c>
      <c r="T62" s="299">
        <v>7656</v>
      </c>
      <c r="U62" s="299">
        <v>1195</v>
      </c>
      <c r="V62" s="299">
        <v>1076</v>
      </c>
      <c r="W62" s="299">
        <v>2292</v>
      </c>
      <c r="X62" s="299">
        <v>12219</v>
      </c>
      <c r="Y62" s="299">
        <v>0</v>
      </c>
      <c r="Z62" s="299">
        <v>0</v>
      </c>
      <c r="AA62" s="299">
        <v>2</v>
      </c>
      <c r="AB62" s="299">
        <v>1</v>
      </c>
      <c r="AC62" s="299">
        <v>3</v>
      </c>
      <c r="AD62" s="299">
        <v>17204</v>
      </c>
      <c r="AE62" s="299">
        <v>3290</v>
      </c>
      <c r="AF62" s="299">
        <v>3351</v>
      </c>
      <c r="AG62" s="299">
        <v>5283</v>
      </c>
      <c r="AH62" s="299">
        <v>29128</v>
      </c>
      <c r="AI62" s="299">
        <v>0</v>
      </c>
      <c r="AJ62" s="299">
        <v>0</v>
      </c>
      <c r="AK62" s="299">
        <v>0</v>
      </c>
      <c r="AL62" s="299">
        <v>30256</v>
      </c>
      <c r="AM62" s="299">
        <v>20.2</v>
      </c>
      <c r="AN62" s="299">
        <v>18661</v>
      </c>
      <c r="AO62" s="299">
        <v>0</v>
      </c>
      <c r="AP62" s="299">
        <v>48917</v>
      </c>
      <c r="AQ62" s="299">
        <v>0</v>
      </c>
      <c r="AR62" s="299">
        <v>9002</v>
      </c>
      <c r="AS62" s="299">
        <v>0</v>
      </c>
      <c r="AT62" s="299">
        <v>21</v>
      </c>
      <c r="AU62" s="299">
        <v>9023</v>
      </c>
      <c r="AV62" s="299">
        <v>1346834</v>
      </c>
      <c r="AW62" s="299">
        <v>1501627</v>
      </c>
      <c r="AX62" s="299">
        <v>0</v>
      </c>
      <c r="AY62" s="299">
        <v>2</v>
      </c>
      <c r="AZ62" s="299">
        <v>2</v>
      </c>
      <c r="BA62" s="299">
        <v>11543</v>
      </c>
      <c r="BB62" s="299">
        <v>1049</v>
      </c>
      <c r="BC62" s="299">
        <v>757</v>
      </c>
      <c r="BD62" s="299">
        <v>13349</v>
      </c>
      <c r="BE62" s="299">
        <v>24</v>
      </c>
      <c r="BF62" s="299">
        <v>6</v>
      </c>
      <c r="BG62" s="299">
        <v>6</v>
      </c>
      <c r="BH62" s="299">
        <v>1</v>
      </c>
      <c r="BI62" s="299">
        <v>5</v>
      </c>
      <c r="BJ62" s="299" t="s">
        <v>666</v>
      </c>
      <c r="BK62" s="299">
        <v>0</v>
      </c>
      <c r="BL62" s="299">
        <v>0</v>
      </c>
      <c r="BM62" s="299">
        <v>0</v>
      </c>
      <c r="BN62" s="299" t="s">
        <v>667</v>
      </c>
      <c r="BO62" s="299">
        <v>0</v>
      </c>
      <c r="BP62" s="299">
        <v>0</v>
      </c>
      <c r="BQ62" s="299">
        <v>0</v>
      </c>
      <c r="BR62" s="299" t="s">
        <v>667</v>
      </c>
      <c r="BS62" s="299">
        <v>2</v>
      </c>
      <c r="BT62" s="299">
        <v>0</v>
      </c>
      <c r="BU62" s="299">
        <v>0</v>
      </c>
      <c r="BV62" s="299">
        <v>232</v>
      </c>
      <c r="BW62" s="299">
        <v>2</v>
      </c>
      <c r="BX62" s="299">
        <v>264</v>
      </c>
      <c r="BY62" s="299">
        <v>230</v>
      </c>
      <c r="BZ62" s="300">
        <v>494</v>
      </c>
      <c r="CB62" s="247" t="b">
        <v>1</v>
      </c>
      <c r="CC62" s="247" t="s">
        <v>530</v>
      </c>
      <c r="CD62" s="8" t="b">
        <v>1</v>
      </c>
      <c r="CE62" s="8" t="s">
        <v>530</v>
      </c>
      <c r="CF62" s="247" t="b">
        <v>1</v>
      </c>
      <c r="CG62" s="8" t="s">
        <v>530</v>
      </c>
    </row>
    <row r="63" spans="1:85" x14ac:dyDescent="0.25">
      <c r="A63" s="46">
        <v>55</v>
      </c>
      <c r="B63" s="47" t="s">
        <v>80</v>
      </c>
      <c r="C63" s="47" t="s">
        <v>192</v>
      </c>
      <c r="D63" s="47" t="s">
        <v>494</v>
      </c>
      <c r="E63" s="291">
        <v>2</v>
      </c>
      <c r="F63" s="299">
        <v>60</v>
      </c>
      <c r="G63" s="299">
        <v>0</v>
      </c>
      <c r="H63" s="299">
        <v>13</v>
      </c>
      <c r="I63" s="299">
        <v>75</v>
      </c>
      <c r="J63" s="299">
        <v>2233</v>
      </c>
      <c r="K63" s="299">
        <v>2837</v>
      </c>
      <c r="L63" s="299">
        <v>0</v>
      </c>
      <c r="M63" s="299">
        <v>126</v>
      </c>
      <c r="N63" s="299">
        <v>5196</v>
      </c>
      <c r="O63" s="299">
        <v>4994</v>
      </c>
      <c r="P63" s="299">
        <v>606</v>
      </c>
      <c r="Q63" s="299">
        <v>0</v>
      </c>
      <c r="R63" s="299">
        <v>362</v>
      </c>
      <c r="S63" s="299">
        <v>5962</v>
      </c>
      <c r="T63" s="299">
        <v>3575</v>
      </c>
      <c r="U63" s="299">
        <v>1228</v>
      </c>
      <c r="V63" s="299">
        <v>0</v>
      </c>
      <c r="W63" s="299">
        <v>131</v>
      </c>
      <c r="X63" s="299">
        <v>4934</v>
      </c>
      <c r="Y63" s="299">
        <v>16</v>
      </c>
      <c r="Z63" s="299">
        <v>2</v>
      </c>
      <c r="AA63" s="299">
        <v>0</v>
      </c>
      <c r="AB63" s="299">
        <v>2</v>
      </c>
      <c r="AC63" s="299">
        <v>20</v>
      </c>
      <c r="AD63" s="299">
        <v>10818</v>
      </c>
      <c r="AE63" s="299">
        <v>4673</v>
      </c>
      <c r="AF63" s="299">
        <v>0</v>
      </c>
      <c r="AG63" s="299">
        <v>621</v>
      </c>
      <c r="AH63" s="299">
        <v>16112</v>
      </c>
      <c r="AI63" s="299">
        <v>28394</v>
      </c>
      <c r="AJ63" s="299">
        <v>483</v>
      </c>
      <c r="AK63" s="299">
        <v>27911</v>
      </c>
      <c r="AL63" s="299">
        <v>18349</v>
      </c>
      <c r="AM63" s="299">
        <v>18.5</v>
      </c>
      <c r="AN63" s="299">
        <v>3305</v>
      </c>
      <c r="AO63" s="299">
        <v>0</v>
      </c>
      <c r="AP63" s="299">
        <v>21654</v>
      </c>
      <c r="AQ63" s="299">
        <v>2982</v>
      </c>
      <c r="AR63" s="299">
        <v>10016</v>
      </c>
      <c r="AS63" s="299">
        <v>488</v>
      </c>
      <c r="AT63" s="299">
        <v>646</v>
      </c>
      <c r="AU63" s="299">
        <v>14133</v>
      </c>
      <c r="AV63" s="299">
        <v>989896</v>
      </c>
      <c r="AW63" s="299">
        <v>1051039</v>
      </c>
      <c r="AX63" s="299">
        <v>0</v>
      </c>
      <c r="AY63" s="299">
        <v>2</v>
      </c>
      <c r="AZ63" s="299">
        <v>2</v>
      </c>
      <c r="BA63" s="299">
        <v>5480</v>
      </c>
      <c r="BB63" s="299">
        <v>587</v>
      </c>
      <c r="BC63" s="299">
        <v>691</v>
      </c>
      <c r="BD63" s="299">
        <v>6758</v>
      </c>
      <c r="BE63" s="299">
        <v>71</v>
      </c>
      <c r="BF63" s="299">
        <v>4</v>
      </c>
      <c r="BG63" s="299">
        <v>4</v>
      </c>
      <c r="BH63" s="299">
        <v>0</v>
      </c>
      <c r="BI63" s="299">
        <v>4</v>
      </c>
      <c r="BJ63" s="299" t="s">
        <v>679</v>
      </c>
      <c r="BK63" s="299">
        <v>0</v>
      </c>
      <c r="BL63" s="299">
        <v>0</v>
      </c>
      <c r="BM63" s="299">
        <v>0</v>
      </c>
      <c r="BN63" s="299" t="s">
        <v>667</v>
      </c>
      <c r="BO63" s="299">
        <v>0</v>
      </c>
      <c r="BP63" s="299">
        <v>0</v>
      </c>
      <c r="BQ63" s="299">
        <v>0</v>
      </c>
      <c r="BR63" s="299" t="s">
        <v>667</v>
      </c>
      <c r="BS63" s="299">
        <v>0</v>
      </c>
      <c r="BT63" s="299">
        <v>1</v>
      </c>
      <c r="BU63" s="299">
        <v>0</v>
      </c>
      <c r="BV63" s="299">
        <v>53</v>
      </c>
      <c r="BW63" s="299">
        <v>0</v>
      </c>
      <c r="BX63" s="299">
        <v>128</v>
      </c>
      <c r="BY63" s="299">
        <v>34</v>
      </c>
      <c r="BZ63" s="300">
        <v>162</v>
      </c>
      <c r="CB63" s="247" t="b">
        <v>1</v>
      </c>
      <c r="CC63" s="247" t="s">
        <v>530</v>
      </c>
      <c r="CD63" s="8" t="b">
        <v>1</v>
      </c>
      <c r="CE63" s="8" t="s">
        <v>530</v>
      </c>
      <c r="CF63" s="247" t="b">
        <v>1</v>
      </c>
      <c r="CG63" s="8" t="s">
        <v>530</v>
      </c>
    </row>
    <row r="64" spans="1:85" x14ac:dyDescent="0.25">
      <c r="A64" s="46">
        <v>56</v>
      </c>
      <c r="B64" s="47" t="s">
        <v>81</v>
      </c>
      <c r="C64" s="47" t="s">
        <v>193</v>
      </c>
      <c r="D64" s="47" t="s">
        <v>495</v>
      </c>
      <c r="E64" s="291">
        <v>1</v>
      </c>
      <c r="F64" s="299">
        <v>44</v>
      </c>
      <c r="G64" s="299">
        <v>58</v>
      </c>
      <c r="H64" s="299">
        <v>38</v>
      </c>
      <c r="I64" s="299">
        <v>141</v>
      </c>
      <c r="J64" s="299">
        <v>2526</v>
      </c>
      <c r="K64" s="299">
        <v>1554</v>
      </c>
      <c r="L64" s="299">
        <v>1873</v>
      </c>
      <c r="M64" s="299">
        <v>86</v>
      </c>
      <c r="N64" s="299">
        <v>6039</v>
      </c>
      <c r="O64" s="299">
        <v>6019</v>
      </c>
      <c r="P64" s="299">
        <v>368</v>
      </c>
      <c r="Q64" s="299">
        <v>191</v>
      </c>
      <c r="R64" s="299">
        <v>388</v>
      </c>
      <c r="S64" s="299">
        <v>6966</v>
      </c>
      <c r="T64" s="299">
        <v>6154</v>
      </c>
      <c r="U64" s="299">
        <v>1046</v>
      </c>
      <c r="V64" s="299">
        <v>1034</v>
      </c>
      <c r="W64" s="299">
        <v>233</v>
      </c>
      <c r="X64" s="299">
        <v>8467</v>
      </c>
      <c r="Y64" s="299">
        <v>0</v>
      </c>
      <c r="Z64" s="299">
        <v>0</v>
      </c>
      <c r="AA64" s="299">
        <v>0</v>
      </c>
      <c r="AB64" s="299">
        <v>0</v>
      </c>
      <c r="AC64" s="299">
        <v>0</v>
      </c>
      <c r="AD64" s="299">
        <v>14699</v>
      </c>
      <c r="AE64" s="299">
        <v>2968</v>
      </c>
      <c r="AF64" s="299">
        <v>3098</v>
      </c>
      <c r="AG64" s="299">
        <v>707</v>
      </c>
      <c r="AH64" s="299">
        <v>21472</v>
      </c>
      <c r="AI64" s="299">
        <v>9736</v>
      </c>
      <c r="AJ64" s="299">
        <v>1742</v>
      </c>
      <c r="AK64" s="299">
        <v>7994</v>
      </c>
      <c r="AL64" s="299">
        <v>28595</v>
      </c>
      <c r="AM64" s="299">
        <v>18.399999999999999</v>
      </c>
      <c r="AN64" s="299">
        <v>25798</v>
      </c>
      <c r="AO64" s="299">
        <v>0</v>
      </c>
      <c r="AP64" s="299">
        <v>54393</v>
      </c>
      <c r="AQ64" s="299">
        <v>0</v>
      </c>
      <c r="AR64" s="299">
        <v>691</v>
      </c>
      <c r="AS64" s="299">
        <v>446</v>
      </c>
      <c r="AT64" s="299">
        <v>13</v>
      </c>
      <c r="AU64" s="299">
        <v>1150</v>
      </c>
      <c r="AV64" s="299">
        <v>1030695</v>
      </c>
      <c r="AW64" s="299">
        <v>1133804</v>
      </c>
      <c r="AX64" s="299">
        <v>0</v>
      </c>
      <c r="AY64" s="299">
        <v>4</v>
      </c>
      <c r="AZ64" s="299">
        <v>3</v>
      </c>
      <c r="BA64" s="299">
        <v>2472</v>
      </c>
      <c r="BB64" s="299">
        <v>1588</v>
      </c>
      <c r="BC64" s="299">
        <v>237</v>
      </c>
      <c r="BD64" s="299">
        <v>4300</v>
      </c>
      <c r="BE64" s="299">
        <v>56</v>
      </c>
      <c r="BF64" s="299">
        <v>3</v>
      </c>
      <c r="BG64" s="299">
        <v>1</v>
      </c>
      <c r="BH64" s="299">
        <v>1</v>
      </c>
      <c r="BI64" s="299">
        <v>0</v>
      </c>
      <c r="BJ64" s="299" t="s">
        <v>667</v>
      </c>
      <c r="BK64" s="299">
        <v>0</v>
      </c>
      <c r="BL64" s="299">
        <v>0</v>
      </c>
      <c r="BM64" s="299">
        <v>0</v>
      </c>
      <c r="BN64" s="299" t="s">
        <v>667</v>
      </c>
      <c r="BO64" s="299">
        <v>2</v>
      </c>
      <c r="BP64" s="299">
        <v>0</v>
      </c>
      <c r="BQ64" s="299">
        <v>2</v>
      </c>
      <c r="BR64" s="299" t="s">
        <v>667</v>
      </c>
      <c r="BS64" s="299">
        <v>0</v>
      </c>
      <c r="BT64" s="299">
        <v>2</v>
      </c>
      <c r="BU64" s="299">
        <v>0</v>
      </c>
      <c r="BV64" s="299">
        <v>145</v>
      </c>
      <c r="BW64" s="299">
        <v>4</v>
      </c>
      <c r="BX64" s="299">
        <v>208</v>
      </c>
      <c r="BY64" s="299">
        <v>49</v>
      </c>
      <c r="BZ64" s="300">
        <v>257</v>
      </c>
      <c r="CB64" s="247" t="b">
        <v>1</v>
      </c>
      <c r="CC64" s="247" t="s">
        <v>530</v>
      </c>
      <c r="CD64" s="8" t="b">
        <v>1</v>
      </c>
      <c r="CE64" s="8" t="s">
        <v>530</v>
      </c>
      <c r="CF64" s="247" t="b">
        <v>1</v>
      </c>
      <c r="CG64" s="8" t="s">
        <v>530</v>
      </c>
    </row>
    <row r="65" spans="1:85" x14ac:dyDescent="0.25">
      <c r="A65" s="46">
        <v>57</v>
      </c>
      <c r="B65" s="47" t="s">
        <v>82</v>
      </c>
      <c r="C65" s="47" t="s">
        <v>194</v>
      </c>
      <c r="D65" s="47" t="s">
        <v>496</v>
      </c>
      <c r="E65" s="291">
        <v>1</v>
      </c>
      <c r="F65" s="299">
        <v>102</v>
      </c>
      <c r="G65" s="299">
        <v>0</v>
      </c>
      <c r="H65" s="299">
        <v>36</v>
      </c>
      <c r="I65" s="299">
        <v>139</v>
      </c>
      <c r="J65" s="299">
        <v>1954</v>
      </c>
      <c r="K65" s="299">
        <v>4110</v>
      </c>
      <c r="L65" s="299">
        <v>0</v>
      </c>
      <c r="M65" s="299">
        <v>214</v>
      </c>
      <c r="N65" s="299">
        <v>6278</v>
      </c>
      <c r="O65" s="299">
        <v>4846</v>
      </c>
      <c r="P65" s="299">
        <v>843</v>
      </c>
      <c r="Q65" s="299">
        <v>0</v>
      </c>
      <c r="R65" s="299">
        <v>139</v>
      </c>
      <c r="S65" s="299">
        <v>5828</v>
      </c>
      <c r="T65" s="299">
        <v>4048</v>
      </c>
      <c r="U65" s="299">
        <v>3025</v>
      </c>
      <c r="V65" s="299">
        <v>0</v>
      </c>
      <c r="W65" s="299">
        <v>132</v>
      </c>
      <c r="X65" s="299">
        <v>7205</v>
      </c>
      <c r="Y65" s="299">
        <v>1</v>
      </c>
      <c r="Z65" s="299">
        <v>1</v>
      </c>
      <c r="AA65" s="299">
        <v>0</v>
      </c>
      <c r="AB65" s="299">
        <v>0</v>
      </c>
      <c r="AC65" s="299">
        <v>2</v>
      </c>
      <c r="AD65" s="299">
        <v>10849</v>
      </c>
      <c r="AE65" s="299">
        <v>7979</v>
      </c>
      <c r="AF65" s="299">
        <v>0</v>
      </c>
      <c r="AG65" s="299">
        <v>485</v>
      </c>
      <c r="AH65" s="299">
        <v>19313</v>
      </c>
      <c r="AI65" s="299">
        <v>25658</v>
      </c>
      <c r="AJ65" s="299">
        <v>17926</v>
      </c>
      <c r="AK65" s="299">
        <v>7732</v>
      </c>
      <c r="AL65" s="299">
        <v>21941</v>
      </c>
      <c r="AM65" s="299">
        <v>17.600000000000001</v>
      </c>
      <c r="AN65" s="299">
        <v>4838</v>
      </c>
      <c r="AO65" s="299">
        <v>0</v>
      </c>
      <c r="AP65" s="299">
        <v>26779</v>
      </c>
      <c r="AQ65" s="299">
        <v>2668</v>
      </c>
      <c r="AR65" s="299">
        <v>11933</v>
      </c>
      <c r="AS65" s="299">
        <v>11057</v>
      </c>
      <c r="AT65" s="299">
        <v>0</v>
      </c>
      <c r="AU65" s="299">
        <v>25658</v>
      </c>
      <c r="AV65" s="299">
        <v>1288267</v>
      </c>
      <c r="AW65" s="299">
        <v>1339056</v>
      </c>
      <c r="AX65" s="299">
        <v>0</v>
      </c>
      <c r="AY65" s="299">
        <v>0</v>
      </c>
      <c r="AZ65" s="299">
        <v>1</v>
      </c>
      <c r="BA65" s="299">
        <v>5185</v>
      </c>
      <c r="BB65" s="299">
        <v>370</v>
      </c>
      <c r="BC65" s="299">
        <v>39</v>
      </c>
      <c r="BD65" s="299">
        <v>5594</v>
      </c>
      <c r="BE65" s="299">
        <v>6</v>
      </c>
      <c r="BF65" s="299">
        <v>5</v>
      </c>
      <c r="BG65" s="299">
        <v>3</v>
      </c>
      <c r="BH65" s="299">
        <v>0</v>
      </c>
      <c r="BI65" s="299">
        <v>3</v>
      </c>
      <c r="BJ65" s="299" t="s">
        <v>667</v>
      </c>
      <c r="BK65" s="299">
        <v>1</v>
      </c>
      <c r="BL65" s="299">
        <v>1</v>
      </c>
      <c r="BM65" s="299">
        <v>0</v>
      </c>
      <c r="BN65" s="299" t="s">
        <v>667</v>
      </c>
      <c r="BO65" s="299">
        <v>1</v>
      </c>
      <c r="BP65" s="299">
        <v>1</v>
      </c>
      <c r="BQ65" s="299">
        <v>0</v>
      </c>
      <c r="BR65" s="299" t="s">
        <v>667</v>
      </c>
      <c r="BS65" s="299">
        <v>0</v>
      </c>
      <c r="BT65" s="299">
        <v>0</v>
      </c>
      <c r="BU65" s="299">
        <v>0</v>
      </c>
      <c r="BV65" s="299">
        <v>71</v>
      </c>
      <c r="BW65" s="299">
        <v>0</v>
      </c>
      <c r="BX65" s="299">
        <v>82</v>
      </c>
      <c r="BY65" s="299">
        <v>1</v>
      </c>
      <c r="BZ65" s="300">
        <v>83</v>
      </c>
      <c r="CB65" s="247" t="b">
        <v>1</v>
      </c>
      <c r="CC65" s="247" t="s">
        <v>530</v>
      </c>
      <c r="CD65" s="8" t="b">
        <v>1</v>
      </c>
      <c r="CE65" s="8" t="s">
        <v>530</v>
      </c>
      <c r="CF65" s="247" t="b">
        <v>1</v>
      </c>
      <c r="CG65" s="8" t="s">
        <v>530</v>
      </c>
    </row>
    <row r="66" spans="1:85" x14ac:dyDescent="0.25">
      <c r="A66" s="46">
        <v>58</v>
      </c>
      <c r="B66" s="47" t="s">
        <v>88</v>
      </c>
      <c r="C66" s="47" t="s">
        <v>203</v>
      </c>
      <c r="D66" s="47" t="s">
        <v>497</v>
      </c>
      <c r="E66" s="291">
        <v>1</v>
      </c>
      <c r="F66" s="299">
        <v>81</v>
      </c>
      <c r="G66" s="299">
        <v>0</v>
      </c>
      <c r="H66" s="299">
        <v>51</v>
      </c>
      <c r="I66" s="299">
        <v>133</v>
      </c>
      <c r="J66" s="299">
        <v>5590</v>
      </c>
      <c r="K66" s="299">
        <v>4038</v>
      </c>
      <c r="L66" s="299">
        <v>0</v>
      </c>
      <c r="M66" s="299">
        <v>297</v>
      </c>
      <c r="N66" s="299">
        <v>9925</v>
      </c>
      <c r="O66" s="299">
        <v>7338</v>
      </c>
      <c r="P66" s="299">
        <v>892</v>
      </c>
      <c r="Q66" s="299">
        <v>0</v>
      </c>
      <c r="R66" s="299">
        <v>542</v>
      </c>
      <c r="S66" s="299">
        <v>8772</v>
      </c>
      <c r="T66" s="299">
        <v>8180</v>
      </c>
      <c r="U66" s="299">
        <v>3164</v>
      </c>
      <c r="V66" s="299">
        <v>0</v>
      </c>
      <c r="W66" s="299">
        <v>512</v>
      </c>
      <c r="X66" s="299">
        <v>11856</v>
      </c>
      <c r="Y66" s="299">
        <v>112</v>
      </c>
      <c r="Z66" s="299">
        <v>10</v>
      </c>
      <c r="AA66" s="299">
        <v>0</v>
      </c>
      <c r="AB66" s="299">
        <v>5</v>
      </c>
      <c r="AC66" s="299">
        <v>127</v>
      </c>
      <c r="AD66" s="299">
        <v>21220</v>
      </c>
      <c r="AE66" s="299">
        <v>8104</v>
      </c>
      <c r="AF66" s="299">
        <v>0</v>
      </c>
      <c r="AG66" s="299">
        <v>1356</v>
      </c>
      <c r="AH66" s="299">
        <v>30680</v>
      </c>
      <c r="AI66" s="299">
        <v>204117</v>
      </c>
      <c r="AJ66" s="299">
        <v>16119</v>
      </c>
      <c r="AK66" s="299">
        <v>187998</v>
      </c>
      <c r="AL66" s="299">
        <v>34352</v>
      </c>
      <c r="AM66" s="299">
        <v>17.100000000000001</v>
      </c>
      <c r="AN66" s="299">
        <v>13518</v>
      </c>
      <c r="AO66" s="299">
        <v>1264</v>
      </c>
      <c r="AP66" s="299">
        <v>47870</v>
      </c>
      <c r="AQ66" s="299">
        <v>5250</v>
      </c>
      <c r="AR66" s="299">
        <v>3040</v>
      </c>
      <c r="AS66" s="299">
        <v>200</v>
      </c>
      <c r="AT66" s="299">
        <v>60</v>
      </c>
      <c r="AU66" s="299">
        <v>8550</v>
      </c>
      <c r="AV66" s="299">
        <v>1537697</v>
      </c>
      <c r="AW66" s="299">
        <v>1727895</v>
      </c>
      <c r="AX66" s="299">
        <v>0</v>
      </c>
      <c r="AY66" s="299">
        <v>21</v>
      </c>
      <c r="AZ66" s="299">
        <v>1</v>
      </c>
      <c r="BA66" s="299">
        <v>13848</v>
      </c>
      <c r="BB66" s="299">
        <v>1960</v>
      </c>
      <c r="BC66" s="299">
        <v>1236</v>
      </c>
      <c r="BD66" s="299">
        <v>17044</v>
      </c>
      <c r="BE66" s="299">
        <v>57</v>
      </c>
      <c r="BF66" s="299">
        <v>16</v>
      </c>
      <c r="BG66" s="299">
        <v>16</v>
      </c>
      <c r="BH66" s="299">
        <v>2</v>
      </c>
      <c r="BI66" s="299">
        <v>14</v>
      </c>
      <c r="BJ66" s="299" t="s">
        <v>670</v>
      </c>
      <c r="BK66" s="299">
        <v>0</v>
      </c>
      <c r="BL66" s="299">
        <v>0</v>
      </c>
      <c r="BM66" s="299">
        <v>0</v>
      </c>
      <c r="BN66" s="299" t="s">
        <v>667</v>
      </c>
      <c r="BO66" s="299">
        <v>0</v>
      </c>
      <c r="BP66" s="299">
        <v>0</v>
      </c>
      <c r="BQ66" s="299">
        <v>0</v>
      </c>
      <c r="BR66" s="299" t="s">
        <v>667</v>
      </c>
      <c r="BS66" s="299">
        <v>0</v>
      </c>
      <c r="BT66" s="299">
        <v>0</v>
      </c>
      <c r="BU66" s="299">
        <v>0</v>
      </c>
      <c r="BV66" s="299">
        <v>136</v>
      </c>
      <c r="BW66" s="299">
        <v>0</v>
      </c>
      <c r="BX66" s="299">
        <v>209</v>
      </c>
      <c r="BY66" s="299">
        <v>292</v>
      </c>
      <c r="BZ66" s="300">
        <v>501</v>
      </c>
      <c r="CB66" s="247" t="b">
        <v>1</v>
      </c>
      <c r="CC66" s="247" t="s">
        <v>530</v>
      </c>
      <c r="CD66" s="8" t="b">
        <v>1</v>
      </c>
      <c r="CE66" s="8" t="s">
        <v>530</v>
      </c>
      <c r="CF66" s="247" t="b">
        <v>1</v>
      </c>
      <c r="CG66" s="8" t="s">
        <v>530</v>
      </c>
    </row>
    <row r="67" spans="1:85" x14ac:dyDescent="0.25">
      <c r="A67" s="46">
        <v>59</v>
      </c>
      <c r="B67" s="47" t="s">
        <v>94</v>
      </c>
      <c r="C67" s="47" t="s">
        <v>210</v>
      </c>
      <c r="D67" s="47" t="s">
        <v>498</v>
      </c>
      <c r="E67" s="291">
        <v>1</v>
      </c>
      <c r="F67" s="299">
        <v>25</v>
      </c>
      <c r="G67" s="299">
        <v>0</v>
      </c>
      <c r="H67" s="299">
        <v>14</v>
      </c>
      <c r="I67" s="299">
        <v>40</v>
      </c>
      <c r="J67" s="299">
        <v>5392</v>
      </c>
      <c r="K67" s="299">
        <v>1934</v>
      </c>
      <c r="L67" s="299">
        <v>0</v>
      </c>
      <c r="M67" s="299">
        <v>79</v>
      </c>
      <c r="N67" s="299">
        <v>7405</v>
      </c>
      <c r="O67" s="299">
        <v>7038</v>
      </c>
      <c r="P67" s="299">
        <v>682</v>
      </c>
      <c r="Q67" s="299">
        <v>0</v>
      </c>
      <c r="R67" s="299">
        <v>75</v>
      </c>
      <c r="S67" s="299">
        <v>7795</v>
      </c>
      <c r="T67" s="299">
        <v>8072</v>
      </c>
      <c r="U67" s="299">
        <v>1908</v>
      </c>
      <c r="V67" s="299">
        <v>0</v>
      </c>
      <c r="W67" s="299">
        <v>63</v>
      </c>
      <c r="X67" s="299">
        <v>10043</v>
      </c>
      <c r="Y67" s="299">
        <v>38</v>
      </c>
      <c r="Z67" s="299">
        <v>5</v>
      </c>
      <c r="AA67" s="299">
        <v>0</v>
      </c>
      <c r="AB67" s="299">
        <v>3</v>
      </c>
      <c r="AC67" s="299">
        <v>46</v>
      </c>
      <c r="AD67" s="299">
        <v>20540</v>
      </c>
      <c r="AE67" s="299">
        <v>4529</v>
      </c>
      <c r="AF67" s="299">
        <v>0</v>
      </c>
      <c r="AG67" s="299">
        <v>220</v>
      </c>
      <c r="AH67" s="299">
        <v>25289</v>
      </c>
      <c r="AI67" s="299">
        <v>49575</v>
      </c>
      <c r="AJ67" s="299">
        <v>6372</v>
      </c>
      <c r="AK67" s="299">
        <v>43203</v>
      </c>
      <c r="AL67" s="299">
        <v>29504</v>
      </c>
      <c r="AM67" s="299">
        <v>22.5</v>
      </c>
      <c r="AN67" s="299">
        <v>2080</v>
      </c>
      <c r="AO67" s="299">
        <v>2080</v>
      </c>
      <c r="AP67" s="299">
        <v>31584</v>
      </c>
      <c r="AQ67" s="299">
        <v>2581</v>
      </c>
      <c r="AR67" s="299">
        <v>2</v>
      </c>
      <c r="AS67" s="299">
        <v>22144</v>
      </c>
      <c r="AT67" s="299">
        <v>18</v>
      </c>
      <c r="AU67" s="299">
        <v>24751</v>
      </c>
      <c r="AV67" s="299">
        <v>1473142</v>
      </c>
      <c r="AW67" s="299">
        <v>1546190</v>
      </c>
      <c r="AX67" s="299">
        <v>0</v>
      </c>
      <c r="AY67" s="299">
        <v>4</v>
      </c>
      <c r="AZ67" s="299">
        <v>2</v>
      </c>
      <c r="BA67" s="299">
        <v>3322</v>
      </c>
      <c r="BB67" s="299">
        <v>1465</v>
      </c>
      <c r="BC67" s="299">
        <v>399</v>
      </c>
      <c r="BD67" s="299">
        <v>5186</v>
      </c>
      <c r="BE67" s="299">
        <v>45</v>
      </c>
      <c r="BF67" s="299">
        <v>3</v>
      </c>
      <c r="BG67" s="299">
        <v>3</v>
      </c>
      <c r="BH67" s="299">
        <v>1</v>
      </c>
      <c r="BI67" s="299">
        <v>2</v>
      </c>
      <c r="BJ67" s="299" t="s">
        <v>667</v>
      </c>
      <c r="BK67" s="299">
        <v>0</v>
      </c>
      <c r="BL67" s="299">
        <v>0</v>
      </c>
      <c r="BM67" s="299">
        <v>0</v>
      </c>
      <c r="BN67" s="299" t="s">
        <v>667</v>
      </c>
      <c r="BO67" s="299">
        <v>0</v>
      </c>
      <c r="BP67" s="299">
        <v>0</v>
      </c>
      <c r="BQ67" s="299">
        <v>0</v>
      </c>
      <c r="BR67" s="299" t="s">
        <v>667</v>
      </c>
      <c r="BS67" s="299">
        <v>0</v>
      </c>
      <c r="BT67" s="299">
        <v>0</v>
      </c>
      <c r="BU67" s="299">
        <v>0</v>
      </c>
      <c r="BV67" s="299">
        <v>215</v>
      </c>
      <c r="BW67" s="299">
        <v>6</v>
      </c>
      <c r="BX67" s="299">
        <v>269</v>
      </c>
      <c r="BY67" s="299">
        <v>92</v>
      </c>
      <c r="BZ67" s="300">
        <v>361</v>
      </c>
      <c r="CB67" s="247" t="b">
        <v>1</v>
      </c>
      <c r="CC67" s="247" t="s">
        <v>530</v>
      </c>
      <c r="CD67" s="8" t="b">
        <v>1</v>
      </c>
      <c r="CE67" s="8" t="s">
        <v>530</v>
      </c>
      <c r="CF67" s="247" t="b">
        <v>1</v>
      </c>
      <c r="CG67" s="8" t="s">
        <v>530</v>
      </c>
    </row>
    <row r="68" spans="1:85" x14ac:dyDescent="0.25">
      <c r="A68" s="46">
        <v>60</v>
      </c>
      <c r="B68" s="47" t="s">
        <v>96</v>
      </c>
      <c r="C68" s="47" t="s">
        <v>213</v>
      </c>
      <c r="D68" s="47" t="s">
        <v>499</v>
      </c>
      <c r="E68" s="291">
        <v>1</v>
      </c>
      <c r="F68" s="299">
        <v>20</v>
      </c>
      <c r="G68" s="299">
        <v>0</v>
      </c>
      <c r="H68" s="299">
        <v>21</v>
      </c>
      <c r="I68" s="299">
        <v>42</v>
      </c>
      <c r="J68" s="299">
        <v>5920</v>
      </c>
      <c r="K68" s="299">
        <v>2316</v>
      </c>
      <c r="L68" s="299">
        <v>0</v>
      </c>
      <c r="M68" s="299">
        <v>95</v>
      </c>
      <c r="N68" s="299">
        <v>8331</v>
      </c>
      <c r="O68" s="299">
        <v>6027</v>
      </c>
      <c r="P68" s="299">
        <v>447</v>
      </c>
      <c r="Q68" s="299">
        <v>0</v>
      </c>
      <c r="R68" s="299">
        <v>105</v>
      </c>
      <c r="S68" s="299">
        <v>6579</v>
      </c>
      <c r="T68" s="299">
        <v>6512</v>
      </c>
      <c r="U68" s="299">
        <v>1166</v>
      </c>
      <c r="V68" s="299">
        <v>0</v>
      </c>
      <c r="W68" s="299">
        <v>170</v>
      </c>
      <c r="X68" s="299">
        <v>7848</v>
      </c>
      <c r="Y68" s="299">
        <v>3</v>
      </c>
      <c r="Z68" s="299">
        <v>0</v>
      </c>
      <c r="AA68" s="299">
        <v>0</v>
      </c>
      <c r="AB68" s="299">
        <v>0</v>
      </c>
      <c r="AC68" s="299">
        <v>3</v>
      </c>
      <c r="AD68" s="299">
        <v>18462</v>
      </c>
      <c r="AE68" s="299">
        <v>3929</v>
      </c>
      <c r="AF68" s="299">
        <v>0</v>
      </c>
      <c r="AG68" s="299">
        <v>370</v>
      </c>
      <c r="AH68" s="299">
        <v>22761</v>
      </c>
      <c r="AI68" s="299">
        <v>24141</v>
      </c>
      <c r="AJ68" s="299">
        <v>10610</v>
      </c>
      <c r="AK68" s="299">
        <v>13531</v>
      </c>
      <c r="AL68" s="299">
        <v>36471</v>
      </c>
      <c r="AM68" s="299">
        <v>20.2</v>
      </c>
      <c r="AN68" s="299">
        <v>2583</v>
      </c>
      <c r="AO68" s="299">
        <v>0</v>
      </c>
      <c r="AP68" s="299">
        <v>39054</v>
      </c>
      <c r="AQ68" s="299">
        <v>2275</v>
      </c>
      <c r="AR68" s="299">
        <v>11957</v>
      </c>
      <c r="AS68" s="299">
        <v>2155</v>
      </c>
      <c r="AT68" s="299">
        <v>277</v>
      </c>
      <c r="AU68" s="299">
        <v>16664</v>
      </c>
      <c r="AV68" s="299">
        <v>1406033</v>
      </c>
      <c r="AW68" s="299">
        <v>1524045</v>
      </c>
      <c r="AX68" s="299">
        <v>0</v>
      </c>
      <c r="AY68" s="299">
        <v>10</v>
      </c>
      <c r="AZ68" s="299">
        <v>2</v>
      </c>
      <c r="BA68" s="299">
        <v>12471</v>
      </c>
      <c r="BB68" s="299">
        <v>0</v>
      </c>
      <c r="BC68" s="299">
        <v>0</v>
      </c>
      <c r="BD68" s="299">
        <v>12471</v>
      </c>
      <c r="BE68" s="299">
        <v>36</v>
      </c>
      <c r="BF68" s="299">
        <v>25</v>
      </c>
      <c r="BG68" s="299">
        <v>23</v>
      </c>
      <c r="BH68" s="299">
        <v>5</v>
      </c>
      <c r="BI68" s="299">
        <v>18</v>
      </c>
      <c r="BJ68" s="299" t="s">
        <v>669</v>
      </c>
      <c r="BK68" s="299">
        <v>0</v>
      </c>
      <c r="BL68" s="299">
        <v>0</v>
      </c>
      <c r="BM68" s="299">
        <v>0</v>
      </c>
      <c r="BN68" s="299" t="s">
        <v>667</v>
      </c>
      <c r="BO68" s="299">
        <v>2</v>
      </c>
      <c r="BP68" s="299">
        <v>2</v>
      </c>
      <c r="BQ68" s="299">
        <v>0</v>
      </c>
      <c r="BR68" s="299" t="s">
        <v>667</v>
      </c>
      <c r="BS68" s="299">
        <v>0</v>
      </c>
      <c r="BT68" s="299">
        <v>0</v>
      </c>
      <c r="BU68" s="299">
        <v>0</v>
      </c>
      <c r="BV68" s="299">
        <v>123</v>
      </c>
      <c r="BW68" s="299">
        <v>1</v>
      </c>
      <c r="BX68" s="299">
        <v>185</v>
      </c>
      <c r="BY68" s="299">
        <v>25</v>
      </c>
      <c r="BZ68" s="300">
        <v>210</v>
      </c>
      <c r="CB68" s="247" t="b">
        <v>1</v>
      </c>
      <c r="CC68" s="247" t="s">
        <v>530</v>
      </c>
      <c r="CD68" s="8" t="b">
        <v>1</v>
      </c>
      <c r="CE68" s="8" t="s">
        <v>530</v>
      </c>
      <c r="CF68" s="247" t="b">
        <v>1</v>
      </c>
      <c r="CG68" s="8" t="s">
        <v>530</v>
      </c>
    </row>
    <row r="69" spans="1:85" x14ac:dyDescent="0.25">
      <c r="A69" s="46">
        <v>61</v>
      </c>
      <c r="B69" s="47" t="s">
        <v>103</v>
      </c>
      <c r="C69" s="47" t="s">
        <v>221</v>
      </c>
      <c r="D69" s="47" t="s">
        <v>500</v>
      </c>
      <c r="E69" s="291">
        <v>33</v>
      </c>
      <c r="F69" s="299">
        <v>3</v>
      </c>
      <c r="G69" s="299">
        <v>0</v>
      </c>
      <c r="H69" s="299">
        <v>64</v>
      </c>
      <c r="I69" s="299">
        <v>100</v>
      </c>
      <c r="J69" s="299">
        <v>6199</v>
      </c>
      <c r="K69" s="299">
        <v>0</v>
      </c>
      <c r="L69" s="299">
        <v>0</v>
      </c>
      <c r="M69" s="299">
        <v>135</v>
      </c>
      <c r="N69" s="299">
        <v>6334</v>
      </c>
      <c r="O69" s="299">
        <v>7989</v>
      </c>
      <c r="P69" s="299">
        <v>37</v>
      </c>
      <c r="Q69" s="299">
        <v>0</v>
      </c>
      <c r="R69" s="299">
        <v>287</v>
      </c>
      <c r="S69" s="299">
        <v>8313</v>
      </c>
      <c r="T69" s="299">
        <v>8577</v>
      </c>
      <c r="U69" s="299">
        <v>21</v>
      </c>
      <c r="V69" s="299">
        <v>0</v>
      </c>
      <c r="W69" s="299">
        <v>236</v>
      </c>
      <c r="X69" s="299">
        <v>8834</v>
      </c>
      <c r="Y69" s="299">
        <v>12</v>
      </c>
      <c r="Z69" s="299">
        <v>0</v>
      </c>
      <c r="AA69" s="299">
        <v>0</v>
      </c>
      <c r="AB69" s="299">
        <v>0</v>
      </c>
      <c r="AC69" s="299">
        <v>12</v>
      </c>
      <c r="AD69" s="299">
        <v>22777</v>
      </c>
      <c r="AE69" s="299">
        <v>58</v>
      </c>
      <c r="AF69" s="299">
        <v>0</v>
      </c>
      <c r="AG69" s="299">
        <v>658</v>
      </c>
      <c r="AH69" s="299">
        <v>23493</v>
      </c>
      <c r="AI69" s="299">
        <v>161189</v>
      </c>
      <c r="AJ69" s="299">
        <v>0</v>
      </c>
      <c r="AK69" s="299">
        <v>161189</v>
      </c>
      <c r="AL69" s="299">
        <v>29675</v>
      </c>
      <c r="AM69" s="299">
        <v>18.2</v>
      </c>
      <c r="AN69" s="299">
        <v>8668</v>
      </c>
      <c r="AO69" s="299">
        <v>709</v>
      </c>
      <c r="AP69" s="299">
        <v>38343</v>
      </c>
      <c r="AQ69" s="299">
        <v>6502</v>
      </c>
      <c r="AR69" s="299">
        <v>10752</v>
      </c>
      <c r="AS69" s="299">
        <v>0</v>
      </c>
      <c r="AT69" s="299">
        <v>2</v>
      </c>
      <c r="AU69" s="299">
        <v>17256</v>
      </c>
      <c r="AV69" s="299">
        <v>1638253</v>
      </c>
      <c r="AW69" s="299">
        <v>1803329</v>
      </c>
      <c r="AX69" s="299">
        <v>0</v>
      </c>
      <c r="AY69" s="299">
        <v>10</v>
      </c>
      <c r="AZ69" s="299">
        <v>3</v>
      </c>
      <c r="BA69" s="299">
        <v>7621</v>
      </c>
      <c r="BB69" s="299">
        <v>1633</v>
      </c>
      <c r="BC69" s="299">
        <v>305</v>
      </c>
      <c r="BD69" s="299">
        <v>9559</v>
      </c>
      <c r="BE69" s="299">
        <v>25</v>
      </c>
      <c r="BF69" s="299">
        <v>15</v>
      </c>
      <c r="BG69" s="299">
        <v>15</v>
      </c>
      <c r="BH69" s="299">
        <v>3</v>
      </c>
      <c r="BI69" s="299">
        <v>12</v>
      </c>
      <c r="BJ69" s="299" t="s">
        <v>671</v>
      </c>
      <c r="BK69" s="299">
        <v>0</v>
      </c>
      <c r="BL69" s="299">
        <v>0</v>
      </c>
      <c r="BM69" s="299">
        <v>0</v>
      </c>
      <c r="BN69" s="299" t="s">
        <v>667</v>
      </c>
      <c r="BO69" s="299">
        <v>0</v>
      </c>
      <c r="BP69" s="299">
        <v>0</v>
      </c>
      <c r="BQ69" s="299">
        <v>0</v>
      </c>
      <c r="BR69" s="299" t="s">
        <v>667</v>
      </c>
      <c r="BS69" s="299">
        <v>0</v>
      </c>
      <c r="BT69" s="299">
        <v>0</v>
      </c>
      <c r="BU69" s="299">
        <v>0</v>
      </c>
      <c r="BV69" s="299">
        <v>124</v>
      </c>
      <c r="BW69" s="299">
        <v>0</v>
      </c>
      <c r="BX69" s="299">
        <v>164</v>
      </c>
      <c r="BY69" s="299">
        <v>174</v>
      </c>
      <c r="BZ69" s="300">
        <v>338</v>
      </c>
      <c r="CB69" s="247" t="b">
        <v>1</v>
      </c>
      <c r="CC69" s="247" t="s">
        <v>530</v>
      </c>
      <c r="CD69" s="8" t="b">
        <v>1</v>
      </c>
      <c r="CE69" s="8" t="s">
        <v>530</v>
      </c>
      <c r="CF69" s="247" t="b">
        <v>1</v>
      </c>
      <c r="CG69" s="8" t="s">
        <v>530</v>
      </c>
    </row>
    <row r="70" spans="1:85" x14ac:dyDescent="0.25">
      <c r="A70" s="46">
        <v>62</v>
      </c>
      <c r="B70" s="47" t="s">
        <v>104</v>
      </c>
      <c r="C70" s="47" t="s">
        <v>222</v>
      </c>
      <c r="D70" s="47" t="s">
        <v>501</v>
      </c>
      <c r="E70" s="291">
        <v>30</v>
      </c>
      <c r="F70" s="299">
        <v>1</v>
      </c>
      <c r="G70" s="299">
        <v>13</v>
      </c>
      <c r="H70" s="299">
        <v>0</v>
      </c>
      <c r="I70" s="299">
        <v>44</v>
      </c>
      <c r="J70" s="299">
        <v>5466</v>
      </c>
      <c r="K70" s="299">
        <v>47</v>
      </c>
      <c r="L70" s="299">
        <v>73</v>
      </c>
      <c r="M70" s="299">
        <v>0</v>
      </c>
      <c r="N70" s="299">
        <v>5586</v>
      </c>
      <c r="O70" s="299">
        <v>6411</v>
      </c>
      <c r="P70" s="299">
        <v>43</v>
      </c>
      <c r="Q70" s="299">
        <v>6</v>
      </c>
      <c r="R70" s="299">
        <v>0</v>
      </c>
      <c r="S70" s="299">
        <v>6460</v>
      </c>
      <c r="T70" s="299">
        <v>6906</v>
      </c>
      <c r="U70" s="299">
        <v>46</v>
      </c>
      <c r="V70" s="299">
        <v>5</v>
      </c>
      <c r="W70" s="299">
        <v>0</v>
      </c>
      <c r="X70" s="299">
        <v>6957</v>
      </c>
      <c r="Y70" s="299">
        <v>6</v>
      </c>
      <c r="Z70" s="299">
        <v>0</v>
      </c>
      <c r="AA70" s="299">
        <v>0</v>
      </c>
      <c r="AB70" s="299">
        <v>0</v>
      </c>
      <c r="AC70" s="299">
        <v>6</v>
      </c>
      <c r="AD70" s="299">
        <v>18789</v>
      </c>
      <c r="AE70" s="299">
        <v>136</v>
      </c>
      <c r="AF70" s="299">
        <v>84</v>
      </c>
      <c r="AG70" s="299">
        <v>0</v>
      </c>
      <c r="AH70" s="299">
        <v>19009</v>
      </c>
      <c r="AI70" s="299">
        <v>8108</v>
      </c>
      <c r="AJ70" s="299">
        <v>3571</v>
      </c>
      <c r="AK70" s="299">
        <v>4537</v>
      </c>
      <c r="AL70" s="299">
        <v>19646</v>
      </c>
      <c r="AM70" s="299">
        <v>19.2</v>
      </c>
      <c r="AN70" s="299">
        <v>8753</v>
      </c>
      <c r="AO70" s="299">
        <v>0</v>
      </c>
      <c r="AP70" s="299">
        <v>28399</v>
      </c>
      <c r="AQ70" s="299">
        <v>1712</v>
      </c>
      <c r="AR70" s="299">
        <v>5317</v>
      </c>
      <c r="AS70" s="299">
        <v>0</v>
      </c>
      <c r="AT70" s="299">
        <v>1</v>
      </c>
      <c r="AU70" s="299">
        <v>7030</v>
      </c>
      <c r="AV70" s="299">
        <v>967984</v>
      </c>
      <c r="AW70" s="299">
        <v>1018011</v>
      </c>
      <c r="AX70" s="299">
        <v>0</v>
      </c>
      <c r="AY70" s="299">
        <v>6.76</v>
      </c>
      <c r="AZ70" s="299">
        <v>1</v>
      </c>
      <c r="BA70" s="299">
        <v>3828</v>
      </c>
      <c r="BB70" s="299">
        <v>888</v>
      </c>
      <c r="BC70" s="299">
        <v>615</v>
      </c>
      <c r="BD70" s="299">
        <v>5331</v>
      </c>
      <c r="BE70" s="299">
        <v>5</v>
      </c>
      <c r="BF70" s="299">
        <v>10</v>
      </c>
      <c r="BG70" s="299">
        <v>7</v>
      </c>
      <c r="BH70" s="299">
        <v>4</v>
      </c>
      <c r="BI70" s="299">
        <v>3</v>
      </c>
      <c r="BJ70" s="299" t="s">
        <v>670</v>
      </c>
      <c r="BK70" s="299">
        <v>0</v>
      </c>
      <c r="BL70" s="299">
        <v>0</v>
      </c>
      <c r="BM70" s="299">
        <v>0</v>
      </c>
      <c r="BN70" s="299" t="s">
        <v>667</v>
      </c>
      <c r="BO70" s="299">
        <v>3</v>
      </c>
      <c r="BP70" s="299">
        <v>0</v>
      </c>
      <c r="BQ70" s="299">
        <v>3</v>
      </c>
      <c r="BR70" s="299" t="s">
        <v>667</v>
      </c>
      <c r="BS70" s="299">
        <v>0</v>
      </c>
      <c r="BT70" s="299">
        <v>0</v>
      </c>
      <c r="BU70" s="299">
        <v>0</v>
      </c>
      <c r="BV70" s="299">
        <v>87</v>
      </c>
      <c r="BW70" s="299">
        <v>0</v>
      </c>
      <c r="BX70" s="299">
        <v>102</v>
      </c>
      <c r="BY70" s="299">
        <v>52</v>
      </c>
      <c r="BZ70" s="300">
        <v>154</v>
      </c>
      <c r="CB70" s="247" t="b">
        <v>1</v>
      </c>
      <c r="CC70" s="247" t="s">
        <v>530</v>
      </c>
      <c r="CD70" s="8" t="b">
        <v>1</v>
      </c>
      <c r="CE70" s="8" t="s">
        <v>530</v>
      </c>
      <c r="CF70" s="247" t="b">
        <v>1</v>
      </c>
      <c r="CG70" s="8" t="s">
        <v>530</v>
      </c>
    </row>
    <row r="71" spans="1:85" x14ac:dyDescent="0.25">
      <c r="A71" s="46">
        <v>63</v>
      </c>
      <c r="B71" s="47" t="s">
        <v>105</v>
      </c>
      <c r="C71" s="47" t="s">
        <v>223</v>
      </c>
      <c r="D71" s="47" t="s">
        <v>502</v>
      </c>
      <c r="E71" s="291">
        <v>1</v>
      </c>
      <c r="F71" s="299">
        <v>41</v>
      </c>
      <c r="G71" s="299">
        <v>1</v>
      </c>
      <c r="H71" s="299">
        <v>13</v>
      </c>
      <c r="I71" s="299">
        <v>56</v>
      </c>
      <c r="J71" s="299">
        <v>4782</v>
      </c>
      <c r="K71" s="299">
        <v>1810</v>
      </c>
      <c r="L71" s="299">
        <v>1</v>
      </c>
      <c r="M71" s="299">
        <v>82</v>
      </c>
      <c r="N71" s="299">
        <v>6675</v>
      </c>
      <c r="O71" s="299">
        <v>6110</v>
      </c>
      <c r="P71" s="299">
        <v>406</v>
      </c>
      <c r="Q71" s="299">
        <v>0</v>
      </c>
      <c r="R71" s="299">
        <v>32</v>
      </c>
      <c r="S71" s="299">
        <v>6548</v>
      </c>
      <c r="T71" s="299">
        <v>5680</v>
      </c>
      <c r="U71" s="299">
        <v>966</v>
      </c>
      <c r="V71" s="299">
        <v>0</v>
      </c>
      <c r="W71" s="299">
        <v>43</v>
      </c>
      <c r="X71" s="299">
        <v>6689</v>
      </c>
      <c r="Y71" s="299">
        <v>0</v>
      </c>
      <c r="Z71" s="299">
        <v>0</v>
      </c>
      <c r="AA71" s="299">
        <v>0</v>
      </c>
      <c r="AB71" s="299">
        <v>0</v>
      </c>
      <c r="AC71" s="299">
        <v>0</v>
      </c>
      <c r="AD71" s="299">
        <v>16572</v>
      </c>
      <c r="AE71" s="299">
        <v>3182</v>
      </c>
      <c r="AF71" s="299">
        <v>1</v>
      </c>
      <c r="AG71" s="299">
        <v>157</v>
      </c>
      <c r="AH71" s="299">
        <v>19912</v>
      </c>
      <c r="AI71" s="299">
        <v>166078</v>
      </c>
      <c r="AJ71" s="299">
        <v>3209</v>
      </c>
      <c r="AK71" s="299">
        <v>162869</v>
      </c>
      <c r="AL71" s="299">
        <v>22699</v>
      </c>
      <c r="AM71" s="299">
        <v>20.100000000000001</v>
      </c>
      <c r="AN71" s="299">
        <v>18302</v>
      </c>
      <c r="AO71" s="299">
        <v>0</v>
      </c>
      <c r="AP71" s="299">
        <v>41001</v>
      </c>
      <c r="AQ71" s="299">
        <v>2580</v>
      </c>
      <c r="AR71" s="299">
        <v>11015</v>
      </c>
      <c r="AS71" s="299">
        <v>1339</v>
      </c>
      <c r="AT71" s="299">
        <v>43</v>
      </c>
      <c r="AU71" s="299">
        <v>14977</v>
      </c>
      <c r="AV71" s="299">
        <v>874235</v>
      </c>
      <c r="AW71" s="299">
        <v>920083</v>
      </c>
      <c r="AX71" s="299">
        <v>0</v>
      </c>
      <c r="AY71" s="299">
        <v>1</v>
      </c>
      <c r="AZ71" s="299">
        <v>2</v>
      </c>
      <c r="BA71" s="299">
        <v>4241</v>
      </c>
      <c r="BB71" s="299">
        <v>709</v>
      </c>
      <c r="BC71" s="299">
        <v>524</v>
      </c>
      <c r="BD71" s="299">
        <v>5474</v>
      </c>
      <c r="BE71" s="299">
        <v>5</v>
      </c>
      <c r="BF71" s="299">
        <v>3</v>
      </c>
      <c r="BG71" s="299">
        <v>3</v>
      </c>
      <c r="BH71" s="299">
        <v>0</v>
      </c>
      <c r="BI71" s="299">
        <v>3</v>
      </c>
      <c r="BJ71" s="299" t="s">
        <v>667</v>
      </c>
      <c r="BK71" s="299">
        <v>0</v>
      </c>
      <c r="BL71" s="299">
        <v>0</v>
      </c>
      <c r="BM71" s="299">
        <v>0</v>
      </c>
      <c r="BN71" s="299" t="s">
        <v>667</v>
      </c>
      <c r="BO71" s="299">
        <v>0</v>
      </c>
      <c r="BP71" s="299">
        <v>0</v>
      </c>
      <c r="BQ71" s="299">
        <v>0</v>
      </c>
      <c r="BR71" s="299" t="s">
        <v>667</v>
      </c>
      <c r="BS71" s="299">
        <v>0</v>
      </c>
      <c r="BT71" s="299">
        <v>0</v>
      </c>
      <c r="BU71" s="299">
        <v>0</v>
      </c>
      <c r="BV71" s="299">
        <v>147</v>
      </c>
      <c r="BW71" s="299">
        <v>0</v>
      </c>
      <c r="BX71" s="299">
        <v>155</v>
      </c>
      <c r="BY71" s="299">
        <v>57</v>
      </c>
      <c r="BZ71" s="300">
        <v>212</v>
      </c>
      <c r="CB71" s="247" t="b">
        <v>1</v>
      </c>
      <c r="CC71" s="247" t="s">
        <v>530</v>
      </c>
      <c r="CD71" s="8" t="b">
        <v>1</v>
      </c>
      <c r="CE71" s="8" t="s">
        <v>530</v>
      </c>
      <c r="CF71" s="247" t="b">
        <v>1</v>
      </c>
      <c r="CG71" s="8" t="s">
        <v>530</v>
      </c>
    </row>
    <row r="72" spans="1:85" x14ac:dyDescent="0.25">
      <c r="A72" s="46">
        <v>64</v>
      </c>
      <c r="B72" s="47" t="s">
        <v>107</v>
      </c>
      <c r="C72" s="47" t="s">
        <v>224</v>
      </c>
      <c r="D72" s="47" t="s">
        <v>503</v>
      </c>
      <c r="E72" s="291">
        <v>59</v>
      </c>
      <c r="F72" s="299">
        <v>48</v>
      </c>
      <c r="G72" s="299">
        <v>0</v>
      </c>
      <c r="H72" s="299">
        <v>29</v>
      </c>
      <c r="I72" s="299">
        <v>136</v>
      </c>
      <c r="J72" s="299">
        <v>3467</v>
      </c>
      <c r="K72" s="299">
        <v>2028</v>
      </c>
      <c r="L72" s="299">
        <v>0</v>
      </c>
      <c r="M72" s="299">
        <v>98</v>
      </c>
      <c r="N72" s="299">
        <v>5593</v>
      </c>
      <c r="O72" s="299">
        <v>6625</v>
      </c>
      <c r="P72" s="299">
        <v>692</v>
      </c>
      <c r="Q72" s="299">
        <v>0</v>
      </c>
      <c r="R72" s="299">
        <v>85</v>
      </c>
      <c r="S72" s="299">
        <v>7402</v>
      </c>
      <c r="T72" s="299">
        <v>9524</v>
      </c>
      <c r="U72" s="299">
        <v>2386</v>
      </c>
      <c r="V72" s="299">
        <v>0</v>
      </c>
      <c r="W72" s="299">
        <v>89</v>
      </c>
      <c r="X72" s="299">
        <v>11999</v>
      </c>
      <c r="Y72" s="299">
        <v>41</v>
      </c>
      <c r="Z72" s="299">
        <v>8</v>
      </c>
      <c r="AA72" s="299">
        <v>0</v>
      </c>
      <c r="AB72" s="299">
        <v>0</v>
      </c>
      <c r="AC72" s="299">
        <v>49</v>
      </c>
      <c r="AD72" s="299">
        <v>19657</v>
      </c>
      <c r="AE72" s="299">
        <v>5114</v>
      </c>
      <c r="AF72" s="299">
        <v>0</v>
      </c>
      <c r="AG72" s="299">
        <v>272</v>
      </c>
      <c r="AH72" s="299">
        <v>25043</v>
      </c>
      <c r="AI72" s="299">
        <v>29597</v>
      </c>
      <c r="AJ72" s="299">
        <v>4705</v>
      </c>
      <c r="AK72" s="299">
        <v>24892</v>
      </c>
      <c r="AL72" s="299">
        <v>33824</v>
      </c>
      <c r="AM72" s="299">
        <v>20.2</v>
      </c>
      <c r="AN72" s="299">
        <v>5830</v>
      </c>
      <c r="AO72" s="299">
        <v>0</v>
      </c>
      <c r="AP72" s="299">
        <v>39654</v>
      </c>
      <c r="AQ72" s="299">
        <v>3104</v>
      </c>
      <c r="AR72" s="299">
        <v>8655</v>
      </c>
      <c r="AS72" s="299">
        <v>57</v>
      </c>
      <c r="AT72" s="299">
        <v>42</v>
      </c>
      <c r="AU72" s="299">
        <v>11858</v>
      </c>
      <c r="AV72" s="299">
        <v>1161568</v>
      </c>
      <c r="AW72" s="299">
        <v>1264200</v>
      </c>
      <c r="AX72" s="299">
        <v>0</v>
      </c>
      <c r="AY72" s="299">
        <v>1.5</v>
      </c>
      <c r="AZ72" s="299">
        <v>1.3</v>
      </c>
      <c r="BA72" s="299">
        <v>9222</v>
      </c>
      <c r="BB72" s="299">
        <v>1385</v>
      </c>
      <c r="BC72" s="299">
        <v>225</v>
      </c>
      <c r="BD72" s="299">
        <v>10832</v>
      </c>
      <c r="BE72" s="299">
        <v>28</v>
      </c>
      <c r="BF72" s="299">
        <v>8</v>
      </c>
      <c r="BG72" s="299">
        <v>8</v>
      </c>
      <c r="BH72" s="299">
        <v>2</v>
      </c>
      <c r="BI72" s="299">
        <v>6</v>
      </c>
      <c r="BJ72" s="299" t="s">
        <v>666</v>
      </c>
      <c r="BK72" s="299">
        <v>0</v>
      </c>
      <c r="BL72" s="299">
        <v>0</v>
      </c>
      <c r="BM72" s="299">
        <v>0</v>
      </c>
      <c r="BN72" s="299" t="s">
        <v>667</v>
      </c>
      <c r="BO72" s="299">
        <v>0</v>
      </c>
      <c r="BP72" s="299">
        <v>0</v>
      </c>
      <c r="BQ72" s="299">
        <v>0</v>
      </c>
      <c r="BR72" s="299" t="s">
        <v>667</v>
      </c>
      <c r="BS72" s="299">
        <v>0</v>
      </c>
      <c r="BT72" s="299">
        <v>0</v>
      </c>
      <c r="BU72" s="299">
        <v>0</v>
      </c>
      <c r="BV72" s="299">
        <v>167</v>
      </c>
      <c r="BW72" s="299">
        <v>4</v>
      </c>
      <c r="BX72" s="299">
        <v>207</v>
      </c>
      <c r="BY72" s="299">
        <v>187</v>
      </c>
      <c r="BZ72" s="300">
        <v>394</v>
      </c>
      <c r="CB72" s="247" t="b">
        <v>1</v>
      </c>
      <c r="CC72" s="247" t="s">
        <v>530</v>
      </c>
      <c r="CD72" s="8" t="b">
        <v>1</v>
      </c>
      <c r="CE72" s="8" t="s">
        <v>530</v>
      </c>
      <c r="CF72" s="247" t="b">
        <v>1</v>
      </c>
      <c r="CG72" s="8" t="s">
        <v>530</v>
      </c>
    </row>
    <row r="73" spans="1:85" x14ac:dyDescent="0.25">
      <c r="A73" s="46">
        <v>65</v>
      </c>
      <c r="B73" s="47" t="s">
        <v>108</v>
      </c>
      <c r="C73" s="47" t="s">
        <v>225</v>
      </c>
      <c r="D73" s="47" t="s">
        <v>504</v>
      </c>
      <c r="E73" s="291">
        <v>1</v>
      </c>
      <c r="F73" s="299">
        <v>26</v>
      </c>
      <c r="G73" s="299">
        <v>15</v>
      </c>
      <c r="H73" s="299">
        <v>60</v>
      </c>
      <c r="I73" s="299">
        <v>102</v>
      </c>
      <c r="J73" s="299">
        <v>4688</v>
      </c>
      <c r="K73" s="299">
        <v>1268</v>
      </c>
      <c r="L73" s="299">
        <v>262</v>
      </c>
      <c r="M73" s="299">
        <v>562</v>
      </c>
      <c r="N73" s="299">
        <v>6780</v>
      </c>
      <c r="O73" s="299">
        <v>6426</v>
      </c>
      <c r="P73" s="299">
        <v>234</v>
      </c>
      <c r="Q73" s="299">
        <v>350</v>
      </c>
      <c r="R73" s="299">
        <v>699</v>
      </c>
      <c r="S73" s="299">
        <v>7709</v>
      </c>
      <c r="T73" s="299">
        <v>7446</v>
      </c>
      <c r="U73" s="299">
        <v>644</v>
      </c>
      <c r="V73" s="299">
        <v>343</v>
      </c>
      <c r="W73" s="299">
        <v>839</v>
      </c>
      <c r="X73" s="299">
        <v>9272</v>
      </c>
      <c r="Y73" s="299">
        <v>7</v>
      </c>
      <c r="Z73" s="299">
        <v>0</v>
      </c>
      <c r="AA73" s="299">
        <v>0</v>
      </c>
      <c r="AB73" s="299">
        <v>2</v>
      </c>
      <c r="AC73" s="299">
        <v>9</v>
      </c>
      <c r="AD73" s="299">
        <v>18567</v>
      </c>
      <c r="AE73" s="299">
        <v>2146</v>
      </c>
      <c r="AF73" s="299">
        <v>955</v>
      </c>
      <c r="AG73" s="299">
        <v>2102</v>
      </c>
      <c r="AH73" s="299">
        <v>23770</v>
      </c>
      <c r="AI73" s="299">
        <v>28503</v>
      </c>
      <c r="AJ73" s="299">
        <v>10093</v>
      </c>
      <c r="AK73" s="299">
        <v>18410</v>
      </c>
      <c r="AL73" s="299">
        <v>28370</v>
      </c>
      <c r="AM73" s="299">
        <v>18.899999999999999</v>
      </c>
      <c r="AN73" s="299">
        <v>4859</v>
      </c>
      <c r="AO73" s="299">
        <v>0</v>
      </c>
      <c r="AP73" s="299">
        <v>33229</v>
      </c>
      <c r="AQ73" s="299">
        <v>577</v>
      </c>
      <c r="AR73" s="299">
        <v>13850</v>
      </c>
      <c r="AS73" s="299">
        <v>11092</v>
      </c>
      <c r="AT73" s="299">
        <v>2</v>
      </c>
      <c r="AU73" s="299">
        <v>25520</v>
      </c>
      <c r="AV73" s="299">
        <v>1171367</v>
      </c>
      <c r="AW73" s="299">
        <v>1251300</v>
      </c>
      <c r="AX73" s="299">
        <v>1172</v>
      </c>
      <c r="AY73" s="299">
        <v>2</v>
      </c>
      <c r="AZ73" s="299">
        <v>2</v>
      </c>
      <c r="BA73" s="299">
        <v>5413</v>
      </c>
      <c r="BB73" s="299">
        <v>1014</v>
      </c>
      <c r="BC73" s="299">
        <v>158</v>
      </c>
      <c r="BD73" s="299">
        <v>6585</v>
      </c>
      <c r="BE73" s="299">
        <v>10</v>
      </c>
      <c r="BF73" s="299">
        <v>9</v>
      </c>
      <c r="BG73" s="299">
        <v>5</v>
      </c>
      <c r="BH73" s="299">
        <v>1</v>
      </c>
      <c r="BI73" s="299">
        <v>4</v>
      </c>
      <c r="BJ73" s="299" t="s">
        <v>682</v>
      </c>
      <c r="BK73" s="299">
        <v>2</v>
      </c>
      <c r="BL73" s="299">
        <v>0</v>
      </c>
      <c r="BM73" s="299">
        <v>2</v>
      </c>
      <c r="BN73" s="299" t="s">
        <v>667</v>
      </c>
      <c r="BO73" s="299">
        <v>2</v>
      </c>
      <c r="BP73" s="299">
        <v>0</v>
      </c>
      <c r="BQ73" s="299">
        <v>2</v>
      </c>
      <c r="BR73" s="299" t="s">
        <v>667</v>
      </c>
      <c r="BS73" s="299">
        <v>0</v>
      </c>
      <c r="BT73" s="299">
        <v>0</v>
      </c>
      <c r="BU73" s="299">
        <v>0</v>
      </c>
      <c r="BV73" s="299">
        <v>172</v>
      </c>
      <c r="BW73" s="299">
        <v>1</v>
      </c>
      <c r="BX73" s="299">
        <v>192</v>
      </c>
      <c r="BY73" s="299">
        <v>164</v>
      </c>
      <c r="BZ73" s="300">
        <v>356</v>
      </c>
      <c r="CB73" s="247" t="b">
        <v>1</v>
      </c>
      <c r="CC73" s="247" t="s">
        <v>530</v>
      </c>
      <c r="CD73" s="8" t="b">
        <v>1</v>
      </c>
      <c r="CE73" s="8" t="s">
        <v>530</v>
      </c>
      <c r="CF73" s="247" t="b">
        <v>1</v>
      </c>
      <c r="CG73" s="8" t="s">
        <v>530</v>
      </c>
    </row>
    <row r="74" spans="1:85" x14ac:dyDescent="0.25">
      <c r="A74" s="46">
        <v>66</v>
      </c>
      <c r="B74" s="47" t="s">
        <v>111</v>
      </c>
      <c r="C74" s="47" t="s">
        <v>230</v>
      </c>
      <c r="D74" s="47" t="s">
        <v>505</v>
      </c>
      <c r="E74" s="291">
        <v>1</v>
      </c>
      <c r="F74" s="299">
        <v>20</v>
      </c>
      <c r="G74" s="299">
        <v>0</v>
      </c>
      <c r="H74" s="299">
        <v>8</v>
      </c>
      <c r="I74" s="299">
        <v>29</v>
      </c>
      <c r="J74" s="299">
        <v>2513</v>
      </c>
      <c r="K74" s="299">
        <v>2259</v>
      </c>
      <c r="L74" s="299">
        <v>0</v>
      </c>
      <c r="M74" s="299">
        <v>734</v>
      </c>
      <c r="N74" s="299">
        <v>5506</v>
      </c>
      <c r="O74" s="299">
        <v>3789</v>
      </c>
      <c r="P74" s="299">
        <v>1031</v>
      </c>
      <c r="Q74" s="299">
        <v>0</v>
      </c>
      <c r="R74" s="299">
        <v>181</v>
      </c>
      <c r="S74" s="299">
        <v>5001</v>
      </c>
      <c r="T74" s="299">
        <v>3724</v>
      </c>
      <c r="U74" s="299">
        <v>1923</v>
      </c>
      <c r="V74" s="299">
        <v>0</v>
      </c>
      <c r="W74" s="299">
        <v>392</v>
      </c>
      <c r="X74" s="299">
        <v>6039</v>
      </c>
      <c r="Y74" s="299">
        <v>0</v>
      </c>
      <c r="Z74" s="299">
        <v>0</v>
      </c>
      <c r="AA74" s="299">
        <v>0</v>
      </c>
      <c r="AB74" s="299">
        <v>0</v>
      </c>
      <c r="AC74" s="299">
        <v>0</v>
      </c>
      <c r="AD74" s="299">
        <v>10026</v>
      </c>
      <c r="AE74" s="299">
        <v>5213</v>
      </c>
      <c r="AF74" s="299">
        <v>0</v>
      </c>
      <c r="AG74" s="299">
        <v>1307</v>
      </c>
      <c r="AH74" s="299">
        <v>16546</v>
      </c>
      <c r="AI74" s="299">
        <v>166564</v>
      </c>
      <c r="AJ74" s="299">
        <v>8105</v>
      </c>
      <c r="AK74" s="299">
        <v>158459</v>
      </c>
      <c r="AL74" s="299">
        <v>24260</v>
      </c>
      <c r="AM74" s="299">
        <v>18.3</v>
      </c>
      <c r="AN74" s="299">
        <v>3215</v>
      </c>
      <c r="AO74" s="299">
        <v>0</v>
      </c>
      <c r="AP74" s="299">
        <v>27475</v>
      </c>
      <c r="AQ74" s="299">
        <v>1671</v>
      </c>
      <c r="AR74" s="299">
        <v>5393</v>
      </c>
      <c r="AS74" s="299">
        <v>3553</v>
      </c>
      <c r="AT74" s="299">
        <v>0</v>
      </c>
      <c r="AU74" s="299">
        <v>10617</v>
      </c>
      <c r="AV74" s="299">
        <v>1027489</v>
      </c>
      <c r="AW74" s="299">
        <v>1106172</v>
      </c>
      <c r="AX74" s="299">
        <v>0</v>
      </c>
      <c r="AY74" s="299">
        <v>16.5</v>
      </c>
      <c r="AZ74" s="299">
        <v>2.5</v>
      </c>
      <c r="BA74" s="299">
        <v>8069</v>
      </c>
      <c r="BB74" s="299">
        <v>1004</v>
      </c>
      <c r="BC74" s="299">
        <v>102</v>
      </c>
      <c r="BD74" s="299">
        <v>9175</v>
      </c>
      <c r="BE74" s="299">
        <v>18</v>
      </c>
      <c r="BF74" s="299">
        <v>3</v>
      </c>
      <c r="BG74" s="299">
        <v>1</v>
      </c>
      <c r="BH74" s="299">
        <v>1</v>
      </c>
      <c r="BI74" s="299">
        <v>0</v>
      </c>
      <c r="BJ74" s="299" t="s">
        <v>667</v>
      </c>
      <c r="BK74" s="299">
        <v>1</v>
      </c>
      <c r="BL74" s="299">
        <v>0</v>
      </c>
      <c r="BM74" s="299">
        <v>1</v>
      </c>
      <c r="BN74" s="299" t="s">
        <v>667</v>
      </c>
      <c r="BO74" s="299">
        <v>1</v>
      </c>
      <c r="BP74" s="299">
        <v>0</v>
      </c>
      <c r="BQ74" s="299">
        <v>1</v>
      </c>
      <c r="BR74" s="299" t="s">
        <v>667</v>
      </c>
      <c r="BS74" s="299">
        <v>0</v>
      </c>
      <c r="BT74" s="299">
        <v>0</v>
      </c>
      <c r="BU74" s="299">
        <v>0</v>
      </c>
      <c r="BV74" s="299">
        <v>94</v>
      </c>
      <c r="BW74" s="299">
        <v>0</v>
      </c>
      <c r="BX74" s="299">
        <v>115</v>
      </c>
      <c r="BY74" s="299">
        <v>131</v>
      </c>
      <c r="BZ74" s="300">
        <v>246</v>
      </c>
      <c r="CB74" s="247" t="b">
        <v>1</v>
      </c>
      <c r="CC74" s="247" t="s">
        <v>530</v>
      </c>
      <c r="CD74" s="8" t="b">
        <v>1</v>
      </c>
      <c r="CE74" s="8" t="s">
        <v>530</v>
      </c>
      <c r="CF74" s="247" t="b">
        <v>1</v>
      </c>
      <c r="CG74" s="8" t="s">
        <v>530</v>
      </c>
    </row>
    <row r="75" spans="1:85" x14ac:dyDescent="0.25">
      <c r="A75" s="46">
        <v>67</v>
      </c>
      <c r="B75" s="47" t="s">
        <v>118</v>
      </c>
      <c r="C75" s="47" t="s">
        <v>236</v>
      </c>
      <c r="D75" s="47" t="s">
        <v>506</v>
      </c>
      <c r="E75" s="291">
        <v>5</v>
      </c>
      <c r="F75" s="299">
        <v>13</v>
      </c>
      <c r="G75" s="299">
        <v>0</v>
      </c>
      <c r="H75" s="299">
        <v>15</v>
      </c>
      <c r="I75" s="299">
        <v>33</v>
      </c>
      <c r="J75" s="299">
        <v>4027</v>
      </c>
      <c r="K75" s="299">
        <v>353</v>
      </c>
      <c r="L75" s="299">
        <v>0</v>
      </c>
      <c r="M75" s="299">
        <v>166</v>
      </c>
      <c r="N75" s="299">
        <v>4546</v>
      </c>
      <c r="O75" s="299">
        <v>3803</v>
      </c>
      <c r="P75" s="299">
        <v>140</v>
      </c>
      <c r="Q75" s="299">
        <v>0</v>
      </c>
      <c r="R75" s="299">
        <v>174</v>
      </c>
      <c r="S75" s="299">
        <v>4117</v>
      </c>
      <c r="T75" s="299">
        <v>5683</v>
      </c>
      <c r="U75" s="299">
        <v>423</v>
      </c>
      <c r="V75" s="299">
        <v>0</v>
      </c>
      <c r="W75" s="299">
        <v>159</v>
      </c>
      <c r="X75" s="299">
        <v>6265</v>
      </c>
      <c r="Y75" s="299">
        <v>95</v>
      </c>
      <c r="Z75" s="299">
        <v>0</v>
      </c>
      <c r="AA75" s="299">
        <v>0</v>
      </c>
      <c r="AB75" s="299">
        <v>2</v>
      </c>
      <c r="AC75" s="299">
        <v>97</v>
      </c>
      <c r="AD75" s="299">
        <v>13608</v>
      </c>
      <c r="AE75" s="299">
        <v>916</v>
      </c>
      <c r="AF75" s="299">
        <v>0</v>
      </c>
      <c r="AG75" s="299">
        <v>501</v>
      </c>
      <c r="AH75" s="299">
        <v>15025</v>
      </c>
      <c r="AI75" s="299">
        <v>32924</v>
      </c>
      <c r="AJ75" s="299">
        <v>0</v>
      </c>
      <c r="AK75" s="299">
        <v>32924</v>
      </c>
      <c r="AL75" s="299">
        <v>17883</v>
      </c>
      <c r="AM75" s="299">
        <v>17.059999999999999</v>
      </c>
      <c r="AN75" s="299">
        <v>247</v>
      </c>
      <c r="AO75" s="299">
        <v>0</v>
      </c>
      <c r="AP75" s="299">
        <v>18130</v>
      </c>
      <c r="AQ75" s="299">
        <v>1107</v>
      </c>
      <c r="AR75" s="299">
        <v>11</v>
      </c>
      <c r="AS75" s="299">
        <v>15290</v>
      </c>
      <c r="AT75" s="299">
        <v>0</v>
      </c>
      <c r="AU75" s="299">
        <v>16408</v>
      </c>
      <c r="AV75" s="299">
        <v>896818</v>
      </c>
      <c r="AW75" s="299">
        <v>924344</v>
      </c>
      <c r="AX75" s="299">
        <v>0</v>
      </c>
      <c r="AY75" s="299">
        <v>4</v>
      </c>
      <c r="AZ75" s="299">
        <v>2</v>
      </c>
      <c r="BA75" s="299">
        <v>2164</v>
      </c>
      <c r="BB75" s="299">
        <v>678</v>
      </c>
      <c r="BC75" s="299">
        <v>158</v>
      </c>
      <c r="BD75" s="299">
        <v>3000</v>
      </c>
      <c r="BE75" s="299">
        <v>7</v>
      </c>
      <c r="BF75" s="299">
        <v>2</v>
      </c>
      <c r="BG75" s="299">
        <v>1</v>
      </c>
      <c r="BH75" s="299">
        <v>1</v>
      </c>
      <c r="BI75" s="299">
        <v>0</v>
      </c>
      <c r="BJ75" s="299" t="s">
        <v>667</v>
      </c>
      <c r="BK75" s="299">
        <v>0</v>
      </c>
      <c r="BL75" s="299">
        <v>0</v>
      </c>
      <c r="BM75" s="299">
        <v>0</v>
      </c>
      <c r="BN75" s="299" t="s">
        <v>667</v>
      </c>
      <c r="BO75" s="299">
        <v>1</v>
      </c>
      <c r="BP75" s="299">
        <v>1</v>
      </c>
      <c r="BQ75" s="299">
        <v>0</v>
      </c>
      <c r="BR75" s="299" t="s">
        <v>667</v>
      </c>
      <c r="BS75" s="299">
        <v>0</v>
      </c>
      <c r="BT75" s="299">
        <v>0</v>
      </c>
      <c r="BU75" s="299">
        <v>0</v>
      </c>
      <c r="BV75" s="299">
        <v>80</v>
      </c>
      <c r="BW75" s="299">
        <v>2</v>
      </c>
      <c r="BX75" s="299">
        <v>91</v>
      </c>
      <c r="BY75" s="299">
        <v>72</v>
      </c>
      <c r="BZ75" s="300">
        <v>163</v>
      </c>
      <c r="CB75" s="247" t="b">
        <v>1</v>
      </c>
      <c r="CC75" s="247" t="s">
        <v>530</v>
      </c>
      <c r="CD75" s="8" t="b">
        <v>1</v>
      </c>
      <c r="CE75" s="8" t="s">
        <v>530</v>
      </c>
      <c r="CF75" s="247" t="b">
        <v>1</v>
      </c>
      <c r="CG75" s="8" t="s">
        <v>530</v>
      </c>
    </row>
    <row r="76" spans="1:85" x14ac:dyDescent="0.25">
      <c r="A76" s="46">
        <v>68</v>
      </c>
      <c r="B76" s="47" t="s">
        <v>119</v>
      </c>
      <c r="C76" s="47" t="s">
        <v>237</v>
      </c>
      <c r="D76" s="47" t="s">
        <v>507</v>
      </c>
      <c r="E76" s="291">
        <v>1</v>
      </c>
      <c r="F76" s="299">
        <v>0</v>
      </c>
      <c r="G76" s="299">
        <v>26</v>
      </c>
      <c r="H76" s="299">
        <v>27</v>
      </c>
      <c r="I76" s="299">
        <v>54</v>
      </c>
      <c r="J76" s="299">
        <v>5547</v>
      </c>
      <c r="K76" s="299">
        <v>0</v>
      </c>
      <c r="L76" s="299">
        <v>2587</v>
      </c>
      <c r="M76" s="299">
        <v>1263</v>
      </c>
      <c r="N76" s="299">
        <v>9397</v>
      </c>
      <c r="O76" s="299">
        <v>7491</v>
      </c>
      <c r="P76" s="299">
        <v>0</v>
      </c>
      <c r="Q76" s="299">
        <v>410</v>
      </c>
      <c r="R76" s="299">
        <v>160</v>
      </c>
      <c r="S76" s="299">
        <v>8061</v>
      </c>
      <c r="T76" s="299">
        <v>10231</v>
      </c>
      <c r="U76" s="299">
        <v>0</v>
      </c>
      <c r="V76" s="299">
        <v>314</v>
      </c>
      <c r="W76" s="299">
        <v>1799</v>
      </c>
      <c r="X76" s="299">
        <v>12344</v>
      </c>
      <c r="Y76" s="299">
        <v>0</v>
      </c>
      <c r="Z76" s="299">
        <v>0</v>
      </c>
      <c r="AA76" s="299">
        <v>0</v>
      </c>
      <c r="AB76" s="299">
        <v>0</v>
      </c>
      <c r="AC76" s="299">
        <v>0</v>
      </c>
      <c r="AD76" s="299">
        <v>23269</v>
      </c>
      <c r="AE76" s="299">
        <v>0</v>
      </c>
      <c r="AF76" s="299">
        <v>3311</v>
      </c>
      <c r="AG76" s="299">
        <v>3222</v>
      </c>
      <c r="AH76" s="299">
        <v>29802</v>
      </c>
      <c r="AI76" s="299">
        <v>209055</v>
      </c>
      <c r="AJ76" s="299">
        <v>73064</v>
      </c>
      <c r="AK76" s="299">
        <v>135991</v>
      </c>
      <c r="AL76" s="299">
        <v>24703</v>
      </c>
      <c r="AM76" s="299">
        <v>19.399999999999999</v>
      </c>
      <c r="AN76" s="299">
        <v>0</v>
      </c>
      <c r="AO76" s="299">
        <v>0</v>
      </c>
      <c r="AP76" s="299">
        <v>24703</v>
      </c>
      <c r="AQ76" s="299">
        <v>4134</v>
      </c>
      <c r="AR76" s="299">
        <v>11330</v>
      </c>
      <c r="AS76" s="299">
        <v>2652</v>
      </c>
      <c r="AT76" s="299">
        <v>4269</v>
      </c>
      <c r="AU76" s="299">
        <v>22385</v>
      </c>
      <c r="AV76" s="299">
        <v>1588384</v>
      </c>
      <c r="AW76" s="299">
        <v>1709945</v>
      </c>
      <c r="AX76" s="299">
        <v>0</v>
      </c>
      <c r="AY76" s="299">
        <v>1</v>
      </c>
      <c r="AZ76" s="299">
        <v>1</v>
      </c>
      <c r="BA76" s="299">
        <v>6967</v>
      </c>
      <c r="BB76" s="299">
        <v>939</v>
      </c>
      <c r="BC76" s="299">
        <v>569</v>
      </c>
      <c r="BD76" s="299">
        <v>8475</v>
      </c>
      <c r="BE76" s="299">
        <v>26</v>
      </c>
      <c r="BF76" s="299">
        <v>7</v>
      </c>
      <c r="BG76" s="299">
        <v>5</v>
      </c>
      <c r="BH76" s="299">
        <v>1</v>
      </c>
      <c r="BI76" s="299">
        <v>4</v>
      </c>
      <c r="BJ76" s="299" t="s">
        <v>682</v>
      </c>
      <c r="BK76" s="299">
        <v>1</v>
      </c>
      <c r="BL76" s="299">
        <v>1</v>
      </c>
      <c r="BM76" s="299">
        <v>0</v>
      </c>
      <c r="BN76" s="299" t="s">
        <v>667</v>
      </c>
      <c r="BO76" s="299">
        <v>1</v>
      </c>
      <c r="BP76" s="299">
        <v>1</v>
      </c>
      <c r="BQ76" s="299">
        <v>0</v>
      </c>
      <c r="BR76" s="299" t="s">
        <v>667</v>
      </c>
      <c r="BS76" s="299">
        <v>0</v>
      </c>
      <c r="BT76" s="299">
        <v>1</v>
      </c>
      <c r="BU76" s="299">
        <v>0</v>
      </c>
      <c r="BV76" s="299">
        <v>199</v>
      </c>
      <c r="BW76" s="299">
        <v>0</v>
      </c>
      <c r="BX76" s="299">
        <v>232</v>
      </c>
      <c r="BY76" s="299">
        <v>50</v>
      </c>
      <c r="BZ76" s="300">
        <v>282</v>
      </c>
      <c r="CB76" s="247" t="b">
        <v>1</v>
      </c>
      <c r="CC76" s="247" t="s">
        <v>530</v>
      </c>
      <c r="CD76" s="8" t="b">
        <v>1</v>
      </c>
      <c r="CE76" s="8" t="s">
        <v>530</v>
      </c>
      <c r="CF76" s="247" t="b">
        <v>1</v>
      </c>
      <c r="CG76" s="8" t="s">
        <v>530</v>
      </c>
    </row>
    <row r="77" spans="1:85" x14ac:dyDescent="0.25">
      <c r="A77" s="46">
        <v>69</v>
      </c>
      <c r="B77" s="47" t="s">
        <v>126</v>
      </c>
      <c r="C77" s="47" t="s">
        <v>245</v>
      </c>
      <c r="D77" s="47" t="s">
        <v>508</v>
      </c>
      <c r="E77" s="291">
        <v>1</v>
      </c>
      <c r="F77" s="299">
        <v>0</v>
      </c>
      <c r="G77" s="299">
        <v>19</v>
      </c>
      <c r="H77" s="299">
        <v>9</v>
      </c>
      <c r="I77" s="299">
        <v>29</v>
      </c>
      <c r="J77" s="299">
        <v>5117</v>
      </c>
      <c r="K77" s="299">
        <v>0</v>
      </c>
      <c r="L77" s="299">
        <v>151</v>
      </c>
      <c r="M77" s="299">
        <v>96</v>
      </c>
      <c r="N77" s="299">
        <v>5364</v>
      </c>
      <c r="O77" s="299">
        <v>4559</v>
      </c>
      <c r="P77" s="299">
        <v>0</v>
      </c>
      <c r="Q77" s="299">
        <v>151</v>
      </c>
      <c r="R77" s="299">
        <v>96</v>
      </c>
      <c r="S77" s="299">
        <v>4806</v>
      </c>
      <c r="T77" s="299">
        <v>7775</v>
      </c>
      <c r="U77" s="299">
        <v>0</v>
      </c>
      <c r="V77" s="299">
        <v>965</v>
      </c>
      <c r="W77" s="299">
        <v>104</v>
      </c>
      <c r="X77" s="299">
        <v>8844</v>
      </c>
      <c r="Y77" s="299">
        <v>0</v>
      </c>
      <c r="Z77" s="299">
        <v>0</v>
      </c>
      <c r="AA77" s="299">
        <v>0</v>
      </c>
      <c r="AB77" s="299">
        <v>0</v>
      </c>
      <c r="AC77" s="299">
        <v>0</v>
      </c>
      <c r="AD77" s="299">
        <v>17451</v>
      </c>
      <c r="AE77" s="299">
        <v>0</v>
      </c>
      <c r="AF77" s="299">
        <v>1267</v>
      </c>
      <c r="AG77" s="299">
        <v>296</v>
      </c>
      <c r="AH77" s="299">
        <v>19014</v>
      </c>
      <c r="AI77" s="299">
        <v>3973</v>
      </c>
      <c r="AJ77" s="299">
        <v>0</v>
      </c>
      <c r="AK77" s="299">
        <v>3973</v>
      </c>
      <c r="AL77" s="299">
        <v>26438</v>
      </c>
      <c r="AM77" s="299">
        <v>22.1</v>
      </c>
      <c r="AN77" s="299">
        <v>3379</v>
      </c>
      <c r="AO77" s="299">
        <v>0</v>
      </c>
      <c r="AP77" s="299">
        <v>29817</v>
      </c>
      <c r="AQ77" s="299">
        <v>2535</v>
      </c>
      <c r="AR77" s="299">
        <v>4552</v>
      </c>
      <c r="AS77" s="299">
        <v>0</v>
      </c>
      <c r="AT77" s="299">
        <v>73</v>
      </c>
      <c r="AU77" s="299">
        <v>7160</v>
      </c>
      <c r="AV77" s="299">
        <v>961408</v>
      </c>
      <c r="AW77" s="299">
        <v>1009952</v>
      </c>
      <c r="AX77" s="299">
        <v>0</v>
      </c>
      <c r="AY77" s="299">
        <v>8</v>
      </c>
      <c r="AZ77" s="299">
        <v>1</v>
      </c>
      <c r="BA77" s="299">
        <v>2819</v>
      </c>
      <c r="BB77" s="299">
        <v>725</v>
      </c>
      <c r="BC77" s="299">
        <v>147</v>
      </c>
      <c r="BD77" s="299">
        <v>3691</v>
      </c>
      <c r="BE77" s="299">
        <v>12</v>
      </c>
      <c r="BF77" s="299">
        <v>5</v>
      </c>
      <c r="BG77" s="299">
        <v>4</v>
      </c>
      <c r="BH77" s="299">
        <v>1</v>
      </c>
      <c r="BI77" s="299">
        <v>3</v>
      </c>
      <c r="BJ77" s="299" t="s">
        <v>672</v>
      </c>
      <c r="BK77" s="299">
        <v>0</v>
      </c>
      <c r="BL77" s="299">
        <v>0</v>
      </c>
      <c r="BM77" s="299">
        <v>0</v>
      </c>
      <c r="BN77" s="299" t="s">
        <v>667</v>
      </c>
      <c r="BO77" s="299">
        <v>1</v>
      </c>
      <c r="BP77" s="299">
        <v>1</v>
      </c>
      <c r="BQ77" s="299">
        <v>0</v>
      </c>
      <c r="BR77" s="299" t="s">
        <v>667</v>
      </c>
      <c r="BS77" s="299">
        <v>0</v>
      </c>
      <c r="BT77" s="299">
        <v>0</v>
      </c>
      <c r="BU77" s="299">
        <v>0</v>
      </c>
      <c r="BV77" s="299">
        <v>57</v>
      </c>
      <c r="BW77" s="299">
        <v>0</v>
      </c>
      <c r="BX77" s="299">
        <v>74</v>
      </c>
      <c r="BY77" s="299">
        <v>38</v>
      </c>
      <c r="BZ77" s="300">
        <v>112</v>
      </c>
      <c r="CB77" s="247" t="b">
        <v>1</v>
      </c>
      <c r="CC77" s="247" t="s">
        <v>530</v>
      </c>
      <c r="CD77" s="8" t="b">
        <v>1</v>
      </c>
      <c r="CE77" s="8" t="s">
        <v>530</v>
      </c>
      <c r="CF77" s="247" t="b">
        <v>1</v>
      </c>
      <c r="CG77" s="8" t="s">
        <v>530</v>
      </c>
    </row>
    <row r="78" spans="1:85" x14ac:dyDescent="0.25">
      <c r="A78" s="46">
        <v>70</v>
      </c>
      <c r="B78" s="47" t="s">
        <v>134</v>
      </c>
      <c r="C78" s="47" t="s">
        <v>254</v>
      </c>
      <c r="D78" s="47" t="s">
        <v>509</v>
      </c>
      <c r="E78" s="291">
        <v>1</v>
      </c>
      <c r="F78" s="299">
        <v>43</v>
      </c>
      <c r="G78" s="299">
        <v>1</v>
      </c>
      <c r="H78" s="299">
        <v>14</v>
      </c>
      <c r="I78" s="299">
        <v>59</v>
      </c>
      <c r="J78" s="299">
        <v>2604</v>
      </c>
      <c r="K78" s="299">
        <v>2736</v>
      </c>
      <c r="L78" s="299">
        <v>179</v>
      </c>
      <c r="M78" s="299">
        <v>409</v>
      </c>
      <c r="N78" s="299">
        <v>5928</v>
      </c>
      <c r="O78" s="299">
        <v>3917</v>
      </c>
      <c r="P78" s="299">
        <v>296</v>
      </c>
      <c r="Q78" s="299">
        <v>92</v>
      </c>
      <c r="R78" s="299">
        <v>119</v>
      </c>
      <c r="S78" s="299">
        <v>4424</v>
      </c>
      <c r="T78" s="299">
        <v>4017</v>
      </c>
      <c r="U78" s="299">
        <v>868</v>
      </c>
      <c r="V78" s="299">
        <v>145</v>
      </c>
      <c r="W78" s="299">
        <v>202</v>
      </c>
      <c r="X78" s="299">
        <v>5232</v>
      </c>
      <c r="Y78" s="299">
        <v>0</v>
      </c>
      <c r="Z78" s="299">
        <v>0</v>
      </c>
      <c r="AA78" s="299">
        <v>0</v>
      </c>
      <c r="AB78" s="299">
        <v>0</v>
      </c>
      <c r="AC78" s="299">
        <v>0</v>
      </c>
      <c r="AD78" s="299">
        <v>10538</v>
      </c>
      <c r="AE78" s="299">
        <v>3900</v>
      </c>
      <c r="AF78" s="299">
        <v>416</v>
      </c>
      <c r="AG78" s="299">
        <v>730</v>
      </c>
      <c r="AH78" s="299">
        <v>15584</v>
      </c>
      <c r="AI78" s="299">
        <v>150902</v>
      </c>
      <c r="AJ78" s="299">
        <v>42</v>
      </c>
      <c r="AK78" s="299">
        <v>150860</v>
      </c>
      <c r="AL78" s="299">
        <v>23419</v>
      </c>
      <c r="AM78" s="299">
        <v>20.62</v>
      </c>
      <c r="AN78" s="299">
        <v>2251</v>
      </c>
      <c r="AO78" s="299">
        <v>541</v>
      </c>
      <c r="AP78" s="299">
        <v>25670</v>
      </c>
      <c r="AQ78" s="299">
        <v>1386</v>
      </c>
      <c r="AR78" s="299">
        <v>5061</v>
      </c>
      <c r="AS78" s="299">
        <v>2892</v>
      </c>
      <c r="AT78" s="299">
        <v>5</v>
      </c>
      <c r="AU78" s="299">
        <v>9344</v>
      </c>
      <c r="AV78" s="299">
        <v>812380</v>
      </c>
      <c r="AW78" s="299">
        <v>853508</v>
      </c>
      <c r="AX78" s="299">
        <v>1204</v>
      </c>
      <c r="AY78" s="299">
        <v>16.5</v>
      </c>
      <c r="AZ78" s="299">
        <v>0</v>
      </c>
      <c r="BA78" s="299">
        <v>5245</v>
      </c>
      <c r="BB78" s="299">
        <v>1038</v>
      </c>
      <c r="BC78" s="299">
        <v>288</v>
      </c>
      <c r="BD78" s="299">
        <v>6571</v>
      </c>
      <c r="BE78" s="299">
        <v>15</v>
      </c>
      <c r="BF78" s="299">
        <v>3</v>
      </c>
      <c r="BG78" s="299">
        <v>3</v>
      </c>
      <c r="BH78" s="299">
        <v>0</v>
      </c>
      <c r="BI78" s="299">
        <v>3</v>
      </c>
      <c r="BJ78" s="299" t="s">
        <v>667</v>
      </c>
      <c r="BK78" s="299">
        <v>0</v>
      </c>
      <c r="BL78" s="299">
        <v>0</v>
      </c>
      <c r="BM78" s="299">
        <v>0</v>
      </c>
      <c r="BN78" s="299" t="s">
        <v>667</v>
      </c>
      <c r="BO78" s="299">
        <v>0</v>
      </c>
      <c r="BP78" s="299">
        <v>0</v>
      </c>
      <c r="BQ78" s="299">
        <v>0</v>
      </c>
      <c r="BR78" s="299" t="s">
        <v>667</v>
      </c>
      <c r="BS78" s="299">
        <v>0</v>
      </c>
      <c r="BT78" s="299">
        <v>0</v>
      </c>
      <c r="BU78" s="299">
        <v>0</v>
      </c>
      <c r="BV78" s="299">
        <v>89</v>
      </c>
      <c r="BW78" s="299">
        <v>0</v>
      </c>
      <c r="BX78" s="299">
        <v>107</v>
      </c>
      <c r="BY78" s="299">
        <v>110</v>
      </c>
      <c r="BZ78" s="300">
        <v>217</v>
      </c>
      <c r="CB78" s="247" t="b">
        <v>0</v>
      </c>
      <c r="CC78" s="247">
        <v>1</v>
      </c>
      <c r="CD78" s="8" t="b">
        <v>1</v>
      </c>
      <c r="CE78" s="8" t="s">
        <v>530</v>
      </c>
      <c r="CF78" s="247" t="b">
        <v>1</v>
      </c>
      <c r="CG78" s="8" t="s">
        <v>530</v>
      </c>
    </row>
    <row r="79" spans="1:85" x14ac:dyDescent="0.25">
      <c r="A79" s="46">
        <v>71</v>
      </c>
      <c r="B79" s="47" t="s">
        <v>137</v>
      </c>
      <c r="C79" s="47" t="s">
        <v>259</v>
      </c>
      <c r="D79" s="47" t="s">
        <v>510</v>
      </c>
      <c r="E79" s="291">
        <v>48</v>
      </c>
      <c r="F79" s="299">
        <v>37</v>
      </c>
      <c r="G79" s="299">
        <v>0</v>
      </c>
      <c r="H79" s="299">
        <v>21</v>
      </c>
      <c r="I79" s="299">
        <v>106</v>
      </c>
      <c r="J79" s="299">
        <v>4605</v>
      </c>
      <c r="K79" s="299">
        <v>2186</v>
      </c>
      <c r="L79" s="299">
        <v>0</v>
      </c>
      <c r="M79" s="299">
        <v>148</v>
      </c>
      <c r="N79" s="299">
        <v>6939</v>
      </c>
      <c r="O79" s="299">
        <v>7106</v>
      </c>
      <c r="P79" s="299">
        <v>608</v>
      </c>
      <c r="Q79" s="299">
        <v>0</v>
      </c>
      <c r="R79" s="299">
        <v>311</v>
      </c>
      <c r="S79" s="299">
        <v>8025</v>
      </c>
      <c r="T79" s="299">
        <v>7657</v>
      </c>
      <c r="U79" s="299">
        <v>2239</v>
      </c>
      <c r="V79" s="299">
        <v>0</v>
      </c>
      <c r="W79" s="299">
        <v>346</v>
      </c>
      <c r="X79" s="299">
        <v>10242</v>
      </c>
      <c r="Y79" s="299">
        <v>72</v>
      </c>
      <c r="Z79" s="299">
        <v>19</v>
      </c>
      <c r="AA79" s="299">
        <v>0</v>
      </c>
      <c r="AB79" s="299">
        <v>4</v>
      </c>
      <c r="AC79" s="299">
        <v>95</v>
      </c>
      <c r="AD79" s="299">
        <v>19440</v>
      </c>
      <c r="AE79" s="299">
        <v>5052</v>
      </c>
      <c r="AF79" s="299">
        <v>0</v>
      </c>
      <c r="AG79" s="299">
        <v>809</v>
      </c>
      <c r="AH79" s="299">
        <v>25301</v>
      </c>
      <c r="AI79" s="299">
        <v>20055</v>
      </c>
      <c r="AJ79" s="299">
        <v>25848</v>
      </c>
      <c r="AK79" s="299">
        <v>-5793</v>
      </c>
      <c r="AL79" s="299">
        <v>25145</v>
      </c>
      <c r="AM79" s="299">
        <v>15.2</v>
      </c>
      <c r="AN79" s="299">
        <v>762</v>
      </c>
      <c r="AO79" s="299">
        <v>0</v>
      </c>
      <c r="AP79" s="299">
        <v>25907</v>
      </c>
      <c r="AQ79" s="299">
        <v>2291</v>
      </c>
      <c r="AR79" s="299">
        <v>4579</v>
      </c>
      <c r="AS79" s="299">
        <v>9049</v>
      </c>
      <c r="AT79" s="299">
        <v>11</v>
      </c>
      <c r="AU79" s="299">
        <v>15930</v>
      </c>
      <c r="AV79" s="299">
        <v>1052557</v>
      </c>
      <c r="AW79" s="299">
        <v>1047940</v>
      </c>
      <c r="AX79" s="299">
        <v>0</v>
      </c>
      <c r="AY79" s="299">
        <v>2</v>
      </c>
      <c r="AZ79" s="299">
        <v>3</v>
      </c>
      <c r="BA79" s="299">
        <v>8821</v>
      </c>
      <c r="BB79" s="299">
        <v>1492</v>
      </c>
      <c r="BC79" s="299">
        <v>513</v>
      </c>
      <c r="BD79" s="299">
        <v>10826</v>
      </c>
      <c r="BE79" s="299">
        <v>22</v>
      </c>
      <c r="BF79" s="299">
        <v>17</v>
      </c>
      <c r="BG79" s="299">
        <v>16</v>
      </c>
      <c r="BH79" s="299">
        <v>5</v>
      </c>
      <c r="BI79" s="299">
        <v>11</v>
      </c>
      <c r="BJ79" s="299" t="s">
        <v>666</v>
      </c>
      <c r="BK79" s="299">
        <v>0</v>
      </c>
      <c r="BL79" s="299">
        <v>0</v>
      </c>
      <c r="BM79" s="299">
        <v>0</v>
      </c>
      <c r="BN79" s="299" t="s">
        <v>667</v>
      </c>
      <c r="BO79" s="299">
        <v>1</v>
      </c>
      <c r="BP79" s="299">
        <v>1</v>
      </c>
      <c r="BQ79" s="299">
        <v>0</v>
      </c>
      <c r="BR79" s="299" t="s">
        <v>667</v>
      </c>
      <c r="BS79" s="299">
        <v>0</v>
      </c>
      <c r="BT79" s="299">
        <v>0</v>
      </c>
      <c r="BU79" s="299">
        <v>0</v>
      </c>
      <c r="BV79" s="299">
        <v>221</v>
      </c>
      <c r="BW79" s="299">
        <v>4</v>
      </c>
      <c r="BX79" s="299">
        <v>264</v>
      </c>
      <c r="BY79" s="299">
        <v>45</v>
      </c>
      <c r="BZ79" s="300">
        <v>309</v>
      </c>
      <c r="CB79" s="247" t="b">
        <v>1</v>
      </c>
      <c r="CC79" s="247" t="s">
        <v>530</v>
      </c>
      <c r="CD79" s="8" t="b">
        <v>1</v>
      </c>
      <c r="CE79" s="8" t="s">
        <v>530</v>
      </c>
      <c r="CF79" s="247" t="b">
        <v>1</v>
      </c>
      <c r="CG79" s="8" t="s">
        <v>530</v>
      </c>
    </row>
    <row r="80" spans="1:85" x14ac:dyDescent="0.25">
      <c r="A80" s="46">
        <v>72</v>
      </c>
      <c r="B80" s="47" t="s">
        <v>289</v>
      </c>
      <c r="C80" s="47" t="s">
        <v>181</v>
      </c>
      <c r="D80" s="47" t="s">
        <v>181</v>
      </c>
      <c r="E80" s="291">
        <v>123</v>
      </c>
      <c r="F80" s="299">
        <v>0</v>
      </c>
      <c r="G80" s="299">
        <v>0</v>
      </c>
      <c r="H80" s="299">
        <v>0</v>
      </c>
      <c r="I80" s="299">
        <v>123</v>
      </c>
      <c r="J80" s="299">
        <v>19963</v>
      </c>
      <c r="K80" s="299">
        <v>0</v>
      </c>
      <c r="L80" s="299">
        <v>0</v>
      </c>
      <c r="M80" s="299">
        <v>0</v>
      </c>
      <c r="N80" s="299">
        <v>19963</v>
      </c>
      <c r="O80" s="299">
        <v>36569</v>
      </c>
      <c r="P80" s="299">
        <v>0</v>
      </c>
      <c r="Q80" s="299">
        <v>0</v>
      </c>
      <c r="R80" s="299">
        <v>0</v>
      </c>
      <c r="S80" s="299">
        <v>36569</v>
      </c>
      <c r="T80" s="299">
        <v>36127</v>
      </c>
      <c r="U80" s="299">
        <v>0</v>
      </c>
      <c r="V80" s="299">
        <v>0</v>
      </c>
      <c r="W80" s="299">
        <v>0</v>
      </c>
      <c r="X80" s="299">
        <v>36127</v>
      </c>
      <c r="Y80" s="299">
        <v>0</v>
      </c>
      <c r="Z80" s="299">
        <v>0</v>
      </c>
      <c r="AA80" s="299">
        <v>0</v>
      </c>
      <c r="AB80" s="299">
        <v>0</v>
      </c>
      <c r="AC80" s="299">
        <v>0</v>
      </c>
      <c r="AD80" s="299">
        <v>92659</v>
      </c>
      <c r="AE80" s="299">
        <v>0</v>
      </c>
      <c r="AF80" s="299">
        <v>0</v>
      </c>
      <c r="AG80" s="299">
        <v>0</v>
      </c>
      <c r="AH80" s="299">
        <v>92659</v>
      </c>
      <c r="AI80" s="299">
        <v>206229</v>
      </c>
      <c r="AJ80" s="299">
        <v>2280</v>
      </c>
      <c r="AK80" s="299">
        <v>203949</v>
      </c>
      <c r="AL80" s="299">
        <v>89988</v>
      </c>
      <c r="AM80" s="299">
        <v>14</v>
      </c>
      <c r="AN80" s="299">
        <v>20275</v>
      </c>
      <c r="AO80" s="299">
        <v>0</v>
      </c>
      <c r="AP80" s="299">
        <v>110263</v>
      </c>
      <c r="AQ80" s="299">
        <v>20390</v>
      </c>
      <c r="AR80" s="299">
        <v>140070</v>
      </c>
      <c r="AS80" s="299">
        <v>0</v>
      </c>
      <c r="AT80" s="299">
        <v>0</v>
      </c>
      <c r="AU80" s="299">
        <v>160460</v>
      </c>
      <c r="AV80" s="299">
        <v>6911767</v>
      </c>
      <c r="AW80" s="299">
        <v>7612289</v>
      </c>
      <c r="AX80" s="299">
        <v>0</v>
      </c>
      <c r="AY80" s="299">
        <v>0</v>
      </c>
      <c r="AZ80" s="299">
        <v>0</v>
      </c>
      <c r="BA80" s="299">
        <v>94811</v>
      </c>
      <c r="BB80" s="299">
        <v>2235</v>
      </c>
      <c r="BC80" s="299">
        <v>1591</v>
      </c>
      <c r="BD80" s="299">
        <v>98638</v>
      </c>
      <c r="BE80" s="299">
        <v>84</v>
      </c>
      <c r="BF80" s="299">
        <v>16</v>
      </c>
      <c r="BG80" s="299">
        <v>11</v>
      </c>
      <c r="BH80" s="299">
        <v>9</v>
      </c>
      <c r="BI80" s="299">
        <v>2</v>
      </c>
      <c r="BJ80" s="299" t="s">
        <v>670</v>
      </c>
      <c r="BK80" s="299">
        <v>2</v>
      </c>
      <c r="BL80" s="299">
        <v>2</v>
      </c>
      <c r="BM80" s="299">
        <v>0</v>
      </c>
      <c r="BN80" s="299" t="s">
        <v>667</v>
      </c>
      <c r="BO80" s="299">
        <v>3</v>
      </c>
      <c r="BP80" s="299">
        <v>2</v>
      </c>
      <c r="BQ80" s="299">
        <v>1</v>
      </c>
      <c r="BR80" s="299" t="s">
        <v>667</v>
      </c>
      <c r="BS80" s="299">
        <v>0</v>
      </c>
      <c r="BT80" s="299">
        <v>0</v>
      </c>
      <c r="BU80" s="299">
        <v>0</v>
      </c>
      <c r="BV80" s="299">
        <v>777</v>
      </c>
      <c r="BW80" s="299">
        <v>6</v>
      </c>
      <c r="BX80" s="299">
        <v>883</v>
      </c>
      <c r="BY80" s="299">
        <v>442</v>
      </c>
      <c r="BZ80" s="300">
        <v>1325</v>
      </c>
      <c r="CB80" s="247" t="b">
        <v>1</v>
      </c>
      <c r="CC80" s="247" t="s">
        <v>530</v>
      </c>
      <c r="CD80" s="8" t="b">
        <v>1</v>
      </c>
      <c r="CE80" s="8" t="s">
        <v>530</v>
      </c>
      <c r="CF80" s="247" t="b">
        <v>1</v>
      </c>
      <c r="CG80" s="8" t="s">
        <v>530</v>
      </c>
    </row>
    <row r="81" spans="1:85" x14ac:dyDescent="0.25">
      <c r="A81" s="46">
        <v>73</v>
      </c>
      <c r="B81" s="47" t="s">
        <v>50</v>
      </c>
      <c r="C81" s="47" t="s">
        <v>183</v>
      </c>
      <c r="D81" s="47" t="s">
        <v>183</v>
      </c>
      <c r="E81" s="291">
        <v>20</v>
      </c>
      <c r="F81" s="299">
        <v>118</v>
      </c>
      <c r="G81" s="299">
        <v>2</v>
      </c>
      <c r="H81" s="299">
        <v>73</v>
      </c>
      <c r="I81" s="299">
        <v>213</v>
      </c>
      <c r="J81" s="299">
        <v>35550</v>
      </c>
      <c r="K81" s="299">
        <v>8216</v>
      </c>
      <c r="L81" s="299">
        <v>756</v>
      </c>
      <c r="M81" s="299">
        <v>2114</v>
      </c>
      <c r="N81" s="299">
        <v>46636</v>
      </c>
      <c r="O81" s="299">
        <v>43084</v>
      </c>
      <c r="P81" s="299">
        <v>3596</v>
      </c>
      <c r="Q81" s="299">
        <v>1730</v>
      </c>
      <c r="R81" s="299">
        <v>6844</v>
      </c>
      <c r="S81" s="299">
        <v>55254</v>
      </c>
      <c r="T81" s="299">
        <v>32608</v>
      </c>
      <c r="U81" s="299">
        <v>5370</v>
      </c>
      <c r="V81" s="299">
        <v>400</v>
      </c>
      <c r="W81" s="299">
        <v>4175</v>
      </c>
      <c r="X81" s="299">
        <v>42553</v>
      </c>
      <c r="Y81" s="299">
        <v>71</v>
      </c>
      <c r="Z81" s="299">
        <v>12</v>
      </c>
      <c r="AA81" s="299">
        <v>10</v>
      </c>
      <c r="AB81" s="299">
        <v>11</v>
      </c>
      <c r="AC81" s="299">
        <v>104</v>
      </c>
      <c r="AD81" s="299">
        <v>111313</v>
      </c>
      <c r="AE81" s="299">
        <v>17194</v>
      </c>
      <c r="AF81" s="299">
        <v>2896</v>
      </c>
      <c r="AG81" s="299">
        <v>13144</v>
      </c>
      <c r="AH81" s="299">
        <v>144547</v>
      </c>
      <c r="AI81" s="299">
        <v>396510</v>
      </c>
      <c r="AJ81" s="299">
        <v>97665</v>
      </c>
      <c r="AK81" s="299">
        <v>298845</v>
      </c>
      <c r="AL81" s="299">
        <v>122986</v>
      </c>
      <c r="AM81" s="299">
        <v>17.2</v>
      </c>
      <c r="AN81" s="299">
        <v>14784</v>
      </c>
      <c r="AO81" s="299">
        <v>0</v>
      </c>
      <c r="AP81" s="299">
        <v>137770</v>
      </c>
      <c r="AQ81" s="299">
        <v>27024</v>
      </c>
      <c r="AR81" s="299">
        <v>1171</v>
      </c>
      <c r="AS81" s="299">
        <v>278326</v>
      </c>
      <c r="AT81" s="299">
        <v>18161</v>
      </c>
      <c r="AU81" s="299">
        <v>324682</v>
      </c>
      <c r="AV81" s="299">
        <v>9943828</v>
      </c>
      <c r="AW81" s="299">
        <v>11000903</v>
      </c>
      <c r="AX81" s="299">
        <v>23</v>
      </c>
      <c r="AY81" s="299">
        <v>61.1</v>
      </c>
      <c r="AZ81" s="299">
        <v>16.5</v>
      </c>
      <c r="BA81" s="299">
        <v>41829</v>
      </c>
      <c r="BB81" s="299">
        <v>3246</v>
      </c>
      <c r="BC81" s="299">
        <v>2053</v>
      </c>
      <c r="BD81" s="299">
        <v>47128</v>
      </c>
      <c r="BE81" s="299">
        <v>157</v>
      </c>
      <c r="BF81" s="299">
        <v>94</v>
      </c>
      <c r="BG81" s="299">
        <v>76</v>
      </c>
      <c r="BH81" s="299">
        <v>23</v>
      </c>
      <c r="BI81" s="299">
        <v>53</v>
      </c>
      <c r="BJ81" s="299" t="s">
        <v>666</v>
      </c>
      <c r="BK81" s="299">
        <v>2</v>
      </c>
      <c r="BL81" s="299">
        <v>1</v>
      </c>
      <c r="BM81" s="299">
        <v>1</v>
      </c>
      <c r="BN81" s="299" t="s">
        <v>667</v>
      </c>
      <c r="BO81" s="299">
        <v>16</v>
      </c>
      <c r="BP81" s="299">
        <v>6</v>
      </c>
      <c r="BQ81" s="299">
        <v>10</v>
      </c>
      <c r="BR81" s="299" t="s">
        <v>671</v>
      </c>
      <c r="BS81" s="299">
        <v>109</v>
      </c>
      <c r="BT81" s="299">
        <v>7</v>
      </c>
      <c r="BU81" s="299">
        <v>0</v>
      </c>
      <c r="BV81" s="299">
        <v>794</v>
      </c>
      <c r="BW81" s="299">
        <v>11</v>
      </c>
      <c r="BX81" s="299">
        <v>1056</v>
      </c>
      <c r="BY81" s="299">
        <v>1089</v>
      </c>
      <c r="BZ81" s="300">
        <v>2145</v>
      </c>
      <c r="CB81" s="247" t="b">
        <v>1</v>
      </c>
      <c r="CC81" s="247" t="s">
        <v>530</v>
      </c>
      <c r="CD81" s="8" t="b">
        <v>1</v>
      </c>
      <c r="CE81" s="8" t="s">
        <v>530</v>
      </c>
      <c r="CF81" s="247" t="b">
        <v>1</v>
      </c>
      <c r="CG81" s="8" t="s">
        <v>530</v>
      </c>
    </row>
    <row r="82" spans="1:85" x14ac:dyDescent="0.25">
      <c r="A82" s="46">
        <v>74</v>
      </c>
      <c r="B82" s="47" t="s">
        <v>290</v>
      </c>
      <c r="C82" s="47" t="s">
        <v>180</v>
      </c>
      <c r="D82" s="47" t="s">
        <v>180</v>
      </c>
      <c r="E82" s="291">
        <v>32</v>
      </c>
      <c r="F82" s="299">
        <v>362</v>
      </c>
      <c r="G82" s="299">
        <v>5</v>
      </c>
      <c r="H82" s="299">
        <v>149</v>
      </c>
      <c r="I82" s="299">
        <v>548</v>
      </c>
      <c r="J82" s="299">
        <v>29259</v>
      </c>
      <c r="K82" s="299">
        <v>18309</v>
      </c>
      <c r="L82" s="299">
        <v>1571</v>
      </c>
      <c r="M82" s="299">
        <v>2290</v>
      </c>
      <c r="N82" s="299">
        <v>51429</v>
      </c>
      <c r="O82" s="299">
        <v>45562</v>
      </c>
      <c r="P82" s="299">
        <v>6252</v>
      </c>
      <c r="Q82" s="299">
        <v>1830</v>
      </c>
      <c r="R82" s="299">
        <v>4530</v>
      </c>
      <c r="S82" s="299">
        <v>58174</v>
      </c>
      <c r="T82" s="299">
        <v>40419</v>
      </c>
      <c r="U82" s="299">
        <v>14506</v>
      </c>
      <c r="V82" s="299">
        <v>1089</v>
      </c>
      <c r="W82" s="299">
        <v>3910</v>
      </c>
      <c r="X82" s="299">
        <v>59924</v>
      </c>
      <c r="Y82" s="299">
        <v>1197</v>
      </c>
      <c r="Z82" s="299">
        <v>190</v>
      </c>
      <c r="AA82" s="299">
        <v>77</v>
      </c>
      <c r="AB82" s="299">
        <v>117</v>
      </c>
      <c r="AC82" s="299">
        <v>1581</v>
      </c>
      <c r="AD82" s="299">
        <v>116437</v>
      </c>
      <c r="AE82" s="299">
        <v>39257</v>
      </c>
      <c r="AF82" s="299">
        <v>4567</v>
      </c>
      <c r="AG82" s="299">
        <v>10847</v>
      </c>
      <c r="AH82" s="299">
        <v>171108</v>
      </c>
      <c r="AI82" s="299">
        <v>231521</v>
      </c>
      <c r="AJ82" s="299">
        <v>60917</v>
      </c>
      <c r="AK82" s="299">
        <v>170604</v>
      </c>
      <c r="AL82" s="299">
        <v>111550</v>
      </c>
      <c r="AM82" s="299">
        <v>16.100000000000001</v>
      </c>
      <c r="AN82" s="299">
        <v>8246</v>
      </c>
      <c r="AO82" s="299">
        <v>0</v>
      </c>
      <c r="AP82" s="299">
        <v>119796</v>
      </c>
      <c r="AQ82" s="299">
        <v>27278</v>
      </c>
      <c r="AR82" s="299">
        <v>35</v>
      </c>
      <c r="AS82" s="299">
        <v>39313</v>
      </c>
      <c r="AT82" s="299">
        <v>168</v>
      </c>
      <c r="AU82" s="299">
        <v>66794</v>
      </c>
      <c r="AV82" s="299">
        <v>9862073</v>
      </c>
      <c r="AW82" s="299">
        <v>10673562</v>
      </c>
      <c r="AX82" s="299">
        <v>0</v>
      </c>
      <c r="AY82" s="299">
        <v>62</v>
      </c>
      <c r="AZ82" s="299">
        <v>14</v>
      </c>
      <c r="BA82" s="299">
        <v>100279</v>
      </c>
      <c r="BB82" s="299">
        <v>3382</v>
      </c>
      <c r="BC82" s="299">
        <v>2017</v>
      </c>
      <c r="BD82" s="299">
        <v>105678</v>
      </c>
      <c r="BE82" s="299">
        <v>189</v>
      </c>
      <c r="BF82" s="299">
        <v>45</v>
      </c>
      <c r="BG82" s="299">
        <v>43</v>
      </c>
      <c r="BH82" s="299">
        <v>18</v>
      </c>
      <c r="BI82" s="299">
        <v>25</v>
      </c>
      <c r="BJ82" s="299" t="s">
        <v>666</v>
      </c>
      <c r="BK82" s="299">
        <v>2</v>
      </c>
      <c r="BL82" s="299">
        <v>1</v>
      </c>
      <c r="BM82" s="299">
        <v>1</v>
      </c>
      <c r="BN82" s="299" t="s">
        <v>667</v>
      </c>
      <c r="BO82" s="299">
        <v>0</v>
      </c>
      <c r="BP82" s="299">
        <v>0</v>
      </c>
      <c r="BQ82" s="299">
        <v>0</v>
      </c>
      <c r="BR82" s="299" t="s">
        <v>667</v>
      </c>
      <c r="BS82" s="299">
        <v>0</v>
      </c>
      <c r="BT82" s="299">
        <v>0</v>
      </c>
      <c r="BU82" s="299">
        <v>0</v>
      </c>
      <c r="BV82" s="299">
        <v>2347</v>
      </c>
      <c r="BW82" s="299">
        <v>7</v>
      </c>
      <c r="BX82" s="299">
        <v>2588</v>
      </c>
      <c r="BY82" s="299">
        <v>469</v>
      </c>
      <c r="BZ82" s="300">
        <v>3057</v>
      </c>
      <c r="CB82" s="247" t="b">
        <v>1</v>
      </c>
      <c r="CC82" s="247" t="s">
        <v>530</v>
      </c>
      <c r="CD82" s="8" t="b">
        <v>1</v>
      </c>
      <c r="CE82" s="8" t="s">
        <v>530</v>
      </c>
      <c r="CF82" s="247" t="b">
        <v>1</v>
      </c>
      <c r="CG82" s="8" t="s">
        <v>530</v>
      </c>
    </row>
    <row r="83" spans="1:85" x14ac:dyDescent="0.25">
      <c r="A83" s="46">
        <v>75</v>
      </c>
      <c r="B83" s="47" t="s">
        <v>291</v>
      </c>
      <c r="C83" s="47" t="s">
        <v>184</v>
      </c>
      <c r="D83" s="47" t="s">
        <v>184</v>
      </c>
      <c r="E83" s="291">
        <v>31</v>
      </c>
      <c r="F83" s="299">
        <v>92</v>
      </c>
      <c r="G83" s="299">
        <v>7</v>
      </c>
      <c r="H83" s="299">
        <v>184</v>
      </c>
      <c r="I83" s="299">
        <v>314</v>
      </c>
      <c r="J83" s="299">
        <v>37990</v>
      </c>
      <c r="K83" s="299">
        <v>13603</v>
      </c>
      <c r="L83" s="299">
        <v>1447</v>
      </c>
      <c r="M83" s="299">
        <v>4110</v>
      </c>
      <c r="N83" s="299">
        <v>57150</v>
      </c>
      <c r="O83" s="299">
        <v>50632</v>
      </c>
      <c r="P83" s="299">
        <v>5835</v>
      </c>
      <c r="Q83" s="299">
        <v>1116</v>
      </c>
      <c r="R83" s="299">
        <v>5808</v>
      </c>
      <c r="S83" s="299">
        <v>63391</v>
      </c>
      <c r="T83" s="299">
        <v>36509</v>
      </c>
      <c r="U83" s="299">
        <v>9493</v>
      </c>
      <c r="V83" s="299">
        <v>1135</v>
      </c>
      <c r="W83" s="299">
        <v>3449</v>
      </c>
      <c r="X83" s="299">
        <v>50586</v>
      </c>
      <c r="Y83" s="299">
        <v>930</v>
      </c>
      <c r="Z83" s="299">
        <v>144</v>
      </c>
      <c r="AA83" s="299">
        <v>60</v>
      </c>
      <c r="AB83" s="299">
        <v>372</v>
      </c>
      <c r="AC83" s="299">
        <v>1506</v>
      </c>
      <c r="AD83" s="299">
        <v>126061</v>
      </c>
      <c r="AE83" s="299">
        <v>29075</v>
      </c>
      <c r="AF83" s="299">
        <v>3758</v>
      </c>
      <c r="AG83" s="299">
        <v>13739</v>
      </c>
      <c r="AH83" s="299">
        <v>172633</v>
      </c>
      <c r="AI83" s="299">
        <v>444010</v>
      </c>
      <c r="AJ83" s="299">
        <v>1257</v>
      </c>
      <c r="AK83" s="299">
        <v>442753</v>
      </c>
      <c r="AL83" s="299">
        <v>214125</v>
      </c>
      <c r="AM83" s="299">
        <v>18.3</v>
      </c>
      <c r="AN83" s="299">
        <v>9687</v>
      </c>
      <c r="AO83" s="299">
        <v>0</v>
      </c>
      <c r="AP83" s="299">
        <v>223812</v>
      </c>
      <c r="AQ83" s="299">
        <v>22239</v>
      </c>
      <c r="AR83" s="299">
        <v>23</v>
      </c>
      <c r="AS83" s="299">
        <v>74620</v>
      </c>
      <c r="AT83" s="299">
        <v>170</v>
      </c>
      <c r="AU83" s="299">
        <v>97052</v>
      </c>
      <c r="AV83" s="299">
        <v>12085899</v>
      </c>
      <c r="AW83" s="299">
        <v>12747109</v>
      </c>
      <c r="AX83" s="299">
        <v>164</v>
      </c>
      <c r="AY83" s="299">
        <v>62</v>
      </c>
      <c r="AZ83" s="299">
        <v>6</v>
      </c>
      <c r="BA83" s="299">
        <v>81057</v>
      </c>
      <c r="BB83" s="299">
        <v>3045</v>
      </c>
      <c r="BC83" s="299">
        <v>1966</v>
      </c>
      <c r="BD83" s="299">
        <v>86068</v>
      </c>
      <c r="BE83" s="299">
        <v>204</v>
      </c>
      <c r="BF83" s="299">
        <v>117</v>
      </c>
      <c r="BG83" s="299">
        <v>99</v>
      </c>
      <c r="BH83" s="299">
        <v>44</v>
      </c>
      <c r="BI83" s="299">
        <v>55</v>
      </c>
      <c r="BJ83" s="299" t="s">
        <v>666</v>
      </c>
      <c r="BK83" s="299">
        <v>6</v>
      </c>
      <c r="BL83" s="299">
        <v>1</v>
      </c>
      <c r="BM83" s="299">
        <v>5</v>
      </c>
      <c r="BN83" s="299" t="s">
        <v>670</v>
      </c>
      <c r="BO83" s="299">
        <v>12</v>
      </c>
      <c r="BP83" s="299">
        <v>5</v>
      </c>
      <c r="BQ83" s="299">
        <v>7</v>
      </c>
      <c r="BR83" s="299" t="s">
        <v>670</v>
      </c>
      <c r="BS83" s="299">
        <v>1</v>
      </c>
      <c r="BT83" s="299">
        <v>8</v>
      </c>
      <c r="BU83" s="299">
        <v>4</v>
      </c>
      <c r="BV83" s="299">
        <v>2634</v>
      </c>
      <c r="BW83" s="299">
        <v>12</v>
      </c>
      <c r="BX83" s="299">
        <v>2967</v>
      </c>
      <c r="BY83" s="299">
        <v>616</v>
      </c>
      <c r="BZ83" s="300">
        <v>3583</v>
      </c>
      <c r="CB83" s="247" t="b">
        <v>1</v>
      </c>
      <c r="CC83" s="247" t="s">
        <v>530</v>
      </c>
      <c r="CD83" s="8" t="b">
        <v>1</v>
      </c>
      <c r="CE83" s="8" t="s">
        <v>530</v>
      </c>
      <c r="CF83" s="247" t="b">
        <v>1</v>
      </c>
      <c r="CG83" s="8" t="s">
        <v>530</v>
      </c>
    </row>
    <row r="84" spans="1:85" x14ac:dyDescent="0.25">
      <c r="A84" s="46">
        <v>76</v>
      </c>
      <c r="B84" s="47" t="s">
        <v>51</v>
      </c>
      <c r="C84" s="47" t="s">
        <v>185</v>
      </c>
      <c r="D84" s="47" t="s">
        <v>185</v>
      </c>
      <c r="E84" s="291">
        <v>27</v>
      </c>
      <c r="F84" s="299">
        <v>591</v>
      </c>
      <c r="G84" s="299">
        <v>7</v>
      </c>
      <c r="H84" s="299">
        <v>546</v>
      </c>
      <c r="I84" s="299">
        <v>1171</v>
      </c>
      <c r="J84" s="299">
        <v>61846</v>
      </c>
      <c r="K84" s="299">
        <v>42510</v>
      </c>
      <c r="L84" s="299">
        <v>616</v>
      </c>
      <c r="M84" s="299">
        <v>7459</v>
      </c>
      <c r="N84" s="299">
        <v>112431</v>
      </c>
      <c r="O84" s="299">
        <v>81409</v>
      </c>
      <c r="P84" s="299">
        <v>13857</v>
      </c>
      <c r="Q84" s="299">
        <v>375</v>
      </c>
      <c r="R84" s="299">
        <v>15622</v>
      </c>
      <c r="S84" s="299">
        <v>111263</v>
      </c>
      <c r="T84" s="299">
        <v>83270</v>
      </c>
      <c r="U84" s="299">
        <v>25470</v>
      </c>
      <c r="V84" s="299">
        <v>319</v>
      </c>
      <c r="W84" s="299">
        <v>5838</v>
      </c>
      <c r="X84" s="299">
        <v>114897</v>
      </c>
      <c r="Y84" s="299">
        <v>0</v>
      </c>
      <c r="Z84" s="299">
        <v>0</v>
      </c>
      <c r="AA84" s="299">
        <v>0</v>
      </c>
      <c r="AB84" s="299">
        <v>0</v>
      </c>
      <c r="AC84" s="299">
        <v>0</v>
      </c>
      <c r="AD84" s="299">
        <v>226525</v>
      </c>
      <c r="AE84" s="299">
        <v>81837</v>
      </c>
      <c r="AF84" s="299">
        <v>1310</v>
      </c>
      <c r="AG84" s="299">
        <v>28919</v>
      </c>
      <c r="AH84" s="299">
        <v>338591</v>
      </c>
      <c r="AI84" s="299">
        <v>1719600</v>
      </c>
      <c r="AJ84" s="299">
        <v>11000</v>
      </c>
      <c r="AK84" s="299">
        <v>1708600</v>
      </c>
      <c r="AL84" s="299">
        <v>228100</v>
      </c>
      <c r="AM84" s="299">
        <v>20.399999999999999</v>
      </c>
      <c r="AN84" s="299">
        <v>59100</v>
      </c>
      <c r="AO84" s="299">
        <v>0</v>
      </c>
      <c r="AP84" s="299">
        <v>287200</v>
      </c>
      <c r="AQ84" s="299">
        <v>46100</v>
      </c>
      <c r="AR84" s="299">
        <v>0</v>
      </c>
      <c r="AS84" s="299">
        <v>38300</v>
      </c>
      <c r="AT84" s="299">
        <v>0</v>
      </c>
      <c r="AU84" s="299">
        <v>84400</v>
      </c>
      <c r="AV84" s="299">
        <v>18915200</v>
      </c>
      <c r="AW84" s="299">
        <v>20334400</v>
      </c>
      <c r="AX84" s="299">
        <v>6300</v>
      </c>
      <c r="AY84" s="299">
        <v>170</v>
      </c>
      <c r="AZ84" s="299">
        <v>10</v>
      </c>
      <c r="BA84" s="299">
        <v>106700</v>
      </c>
      <c r="BB84" s="299">
        <v>7300</v>
      </c>
      <c r="BC84" s="299">
        <v>3800</v>
      </c>
      <c r="BD84" s="299">
        <v>117800</v>
      </c>
      <c r="BE84" s="299">
        <v>247</v>
      </c>
      <c r="BF84" s="299">
        <v>202</v>
      </c>
      <c r="BG84" s="299">
        <v>171</v>
      </c>
      <c r="BH84" s="299">
        <v>53</v>
      </c>
      <c r="BI84" s="299">
        <v>118</v>
      </c>
      <c r="BJ84" s="299" t="s">
        <v>666</v>
      </c>
      <c r="BK84" s="299">
        <v>13</v>
      </c>
      <c r="BL84" s="299">
        <v>6</v>
      </c>
      <c r="BM84" s="299">
        <v>7</v>
      </c>
      <c r="BN84" s="299" t="s">
        <v>675</v>
      </c>
      <c r="BO84" s="299">
        <v>18</v>
      </c>
      <c r="BP84" s="299">
        <v>4</v>
      </c>
      <c r="BQ84" s="299">
        <v>14</v>
      </c>
      <c r="BR84" s="299" t="s">
        <v>672</v>
      </c>
      <c r="BS84" s="299">
        <v>0</v>
      </c>
      <c r="BT84" s="299">
        <v>24</v>
      </c>
      <c r="BU84" s="299">
        <v>3</v>
      </c>
      <c r="BV84" s="299">
        <v>3816</v>
      </c>
      <c r="BW84" s="299">
        <v>37</v>
      </c>
      <c r="BX84" s="299">
        <v>4302</v>
      </c>
      <c r="BY84" s="299">
        <v>1786</v>
      </c>
      <c r="BZ84" s="300">
        <v>6088</v>
      </c>
      <c r="CB84" s="247" t="b">
        <v>1</v>
      </c>
      <c r="CC84" s="247" t="s">
        <v>530</v>
      </c>
      <c r="CD84" s="8" t="b">
        <v>1</v>
      </c>
      <c r="CE84" s="8" t="s">
        <v>530</v>
      </c>
      <c r="CF84" s="247" t="b">
        <v>1</v>
      </c>
      <c r="CG84" s="8" t="s">
        <v>530</v>
      </c>
    </row>
    <row r="85" spans="1:85" x14ac:dyDescent="0.25">
      <c r="A85" s="46">
        <v>77</v>
      </c>
      <c r="B85" s="47" t="s">
        <v>52</v>
      </c>
      <c r="C85" s="47" t="s">
        <v>186</v>
      </c>
      <c r="D85" s="47" t="s">
        <v>186</v>
      </c>
      <c r="E85" s="291">
        <v>92</v>
      </c>
      <c r="F85" s="299">
        <v>241</v>
      </c>
      <c r="G85" s="299">
        <v>155</v>
      </c>
      <c r="H85" s="299">
        <v>329</v>
      </c>
      <c r="I85" s="299">
        <v>817</v>
      </c>
      <c r="J85" s="299">
        <v>62880</v>
      </c>
      <c r="K85" s="299">
        <v>20583</v>
      </c>
      <c r="L85" s="299">
        <v>7470</v>
      </c>
      <c r="M85" s="299">
        <v>13958</v>
      </c>
      <c r="N85" s="299">
        <v>104891</v>
      </c>
      <c r="O85" s="299">
        <v>80725</v>
      </c>
      <c r="P85" s="299">
        <v>5569</v>
      </c>
      <c r="Q85" s="299">
        <v>5526</v>
      </c>
      <c r="R85" s="299">
        <v>11639</v>
      </c>
      <c r="S85" s="299">
        <v>103459</v>
      </c>
      <c r="T85" s="299">
        <v>66467</v>
      </c>
      <c r="U85" s="299">
        <v>11003</v>
      </c>
      <c r="V85" s="299">
        <v>5518</v>
      </c>
      <c r="W85" s="299">
        <v>15379</v>
      </c>
      <c r="X85" s="299">
        <v>98367</v>
      </c>
      <c r="Y85" s="299">
        <v>174</v>
      </c>
      <c r="Z85" s="299">
        <v>8</v>
      </c>
      <c r="AA85" s="299">
        <v>18</v>
      </c>
      <c r="AB85" s="299">
        <v>30</v>
      </c>
      <c r="AC85" s="299">
        <v>230</v>
      </c>
      <c r="AD85" s="299">
        <v>210246</v>
      </c>
      <c r="AE85" s="299">
        <v>37163</v>
      </c>
      <c r="AF85" s="299">
        <v>18532</v>
      </c>
      <c r="AG85" s="299">
        <v>41006</v>
      </c>
      <c r="AH85" s="299">
        <v>306947</v>
      </c>
      <c r="AI85" s="299">
        <v>326428</v>
      </c>
      <c r="AJ85" s="299">
        <v>40945</v>
      </c>
      <c r="AK85" s="299">
        <v>285483</v>
      </c>
      <c r="AL85" s="299">
        <v>338522</v>
      </c>
      <c r="AM85" s="299">
        <v>18</v>
      </c>
      <c r="AN85" s="299">
        <v>2288</v>
      </c>
      <c r="AO85" s="299">
        <v>0</v>
      </c>
      <c r="AP85" s="299">
        <v>340810</v>
      </c>
      <c r="AQ85" s="299">
        <v>848</v>
      </c>
      <c r="AR85" s="299">
        <v>22049</v>
      </c>
      <c r="AS85" s="299">
        <v>354768</v>
      </c>
      <c r="AT85" s="299">
        <v>47556</v>
      </c>
      <c r="AU85" s="299">
        <v>425221</v>
      </c>
      <c r="AV85" s="299">
        <v>16327202</v>
      </c>
      <c r="AW85" s="299">
        <v>17906416</v>
      </c>
      <c r="AX85" s="299">
        <v>243</v>
      </c>
      <c r="AY85" s="299">
        <v>90</v>
      </c>
      <c r="AZ85" s="299">
        <v>18</v>
      </c>
      <c r="BA85" s="299">
        <v>5531</v>
      </c>
      <c r="BB85" s="299">
        <v>4225</v>
      </c>
      <c r="BC85" s="299">
        <v>699</v>
      </c>
      <c r="BD85" s="299">
        <v>10455</v>
      </c>
      <c r="BE85" s="299">
        <v>638</v>
      </c>
      <c r="BF85" s="299">
        <v>228</v>
      </c>
      <c r="BG85" s="299">
        <v>140</v>
      </c>
      <c r="BH85" s="299">
        <v>42</v>
      </c>
      <c r="BI85" s="299">
        <v>98</v>
      </c>
      <c r="BJ85" s="299" t="s">
        <v>666</v>
      </c>
      <c r="BK85" s="299">
        <v>35</v>
      </c>
      <c r="BL85" s="299">
        <v>17</v>
      </c>
      <c r="BM85" s="299">
        <v>18</v>
      </c>
      <c r="BN85" s="299" t="s">
        <v>671</v>
      </c>
      <c r="BO85" s="299">
        <v>53</v>
      </c>
      <c r="BP85" s="299">
        <v>23</v>
      </c>
      <c r="BQ85" s="299">
        <v>30</v>
      </c>
      <c r="BR85" s="299" t="s">
        <v>670</v>
      </c>
      <c r="BS85" s="299">
        <v>42</v>
      </c>
      <c r="BT85" s="299">
        <v>30</v>
      </c>
      <c r="BU85" s="299">
        <v>0</v>
      </c>
      <c r="BV85" s="299">
        <v>3089</v>
      </c>
      <c r="BW85" s="299">
        <v>31</v>
      </c>
      <c r="BX85" s="299">
        <v>3986</v>
      </c>
      <c r="BY85" s="299">
        <v>1397</v>
      </c>
      <c r="BZ85" s="300">
        <v>5383</v>
      </c>
      <c r="CB85" s="247" t="b">
        <v>0</v>
      </c>
      <c r="CC85" s="247">
        <v>1</v>
      </c>
      <c r="CD85" s="8" t="b">
        <v>1</v>
      </c>
      <c r="CE85" s="8" t="s">
        <v>530</v>
      </c>
      <c r="CF85" s="247" t="b">
        <v>1</v>
      </c>
      <c r="CG85" s="8" t="s">
        <v>530</v>
      </c>
    </row>
    <row r="86" spans="1:85" x14ac:dyDescent="0.25">
      <c r="A86" s="46">
        <v>78</v>
      </c>
      <c r="B86" s="47" t="s">
        <v>58</v>
      </c>
      <c r="C86" s="47" t="s">
        <v>201</v>
      </c>
      <c r="D86" s="47" t="s">
        <v>511</v>
      </c>
      <c r="E86" s="291">
        <v>41</v>
      </c>
      <c r="F86" s="299">
        <v>8</v>
      </c>
      <c r="G86" s="299">
        <v>5</v>
      </c>
      <c r="H86" s="299">
        <v>37</v>
      </c>
      <c r="I86" s="299">
        <v>91</v>
      </c>
      <c r="J86" s="299">
        <v>14560</v>
      </c>
      <c r="K86" s="299">
        <v>1028</v>
      </c>
      <c r="L86" s="299">
        <v>53</v>
      </c>
      <c r="M86" s="299">
        <v>1357</v>
      </c>
      <c r="N86" s="299">
        <v>16998</v>
      </c>
      <c r="O86" s="299">
        <v>13273</v>
      </c>
      <c r="P86" s="299">
        <v>732</v>
      </c>
      <c r="Q86" s="299">
        <v>41</v>
      </c>
      <c r="R86" s="299">
        <v>433</v>
      </c>
      <c r="S86" s="299">
        <v>14479</v>
      </c>
      <c r="T86" s="299">
        <v>15760</v>
      </c>
      <c r="U86" s="299">
        <v>1197</v>
      </c>
      <c r="V86" s="299">
        <v>42</v>
      </c>
      <c r="W86" s="299">
        <v>876</v>
      </c>
      <c r="X86" s="299">
        <v>17875</v>
      </c>
      <c r="Y86" s="299">
        <v>323</v>
      </c>
      <c r="Z86" s="299">
        <v>14</v>
      </c>
      <c r="AA86" s="299">
        <v>0</v>
      </c>
      <c r="AB86" s="299">
        <v>6</v>
      </c>
      <c r="AC86" s="299">
        <v>343</v>
      </c>
      <c r="AD86" s="299">
        <v>43916</v>
      </c>
      <c r="AE86" s="299">
        <v>2971</v>
      </c>
      <c r="AF86" s="299">
        <v>136</v>
      </c>
      <c r="AG86" s="299">
        <v>2672</v>
      </c>
      <c r="AH86" s="299">
        <v>49695</v>
      </c>
      <c r="AI86" s="299">
        <v>138702</v>
      </c>
      <c r="AJ86" s="299">
        <v>0</v>
      </c>
      <c r="AK86" s="299">
        <v>138702</v>
      </c>
      <c r="AL86" s="299">
        <v>51918</v>
      </c>
      <c r="AM86" s="299">
        <v>17.3</v>
      </c>
      <c r="AN86" s="299">
        <v>14378</v>
      </c>
      <c r="AO86" s="299">
        <v>0</v>
      </c>
      <c r="AP86" s="299">
        <v>66296</v>
      </c>
      <c r="AQ86" s="299">
        <v>0</v>
      </c>
      <c r="AR86" s="299">
        <v>13789</v>
      </c>
      <c r="AS86" s="299">
        <v>9783</v>
      </c>
      <c r="AT86" s="299">
        <v>17</v>
      </c>
      <c r="AU86" s="299">
        <v>23589</v>
      </c>
      <c r="AV86" s="299">
        <v>2226208</v>
      </c>
      <c r="AW86" s="299">
        <v>2489492</v>
      </c>
      <c r="AX86" s="299">
        <v>3830</v>
      </c>
      <c r="AY86" s="299">
        <v>32.5</v>
      </c>
      <c r="AZ86" s="299">
        <v>5</v>
      </c>
      <c r="BA86" s="299">
        <v>20595</v>
      </c>
      <c r="BB86" s="299">
        <v>2242</v>
      </c>
      <c r="BC86" s="299">
        <v>2929</v>
      </c>
      <c r="BD86" s="299">
        <v>25766</v>
      </c>
      <c r="BE86" s="299">
        <v>24</v>
      </c>
      <c r="BF86" s="299">
        <v>37</v>
      </c>
      <c r="BG86" s="299">
        <v>33</v>
      </c>
      <c r="BH86" s="299">
        <v>8</v>
      </c>
      <c r="BI86" s="299">
        <v>25</v>
      </c>
      <c r="BJ86" s="299" t="s">
        <v>670</v>
      </c>
      <c r="BK86" s="299">
        <v>1</v>
      </c>
      <c r="BL86" s="299">
        <v>1</v>
      </c>
      <c r="BM86" s="299">
        <v>0</v>
      </c>
      <c r="BN86" s="299" t="s">
        <v>667</v>
      </c>
      <c r="BO86" s="299">
        <v>3</v>
      </c>
      <c r="BP86" s="299">
        <v>1</v>
      </c>
      <c r="BQ86" s="299">
        <v>2</v>
      </c>
      <c r="BR86" s="299" t="s">
        <v>667</v>
      </c>
      <c r="BS86" s="299">
        <v>1</v>
      </c>
      <c r="BT86" s="299">
        <v>2</v>
      </c>
      <c r="BU86" s="299">
        <v>0</v>
      </c>
      <c r="BV86" s="299">
        <v>467</v>
      </c>
      <c r="BW86" s="299">
        <v>0</v>
      </c>
      <c r="BX86" s="299">
        <v>528</v>
      </c>
      <c r="BY86" s="299">
        <v>0</v>
      </c>
      <c r="BZ86" s="300">
        <v>528</v>
      </c>
      <c r="CB86" s="247" t="b">
        <v>1</v>
      </c>
      <c r="CC86" s="247" t="s">
        <v>530</v>
      </c>
      <c r="CD86" s="8" t="b">
        <v>1</v>
      </c>
      <c r="CE86" s="8" t="s">
        <v>530</v>
      </c>
      <c r="CF86" s="247" t="b">
        <v>1</v>
      </c>
      <c r="CG86" s="8" t="s">
        <v>530</v>
      </c>
    </row>
    <row r="87" spans="1:85" x14ac:dyDescent="0.25">
      <c r="A87" s="46">
        <v>79</v>
      </c>
      <c r="B87" s="47" t="s">
        <v>57</v>
      </c>
      <c r="C87" s="47" t="s">
        <v>209</v>
      </c>
      <c r="D87" s="47" t="s">
        <v>512</v>
      </c>
      <c r="E87" s="291">
        <v>42</v>
      </c>
      <c r="F87" s="299">
        <v>4</v>
      </c>
      <c r="G87" s="299">
        <v>1</v>
      </c>
      <c r="H87" s="299">
        <v>45</v>
      </c>
      <c r="I87" s="299">
        <v>92</v>
      </c>
      <c r="J87" s="299">
        <v>17132</v>
      </c>
      <c r="K87" s="299">
        <v>969</v>
      </c>
      <c r="L87" s="299">
        <v>157</v>
      </c>
      <c r="M87" s="299">
        <v>385</v>
      </c>
      <c r="N87" s="299">
        <v>18643</v>
      </c>
      <c r="O87" s="299">
        <v>14223</v>
      </c>
      <c r="P87" s="299">
        <v>490</v>
      </c>
      <c r="Q87" s="299">
        <v>98</v>
      </c>
      <c r="R87" s="299">
        <v>531</v>
      </c>
      <c r="S87" s="299">
        <v>15342</v>
      </c>
      <c r="T87" s="299">
        <v>14704</v>
      </c>
      <c r="U87" s="299">
        <v>871</v>
      </c>
      <c r="V87" s="299">
        <v>84</v>
      </c>
      <c r="W87" s="299">
        <v>555</v>
      </c>
      <c r="X87" s="299">
        <v>16214</v>
      </c>
      <c r="Y87" s="299">
        <v>17</v>
      </c>
      <c r="Z87" s="299">
        <v>0</v>
      </c>
      <c r="AA87" s="299">
        <v>0</v>
      </c>
      <c r="AB87" s="299">
        <v>0</v>
      </c>
      <c r="AC87" s="299">
        <v>17</v>
      </c>
      <c r="AD87" s="299">
        <v>46076</v>
      </c>
      <c r="AE87" s="299">
        <v>2330</v>
      </c>
      <c r="AF87" s="299">
        <v>339</v>
      </c>
      <c r="AG87" s="299">
        <v>1471</v>
      </c>
      <c r="AH87" s="299">
        <v>50216</v>
      </c>
      <c r="AI87" s="299">
        <v>55840</v>
      </c>
      <c r="AJ87" s="299">
        <v>571</v>
      </c>
      <c r="AK87" s="299">
        <v>55269</v>
      </c>
      <c r="AL87" s="299">
        <v>66168</v>
      </c>
      <c r="AM87" s="299">
        <v>18.3</v>
      </c>
      <c r="AN87" s="299">
        <v>0</v>
      </c>
      <c r="AO87" s="299">
        <v>0</v>
      </c>
      <c r="AP87" s="299">
        <v>66168</v>
      </c>
      <c r="AQ87" s="299">
        <v>12076</v>
      </c>
      <c r="AR87" s="299">
        <v>19935</v>
      </c>
      <c r="AS87" s="299">
        <v>141</v>
      </c>
      <c r="AT87" s="299">
        <v>-14</v>
      </c>
      <c r="AU87" s="299">
        <v>32138</v>
      </c>
      <c r="AV87" s="299">
        <v>3041244</v>
      </c>
      <c r="AW87" s="299">
        <v>3236677</v>
      </c>
      <c r="AX87" s="299">
        <v>20</v>
      </c>
      <c r="AY87" s="299">
        <v>22.2</v>
      </c>
      <c r="AZ87" s="299">
        <v>2</v>
      </c>
      <c r="BA87" s="299">
        <v>12435</v>
      </c>
      <c r="BB87" s="299">
        <v>1409</v>
      </c>
      <c r="BC87" s="299">
        <v>567</v>
      </c>
      <c r="BD87" s="299">
        <v>14411</v>
      </c>
      <c r="BE87" s="299">
        <v>35</v>
      </c>
      <c r="BF87" s="299">
        <v>62</v>
      </c>
      <c r="BG87" s="299">
        <v>53</v>
      </c>
      <c r="BH87" s="299">
        <v>15</v>
      </c>
      <c r="BI87" s="299">
        <v>38</v>
      </c>
      <c r="BJ87" s="299" t="s">
        <v>666</v>
      </c>
      <c r="BK87" s="299">
        <v>2</v>
      </c>
      <c r="BL87" s="299">
        <v>0</v>
      </c>
      <c r="BM87" s="299">
        <v>2</v>
      </c>
      <c r="BN87" s="299" t="s">
        <v>667</v>
      </c>
      <c r="BO87" s="299">
        <v>7</v>
      </c>
      <c r="BP87" s="299">
        <v>6</v>
      </c>
      <c r="BQ87" s="299">
        <v>1</v>
      </c>
      <c r="BR87" s="299" t="s">
        <v>672</v>
      </c>
      <c r="BS87" s="299">
        <v>5</v>
      </c>
      <c r="BT87" s="299">
        <v>7</v>
      </c>
      <c r="BU87" s="299">
        <v>0</v>
      </c>
      <c r="BV87" s="299">
        <v>259</v>
      </c>
      <c r="BW87" s="299">
        <v>0</v>
      </c>
      <c r="BX87" s="299">
        <v>356</v>
      </c>
      <c r="BY87" s="299">
        <v>553</v>
      </c>
      <c r="BZ87" s="300">
        <v>909</v>
      </c>
      <c r="CB87" s="247" t="b">
        <v>1</v>
      </c>
      <c r="CC87" s="247" t="s">
        <v>530</v>
      </c>
      <c r="CD87" s="8" t="b">
        <v>1</v>
      </c>
      <c r="CE87" s="8" t="s">
        <v>530</v>
      </c>
      <c r="CF87" s="247" t="b">
        <v>1</v>
      </c>
      <c r="CG87" s="8" t="s">
        <v>530</v>
      </c>
    </row>
    <row r="88" spans="1:85" x14ac:dyDescent="0.25">
      <c r="A88" s="46">
        <v>80</v>
      </c>
      <c r="B88" s="47" t="s">
        <v>62</v>
      </c>
      <c r="C88" s="47" t="s">
        <v>257</v>
      </c>
      <c r="D88" s="47" t="s">
        <v>513</v>
      </c>
      <c r="E88" s="291">
        <v>51</v>
      </c>
      <c r="F88" s="299">
        <v>2</v>
      </c>
      <c r="G88" s="299">
        <v>0</v>
      </c>
      <c r="H88" s="299">
        <v>47</v>
      </c>
      <c r="I88" s="299">
        <v>100</v>
      </c>
      <c r="J88" s="299">
        <v>21820</v>
      </c>
      <c r="K88" s="299">
        <v>691</v>
      </c>
      <c r="L88" s="299">
        <v>0</v>
      </c>
      <c r="M88" s="299">
        <v>2465</v>
      </c>
      <c r="N88" s="299">
        <v>24976</v>
      </c>
      <c r="O88" s="299">
        <v>18101</v>
      </c>
      <c r="P88" s="299">
        <v>358</v>
      </c>
      <c r="Q88" s="299">
        <v>0</v>
      </c>
      <c r="R88" s="299">
        <v>1015</v>
      </c>
      <c r="S88" s="299">
        <v>19474</v>
      </c>
      <c r="T88" s="299">
        <v>16893</v>
      </c>
      <c r="U88" s="299">
        <v>605</v>
      </c>
      <c r="V88" s="299">
        <v>0</v>
      </c>
      <c r="W88" s="299">
        <v>1465</v>
      </c>
      <c r="X88" s="299">
        <v>18963</v>
      </c>
      <c r="Y88" s="299">
        <v>32</v>
      </c>
      <c r="Z88" s="299">
        <v>1</v>
      </c>
      <c r="AA88" s="299">
        <v>0</v>
      </c>
      <c r="AB88" s="299">
        <v>6</v>
      </c>
      <c r="AC88" s="299">
        <v>39</v>
      </c>
      <c r="AD88" s="299">
        <v>56846</v>
      </c>
      <c r="AE88" s="299">
        <v>1655</v>
      </c>
      <c r="AF88" s="299">
        <v>0</v>
      </c>
      <c r="AG88" s="299">
        <v>4951</v>
      </c>
      <c r="AH88" s="299">
        <v>63452</v>
      </c>
      <c r="AI88" s="299">
        <v>156131</v>
      </c>
      <c r="AJ88" s="299">
        <v>0</v>
      </c>
      <c r="AK88" s="299">
        <v>156131</v>
      </c>
      <c r="AL88" s="299">
        <v>86695</v>
      </c>
      <c r="AM88" s="299">
        <v>18</v>
      </c>
      <c r="AN88" s="299">
        <v>18231</v>
      </c>
      <c r="AO88" s="299">
        <v>0</v>
      </c>
      <c r="AP88" s="299">
        <v>104926</v>
      </c>
      <c r="AQ88" s="299">
        <v>0</v>
      </c>
      <c r="AR88" s="299">
        <v>34008</v>
      </c>
      <c r="AS88" s="299">
        <v>152</v>
      </c>
      <c r="AT88" s="299">
        <v>49</v>
      </c>
      <c r="AU88" s="299">
        <v>34209</v>
      </c>
      <c r="AV88" s="299">
        <v>3557240</v>
      </c>
      <c r="AW88" s="299">
        <v>3768067</v>
      </c>
      <c r="AX88" s="299">
        <v>1067</v>
      </c>
      <c r="AY88" s="299">
        <v>24.07</v>
      </c>
      <c r="AZ88" s="299">
        <v>2.2400000000000002</v>
      </c>
      <c r="BA88" s="299">
        <v>9495</v>
      </c>
      <c r="BB88" s="299">
        <v>1372</v>
      </c>
      <c r="BC88" s="299">
        <v>1135</v>
      </c>
      <c r="BD88" s="299">
        <v>12002</v>
      </c>
      <c r="BE88" s="299">
        <v>56</v>
      </c>
      <c r="BF88" s="299">
        <v>51</v>
      </c>
      <c r="BG88" s="299">
        <v>48</v>
      </c>
      <c r="BH88" s="299">
        <v>21</v>
      </c>
      <c r="BI88" s="299">
        <v>27</v>
      </c>
      <c r="BJ88" s="299" t="s">
        <v>666</v>
      </c>
      <c r="BK88" s="299">
        <v>1</v>
      </c>
      <c r="BL88" s="299">
        <v>1</v>
      </c>
      <c r="BM88" s="299">
        <v>0</v>
      </c>
      <c r="BN88" s="299" t="s">
        <v>667</v>
      </c>
      <c r="BO88" s="299">
        <v>2</v>
      </c>
      <c r="BP88" s="299">
        <v>1</v>
      </c>
      <c r="BQ88" s="299">
        <v>1</v>
      </c>
      <c r="BR88" s="299" t="s">
        <v>667</v>
      </c>
      <c r="BS88" s="299">
        <v>0</v>
      </c>
      <c r="BT88" s="299">
        <v>8</v>
      </c>
      <c r="BU88" s="299">
        <v>0</v>
      </c>
      <c r="BV88" s="299">
        <v>119</v>
      </c>
      <c r="BW88" s="299">
        <v>0</v>
      </c>
      <c r="BX88" s="299">
        <v>226</v>
      </c>
      <c r="BY88" s="299">
        <v>283</v>
      </c>
      <c r="BZ88" s="300">
        <v>509</v>
      </c>
      <c r="CB88" s="247" t="b">
        <v>1</v>
      </c>
      <c r="CC88" s="247" t="s">
        <v>530</v>
      </c>
      <c r="CD88" s="8" t="b">
        <v>1</v>
      </c>
      <c r="CE88" s="8" t="s">
        <v>530</v>
      </c>
      <c r="CF88" s="247" t="b">
        <v>1</v>
      </c>
      <c r="CG88" s="8" t="s">
        <v>530</v>
      </c>
    </row>
    <row r="89" spans="1:85" x14ac:dyDescent="0.25">
      <c r="A89" s="46">
        <v>81</v>
      </c>
      <c r="B89" s="47" t="s">
        <v>100</v>
      </c>
      <c r="C89" s="47" t="s">
        <v>272</v>
      </c>
      <c r="D89" s="47" t="s">
        <v>514</v>
      </c>
      <c r="E89" s="291">
        <v>24</v>
      </c>
      <c r="F89" s="299">
        <v>15</v>
      </c>
      <c r="G89" s="299">
        <v>23</v>
      </c>
      <c r="H89" s="299">
        <v>15</v>
      </c>
      <c r="I89" s="299">
        <v>77</v>
      </c>
      <c r="J89" s="299">
        <v>16826</v>
      </c>
      <c r="K89" s="299">
        <v>1276</v>
      </c>
      <c r="L89" s="299">
        <v>524</v>
      </c>
      <c r="M89" s="299">
        <v>121</v>
      </c>
      <c r="N89" s="299">
        <v>18747</v>
      </c>
      <c r="O89" s="299">
        <v>10328</v>
      </c>
      <c r="P89" s="299">
        <v>616</v>
      </c>
      <c r="Q89" s="299">
        <v>274</v>
      </c>
      <c r="R89" s="299">
        <v>94</v>
      </c>
      <c r="S89" s="299">
        <v>11312</v>
      </c>
      <c r="T89" s="299">
        <v>11414</v>
      </c>
      <c r="U89" s="299">
        <v>800</v>
      </c>
      <c r="V89" s="299">
        <v>322</v>
      </c>
      <c r="W89" s="299">
        <v>119</v>
      </c>
      <c r="X89" s="299">
        <v>12655</v>
      </c>
      <c r="Y89" s="299">
        <v>343</v>
      </c>
      <c r="Z89" s="299">
        <v>27</v>
      </c>
      <c r="AA89" s="299">
        <v>9</v>
      </c>
      <c r="AB89" s="299">
        <v>3</v>
      </c>
      <c r="AC89" s="299">
        <v>382</v>
      </c>
      <c r="AD89" s="299">
        <v>38911</v>
      </c>
      <c r="AE89" s="299">
        <v>2719</v>
      </c>
      <c r="AF89" s="299">
        <v>1129</v>
      </c>
      <c r="AG89" s="299">
        <v>337</v>
      </c>
      <c r="AH89" s="299">
        <v>43096</v>
      </c>
      <c r="AI89" s="299">
        <v>79421</v>
      </c>
      <c r="AJ89" s="299">
        <v>13099</v>
      </c>
      <c r="AK89" s="299">
        <v>66322</v>
      </c>
      <c r="AL89" s="299">
        <v>63268</v>
      </c>
      <c r="AM89" s="299">
        <v>20.100000000000001</v>
      </c>
      <c r="AN89" s="299">
        <v>0</v>
      </c>
      <c r="AO89" s="299">
        <v>0</v>
      </c>
      <c r="AP89" s="299">
        <v>63268</v>
      </c>
      <c r="AQ89" s="299">
        <v>0</v>
      </c>
      <c r="AR89" s="299">
        <v>26154</v>
      </c>
      <c r="AS89" s="299">
        <v>0</v>
      </c>
      <c r="AT89" s="299">
        <v>16</v>
      </c>
      <c r="AU89" s="299">
        <v>26170</v>
      </c>
      <c r="AV89" s="299">
        <v>2528129</v>
      </c>
      <c r="AW89" s="299">
        <v>2775761</v>
      </c>
      <c r="AX89" s="299">
        <v>1384</v>
      </c>
      <c r="AY89" s="299">
        <v>19.16</v>
      </c>
      <c r="AZ89" s="299">
        <v>2.75</v>
      </c>
      <c r="BA89" s="299">
        <v>14788</v>
      </c>
      <c r="BB89" s="299">
        <v>1373</v>
      </c>
      <c r="BC89" s="299">
        <v>364</v>
      </c>
      <c r="BD89" s="299">
        <v>16525</v>
      </c>
      <c r="BE89" s="299">
        <v>12</v>
      </c>
      <c r="BF89" s="299">
        <v>22</v>
      </c>
      <c r="BG89" s="299">
        <v>17</v>
      </c>
      <c r="BH89" s="299">
        <v>9</v>
      </c>
      <c r="BI89" s="299">
        <v>8</v>
      </c>
      <c r="BJ89" s="299" t="s">
        <v>669</v>
      </c>
      <c r="BK89" s="299">
        <v>1</v>
      </c>
      <c r="BL89" s="299">
        <v>1</v>
      </c>
      <c r="BM89" s="299">
        <v>0</v>
      </c>
      <c r="BN89" s="299" t="s">
        <v>667</v>
      </c>
      <c r="BO89" s="299">
        <v>4</v>
      </c>
      <c r="BP89" s="299">
        <v>3</v>
      </c>
      <c r="BQ89" s="299">
        <v>1</v>
      </c>
      <c r="BR89" s="299" t="s">
        <v>674</v>
      </c>
      <c r="BS89" s="299">
        <v>1</v>
      </c>
      <c r="BT89" s="299">
        <v>2</v>
      </c>
      <c r="BU89" s="299">
        <v>0</v>
      </c>
      <c r="BV89" s="299">
        <v>182</v>
      </c>
      <c r="BW89" s="299">
        <v>0</v>
      </c>
      <c r="BX89" s="299">
        <v>216</v>
      </c>
      <c r="BY89" s="299">
        <v>455</v>
      </c>
      <c r="BZ89" s="300">
        <v>671</v>
      </c>
      <c r="CB89" s="247" t="b">
        <v>1</v>
      </c>
      <c r="CC89" s="247" t="s">
        <v>530</v>
      </c>
      <c r="CD89" s="8" t="b">
        <v>1</v>
      </c>
      <c r="CE89" s="8" t="s">
        <v>530</v>
      </c>
      <c r="CF89" s="247" t="b">
        <v>1</v>
      </c>
      <c r="CG89" s="8" t="s">
        <v>530</v>
      </c>
    </row>
    <row r="90" spans="1:85" x14ac:dyDescent="0.25">
      <c r="A90" s="46">
        <v>82</v>
      </c>
      <c r="B90" s="47" t="s">
        <v>60</v>
      </c>
      <c r="C90" s="47" t="s">
        <v>246</v>
      </c>
      <c r="D90" s="47" t="s">
        <v>515</v>
      </c>
      <c r="E90" s="291">
        <v>45</v>
      </c>
      <c r="F90" s="299">
        <v>10</v>
      </c>
      <c r="G90" s="299">
        <v>2</v>
      </c>
      <c r="H90" s="299">
        <v>31</v>
      </c>
      <c r="I90" s="299">
        <v>88</v>
      </c>
      <c r="J90" s="299">
        <v>11357</v>
      </c>
      <c r="K90" s="299">
        <v>11557</v>
      </c>
      <c r="L90" s="299">
        <v>0</v>
      </c>
      <c r="M90" s="299">
        <v>1282</v>
      </c>
      <c r="N90" s="299">
        <v>24196</v>
      </c>
      <c r="O90" s="299">
        <v>12114</v>
      </c>
      <c r="P90" s="299">
        <v>7468</v>
      </c>
      <c r="Q90" s="299">
        <v>3</v>
      </c>
      <c r="R90" s="299">
        <v>1451</v>
      </c>
      <c r="S90" s="299">
        <v>21036</v>
      </c>
      <c r="T90" s="299">
        <v>13718</v>
      </c>
      <c r="U90" s="299">
        <v>14767</v>
      </c>
      <c r="V90" s="299">
        <v>0</v>
      </c>
      <c r="W90" s="299">
        <v>1571</v>
      </c>
      <c r="X90" s="299">
        <v>30056</v>
      </c>
      <c r="Y90" s="299">
        <v>143</v>
      </c>
      <c r="Z90" s="299">
        <v>138</v>
      </c>
      <c r="AA90" s="299">
        <v>0</v>
      </c>
      <c r="AB90" s="299">
        <v>42</v>
      </c>
      <c r="AC90" s="299">
        <v>323</v>
      </c>
      <c r="AD90" s="299">
        <v>37332</v>
      </c>
      <c r="AE90" s="299">
        <v>33930</v>
      </c>
      <c r="AF90" s="299">
        <v>3</v>
      </c>
      <c r="AG90" s="299">
        <v>4346</v>
      </c>
      <c r="AH90" s="299">
        <v>75611</v>
      </c>
      <c r="AI90" s="299">
        <v>193160</v>
      </c>
      <c r="AJ90" s="299">
        <v>9429</v>
      </c>
      <c r="AK90" s="299">
        <v>183731</v>
      </c>
      <c r="AL90" s="299">
        <v>98037</v>
      </c>
      <c r="AM90" s="299">
        <v>19.600000000000001</v>
      </c>
      <c r="AN90" s="299">
        <v>7003</v>
      </c>
      <c r="AO90" s="299">
        <v>0</v>
      </c>
      <c r="AP90" s="299">
        <v>105040</v>
      </c>
      <c r="AQ90" s="299">
        <v>0</v>
      </c>
      <c r="AR90" s="299">
        <v>0</v>
      </c>
      <c r="AS90" s="299">
        <v>52404</v>
      </c>
      <c r="AT90" s="299">
        <v>6</v>
      </c>
      <c r="AU90" s="299">
        <v>52410</v>
      </c>
      <c r="AV90" s="299">
        <v>4493407</v>
      </c>
      <c r="AW90" s="299">
        <v>4510186</v>
      </c>
      <c r="AX90" s="299">
        <v>0</v>
      </c>
      <c r="AY90" s="299">
        <v>27.4</v>
      </c>
      <c r="AZ90" s="299">
        <v>2</v>
      </c>
      <c r="BA90" s="299">
        <v>11724</v>
      </c>
      <c r="BB90" s="299">
        <v>2217</v>
      </c>
      <c r="BC90" s="299">
        <v>388</v>
      </c>
      <c r="BD90" s="299">
        <v>14329</v>
      </c>
      <c r="BE90" s="299">
        <v>55</v>
      </c>
      <c r="BF90" s="299">
        <v>36</v>
      </c>
      <c r="BG90" s="299">
        <v>31</v>
      </c>
      <c r="BH90" s="299">
        <v>5</v>
      </c>
      <c r="BI90" s="299">
        <v>26</v>
      </c>
      <c r="BJ90" s="299" t="s">
        <v>672</v>
      </c>
      <c r="BK90" s="299">
        <v>2</v>
      </c>
      <c r="BL90" s="299">
        <v>1</v>
      </c>
      <c r="BM90" s="299">
        <v>1</v>
      </c>
      <c r="BN90" s="299" t="s">
        <v>667</v>
      </c>
      <c r="BO90" s="299">
        <v>3</v>
      </c>
      <c r="BP90" s="299">
        <v>1</v>
      </c>
      <c r="BQ90" s="299">
        <v>2</v>
      </c>
      <c r="BR90" s="299" t="s">
        <v>667</v>
      </c>
      <c r="BS90" s="299">
        <v>1</v>
      </c>
      <c r="BT90" s="299">
        <v>1</v>
      </c>
      <c r="BU90" s="299">
        <v>1</v>
      </c>
      <c r="BV90" s="299">
        <v>574</v>
      </c>
      <c r="BW90" s="299">
        <v>4</v>
      </c>
      <c r="BX90" s="299">
        <v>669</v>
      </c>
      <c r="BY90" s="299">
        <v>43</v>
      </c>
      <c r="BZ90" s="300">
        <v>712</v>
      </c>
      <c r="CB90" s="247" t="b">
        <v>0</v>
      </c>
      <c r="CC90" s="247">
        <v>1</v>
      </c>
      <c r="CD90" s="8" t="b">
        <v>1</v>
      </c>
      <c r="CE90" s="8" t="s">
        <v>530</v>
      </c>
      <c r="CF90" s="247" t="b">
        <v>1</v>
      </c>
      <c r="CG90" s="8" t="s">
        <v>530</v>
      </c>
    </row>
    <row r="91" spans="1:85" x14ac:dyDescent="0.25">
      <c r="A91" s="46">
        <v>83</v>
      </c>
      <c r="B91" s="47" t="s">
        <v>59</v>
      </c>
      <c r="C91" s="47" t="s">
        <v>244</v>
      </c>
      <c r="D91" s="47" t="s">
        <v>516</v>
      </c>
      <c r="E91" s="291">
        <v>16</v>
      </c>
      <c r="F91" s="299">
        <v>0</v>
      </c>
      <c r="G91" s="299">
        <v>0</v>
      </c>
      <c r="H91" s="299">
        <v>23</v>
      </c>
      <c r="I91" s="299">
        <v>39</v>
      </c>
      <c r="J91" s="299">
        <v>5498</v>
      </c>
      <c r="K91" s="299">
        <v>0</v>
      </c>
      <c r="L91" s="299">
        <v>0</v>
      </c>
      <c r="M91" s="299">
        <v>157</v>
      </c>
      <c r="N91" s="299">
        <v>5655</v>
      </c>
      <c r="O91" s="299">
        <v>4859</v>
      </c>
      <c r="P91" s="299">
        <v>0</v>
      </c>
      <c r="Q91" s="299">
        <v>0</v>
      </c>
      <c r="R91" s="299">
        <v>343</v>
      </c>
      <c r="S91" s="299">
        <v>5202</v>
      </c>
      <c r="T91" s="299">
        <v>6715</v>
      </c>
      <c r="U91" s="299">
        <v>0</v>
      </c>
      <c r="V91" s="299">
        <v>0</v>
      </c>
      <c r="W91" s="299">
        <v>249</v>
      </c>
      <c r="X91" s="299">
        <v>6964</v>
      </c>
      <c r="Y91" s="299">
        <v>99</v>
      </c>
      <c r="Z91" s="299">
        <v>0</v>
      </c>
      <c r="AA91" s="299">
        <v>0</v>
      </c>
      <c r="AB91" s="299">
        <v>10</v>
      </c>
      <c r="AC91" s="299">
        <v>109</v>
      </c>
      <c r="AD91" s="299">
        <v>17171</v>
      </c>
      <c r="AE91" s="299">
        <v>0</v>
      </c>
      <c r="AF91" s="299">
        <v>0</v>
      </c>
      <c r="AG91" s="299">
        <v>759</v>
      </c>
      <c r="AH91" s="299">
        <v>17930</v>
      </c>
      <c r="AI91" s="299">
        <v>10270</v>
      </c>
      <c r="AJ91" s="299">
        <v>0</v>
      </c>
      <c r="AK91" s="299">
        <v>10270</v>
      </c>
      <c r="AL91" s="299">
        <v>19817</v>
      </c>
      <c r="AM91" s="299">
        <v>20.6</v>
      </c>
      <c r="AN91" s="299">
        <v>3431</v>
      </c>
      <c r="AO91" s="299">
        <v>136</v>
      </c>
      <c r="AP91" s="299">
        <v>23248</v>
      </c>
      <c r="AQ91" s="299">
        <v>0</v>
      </c>
      <c r="AR91" s="299">
        <v>12111</v>
      </c>
      <c r="AS91" s="299">
        <v>0</v>
      </c>
      <c r="AT91" s="299">
        <v>15</v>
      </c>
      <c r="AU91" s="299">
        <v>12126</v>
      </c>
      <c r="AV91" s="299">
        <v>770822</v>
      </c>
      <c r="AW91" s="299">
        <v>818367</v>
      </c>
      <c r="AX91" s="299">
        <v>0</v>
      </c>
      <c r="AY91" s="299">
        <v>12.8</v>
      </c>
      <c r="AZ91" s="299">
        <v>1</v>
      </c>
      <c r="BA91" s="299">
        <v>3348</v>
      </c>
      <c r="BB91" s="299">
        <v>1261</v>
      </c>
      <c r="BC91" s="299">
        <v>125</v>
      </c>
      <c r="BD91" s="299">
        <v>4734</v>
      </c>
      <c r="BE91" s="299">
        <v>11</v>
      </c>
      <c r="BF91" s="299">
        <v>6</v>
      </c>
      <c r="BG91" s="299">
        <v>6</v>
      </c>
      <c r="BH91" s="299">
        <v>2</v>
      </c>
      <c r="BI91" s="299">
        <v>4</v>
      </c>
      <c r="BJ91" s="299" t="s">
        <v>669</v>
      </c>
      <c r="BK91" s="299">
        <v>0</v>
      </c>
      <c r="BL91" s="299">
        <v>0</v>
      </c>
      <c r="BM91" s="299">
        <v>0</v>
      </c>
      <c r="BN91" s="299" t="s">
        <v>667</v>
      </c>
      <c r="BO91" s="299">
        <v>0</v>
      </c>
      <c r="BP91" s="299">
        <v>0</v>
      </c>
      <c r="BQ91" s="299">
        <v>0</v>
      </c>
      <c r="BR91" s="299" t="s">
        <v>667</v>
      </c>
      <c r="BS91" s="299">
        <v>0</v>
      </c>
      <c r="BT91" s="299">
        <v>0</v>
      </c>
      <c r="BU91" s="299">
        <v>0</v>
      </c>
      <c r="BV91" s="299">
        <v>80</v>
      </c>
      <c r="BW91" s="299">
        <v>0</v>
      </c>
      <c r="BX91" s="299">
        <v>97</v>
      </c>
      <c r="BY91" s="299">
        <v>33</v>
      </c>
      <c r="BZ91" s="300">
        <v>130</v>
      </c>
      <c r="CB91" s="247" t="b">
        <v>1</v>
      </c>
      <c r="CC91" s="247" t="s">
        <v>530</v>
      </c>
      <c r="CD91" s="8" t="b">
        <v>1</v>
      </c>
      <c r="CE91" s="8" t="s">
        <v>530</v>
      </c>
      <c r="CF91" s="247" t="b">
        <v>1</v>
      </c>
      <c r="CG91" s="8" t="s">
        <v>530</v>
      </c>
    </row>
    <row r="92" spans="1:85" x14ac:dyDescent="0.25">
      <c r="A92" s="46">
        <v>84</v>
      </c>
      <c r="B92" s="47" t="s">
        <v>56</v>
      </c>
      <c r="C92" s="47" t="s">
        <v>198</v>
      </c>
      <c r="D92" s="47" t="s">
        <v>517</v>
      </c>
      <c r="E92" s="291">
        <v>21</v>
      </c>
      <c r="F92" s="299">
        <v>7</v>
      </c>
      <c r="G92" s="299">
        <v>1</v>
      </c>
      <c r="H92" s="299">
        <v>62</v>
      </c>
      <c r="I92" s="299">
        <v>91</v>
      </c>
      <c r="J92" s="299">
        <v>14525</v>
      </c>
      <c r="K92" s="299">
        <v>1447</v>
      </c>
      <c r="L92" s="299">
        <v>80</v>
      </c>
      <c r="M92" s="299">
        <v>774</v>
      </c>
      <c r="N92" s="299">
        <v>16826</v>
      </c>
      <c r="O92" s="299">
        <v>10650</v>
      </c>
      <c r="P92" s="299">
        <v>694</v>
      </c>
      <c r="Q92" s="299">
        <v>27</v>
      </c>
      <c r="R92" s="299">
        <v>1166</v>
      </c>
      <c r="S92" s="299">
        <v>12537</v>
      </c>
      <c r="T92" s="299">
        <v>11650</v>
      </c>
      <c r="U92" s="299">
        <v>1252</v>
      </c>
      <c r="V92" s="299">
        <v>30</v>
      </c>
      <c r="W92" s="299">
        <v>670</v>
      </c>
      <c r="X92" s="299">
        <v>13602</v>
      </c>
      <c r="Y92" s="299">
        <v>28</v>
      </c>
      <c r="Z92" s="299">
        <v>0</v>
      </c>
      <c r="AA92" s="299">
        <v>0</v>
      </c>
      <c r="AB92" s="299">
        <v>0</v>
      </c>
      <c r="AC92" s="299">
        <v>28</v>
      </c>
      <c r="AD92" s="299">
        <v>36853</v>
      </c>
      <c r="AE92" s="299">
        <v>3393</v>
      </c>
      <c r="AF92" s="299">
        <v>137</v>
      </c>
      <c r="AG92" s="299">
        <v>2610</v>
      </c>
      <c r="AH92" s="299">
        <v>42993</v>
      </c>
      <c r="AI92" s="299">
        <v>5857</v>
      </c>
      <c r="AJ92" s="299">
        <v>156703</v>
      </c>
      <c r="AK92" s="299">
        <v>-150846</v>
      </c>
      <c r="AL92" s="299">
        <v>67270</v>
      </c>
      <c r="AM92" s="299">
        <v>18.8</v>
      </c>
      <c r="AN92" s="299">
        <v>7885</v>
      </c>
      <c r="AO92" s="299">
        <v>0</v>
      </c>
      <c r="AP92" s="299">
        <v>75155</v>
      </c>
      <c r="AQ92" s="299">
        <v>1177</v>
      </c>
      <c r="AR92" s="299">
        <v>22351</v>
      </c>
      <c r="AS92" s="299">
        <v>2428</v>
      </c>
      <c r="AT92" s="299">
        <v>200</v>
      </c>
      <c r="AU92" s="299">
        <v>26156</v>
      </c>
      <c r="AV92" s="299">
        <v>2510075</v>
      </c>
      <c r="AW92" s="299">
        <v>2693117</v>
      </c>
      <c r="AX92" s="299">
        <v>0</v>
      </c>
      <c r="AY92" s="299">
        <v>24.2</v>
      </c>
      <c r="AZ92" s="299">
        <v>2.1</v>
      </c>
      <c r="BA92" s="299">
        <v>6227</v>
      </c>
      <c r="BB92" s="299">
        <v>1803</v>
      </c>
      <c r="BC92" s="299">
        <v>265</v>
      </c>
      <c r="BD92" s="299">
        <v>8295</v>
      </c>
      <c r="BE92" s="299">
        <v>65</v>
      </c>
      <c r="BF92" s="299">
        <v>37</v>
      </c>
      <c r="BG92" s="299">
        <v>33</v>
      </c>
      <c r="BH92" s="299">
        <v>7</v>
      </c>
      <c r="BI92" s="299">
        <v>26</v>
      </c>
      <c r="BJ92" s="299" t="s">
        <v>671</v>
      </c>
      <c r="BK92" s="299">
        <v>2</v>
      </c>
      <c r="BL92" s="299">
        <v>2</v>
      </c>
      <c r="BM92" s="299">
        <v>0</v>
      </c>
      <c r="BN92" s="299" t="s">
        <v>667</v>
      </c>
      <c r="BO92" s="299">
        <v>2</v>
      </c>
      <c r="BP92" s="299">
        <v>1</v>
      </c>
      <c r="BQ92" s="299">
        <v>1</v>
      </c>
      <c r="BR92" s="299" t="s">
        <v>667</v>
      </c>
      <c r="BS92" s="299">
        <v>2</v>
      </c>
      <c r="BT92" s="299">
        <v>0</v>
      </c>
      <c r="BU92" s="299">
        <v>0</v>
      </c>
      <c r="BV92" s="299">
        <v>139</v>
      </c>
      <c r="BW92" s="299">
        <v>0</v>
      </c>
      <c r="BX92" s="299">
        <v>241</v>
      </c>
      <c r="BY92" s="299">
        <v>262</v>
      </c>
      <c r="BZ92" s="300">
        <v>503</v>
      </c>
      <c r="CB92" s="247" t="b">
        <v>1</v>
      </c>
      <c r="CC92" s="247" t="s">
        <v>530</v>
      </c>
      <c r="CD92" s="8" t="b">
        <v>1</v>
      </c>
      <c r="CE92" s="8" t="s">
        <v>530</v>
      </c>
      <c r="CF92" s="247" t="b">
        <v>1</v>
      </c>
      <c r="CG92" s="8" t="s">
        <v>530</v>
      </c>
    </row>
    <row r="93" spans="1:85" ht="15.75" thickBot="1" x14ac:dyDescent="0.3">
      <c r="A93" s="46">
        <v>85</v>
      </c>
      <c r="B93" s="47" t="s">
        <v>61</v>
      </c>
      <c r="C93" s="47" t="s">
        <v>255</v>
      </c>
      <c r="D93" s="47" t="s">
        <v>518</v>
      </c>
      <c r="E93" s="292">
        <v>35</v>
      </c>
      <c r="F93" s="301">
        <v>0</v>
      </c>
      <c r="G93" s="301">
        <v>0</v>
      </c>
      <c r="H93" s="301">
        <v>17</v>
      </c>
      <c r="I93" s="301">
        <v>52</v>
      </c>
      <c r="J93" s="301">
        <v>20600</v>
      </c>
      <c r="K93" s="301">
        <v>0</v>
      </c>
      <c r="L93" s="301">
        <v>0</v>
      </c>
      <c r="M93" s="301">
        <v>824</v>
      </c>
      <c r="N93" s="301">
        <v>21424</v>
      </c>
      <c r="O93" s="301">
        <v>13776</v>
      </c>
      <c r="P93" s="301">
        <v>0</v>
      </c>
      <c r="Q93" s="301">
        <v>0</v>
      </c>
      <c r="R93" s="301">
        <v>518</v>
      </c>
      <c r="S93" s="301">
        <v>14294</v>
      </c>
      <c r="T93" s="301">
        <v>11462</v>
      </c>
      <c r="U93" s="301">
        <v>0</v>
      </c>
      <c r="V93" s="301">
        <v>0</v>
      </c>
      <c r="W93" s="301">
        <v>801</v>
      </c>
      <c r="X93" s="301">
        <v>12263</v>
      </c>
      <c r="Y93" s="301">
        <v>26</v>
      </c>
      <c r="Z93" s="301">
        <v>0</v>
      </c>
      <c r="AA93" s="301">
        <v>0</v>
      </c>
      <c r="AB93" s="301">
        <v>1</v>
      </c>
      <c r="AC93" s="301">
        <v>27</v>
      </c>
      <c r="AD93" s="301">
        <v>45864</v>
      </c>
      <c r="AE93" s="301">
        <v>0</v>
      </c>
      <c r="AF93" s="301">
        <v>0</v>
      </c>
      <c r="AG93" s="301">
        <v>2144</v>
      </c>
      <c r="AH93" s="301">
        <v>48008</v>
      </c>
      <c r="AI93" s="301">
        <v>396</v>
      </c>
      <c r="AJ93" s="301">
        <v>0</v>
      </c>
      <c r="AK93" s="301">
        <v>396</v>
      </c>
      <c r="AL93" s="301">
        <v>86043</v>
      </c>
      <c r="AM93" s="301">
        <v>18</v>
      </c>
      <c r="AN93" s="301">
        <v>0</v>
      </c>
      <c r="AO93" s="301">
        <v>0</v>
      </c>
      <c r="AP93" s="301">
        <v>86043</v>
      </c>
      <c r="AQ93" s="301">
        <v>2338</v>
      </c>
      <c r="AR93" s="301">
        <v>24826</v>
      </c>
      <c r="AS93" s="301">
        <v>0</v>
      </c>
      <c r="AT93" s="301">
        <v>0</v>
      </c>
      <c r="AU93" s="301">
        <v>27164</v>
      </c>
      <c r="AV93" s="301">
        <v>2614455</v>
      </c>
      <c r="AW93" s="301">
        <v>2924232</v>
      </c>
      <c r="AX93" s="301">
        <v>0</v>
      </c>
      <c r="AY93" s="301">
        <v>21</v>
      </c>
      <c r="AZ93" s="301">
        <v>2</v>
      </c>
      <c r="BA93" s="301">
        <v>14952</v>
      </c>
      <c r="BB93" s="301">
        <v>1157</v>
      </c>
      <c r="BC93" s="301">
        <v>435</v>
      </c>
      <c r="BD93" s="301">
        <v>16544</v>
      </c>
      <c r="BE93" s="301">
        <v>24</v>
      </c>
      <c r="BF93" s="301">
        <v>66</v>
      </c>
      <c r="BG93" s="301">
        <v>61</v>
      </c>
      <c r="BH93" s="301">
        <v>25</v>
      </c>
      <c r="BI93" s="301">
        <v>36</v>
      </c>
      <c r="BJ93" s="301" t="s">
        <v>670</v>
      </c>
      <c r="BK93" s="301">
        <v>2</v>
      </c>
      <c r="BL93" s="301">
        <v>1</v>
      </c>
      <c r="BM93" s="301">
        <v>1</v>
      </c>
      <c r="BN93" s="301" t="s">
        <v>667</v>
      </c>
      <c r="BO93" s="301">
        <v>3</v>
      </c>
      <c r="BP93" s="301">
        <v>1</v>
      </c>
      <c r="BQ93" s="301">
        <v>2</v>
      </c>
      <c r="BR93" s="301" t="s">
        <v>667</v>
      </c>
      <c r="BS93" s="301">
        <v>0</v>
      </c>
      <c r="BT93" s="301">
        <v>6</v>
      </c>
      <c r="BU93" s="301">
        <v>0</v>
      </c>
      <c r="BV93" s="301">
        <v>233</v>
      </c>
      <c r="BW93" s="301">
        <v>0</v>
      </c>
      <c r="BX93" s="301">
        <v>323</v>
      </c>
      <c r="BY93" s="301">
        <v>17</v>
      </c>
      <c r="BZ93" s="302">
        <v>340</v>
      </c>
      <c r="CB93" s="247" t="b">
        <v>1</v>
      </c>
      <c r="CC93" s="247" t="s">
        <v>530</v>
      </c>
      <c r="CD93" s="8" t="b">
        <v>1</v>
      </c>
      <c r="CE93" s="8" t="s">
        <v>530</v>
      </c>
      <c r="CF93" s="247" t="b">
        <v>1</v>
      </c>
      <c r="CG93" s="8" t="s">
        <v>530</v>
      </c>
    </row>
    <row r="94" spans="1:85" x14ac:dyDescent="0.25">
      <c r="A94" s="219">
        <v>86</v>
      </c>
      <c r="B94" s="220" t="s">
        <v>349</v>
      </c>
      <c r="C94" s="220" t="s">
        <v>365</v>
      </c>
      <c r="D94" s="221" t="s">
        <v>365</v>
      </c>
      <c r="E94" s="265">
        <v>3117</v>
      </c>
      <c r="F94" s="222">
        <v>8836</v>
      </c>
      <c r="G94" s="222">
        <v>1021</v>
      </c>
      <c r="H94" s="222">
        <v>6230</v>
      </c>
      <c r="I94" s="222">
        <v>19204</v>
      </c>
      <c r="J94" s="222">
        <v>1190964</v>
      </c>
      <c r="K94" s="222">
        <v>540062</v>
      </c>
      <c r="L94" s="222">
        <v>63115</v>
      </c>
      <c r="M94" s="222">
        <v>83848</v>
      </c>
      <c r="N94" s="222">
        <v>1877989</v>
      </c>
      <c r="O94" s="222">
        <v>1468450</v>
      </c>
      <c r="P94" s="222">
        <v>171576</v>
      </c>
      <c r="Q94" s="222">
        <v>57534</v>
      </c>
      <c r="R94" s="222">
        <v>120106</v>
      </c>
      <c r="S94" s="222">
        <v>1817666</v>
      </c>
      <c r="T94" s="222">
        <v>1642159</v>
      </c>
      <c r="U94" s="222">
        <v>403995</v>
      </c>
      <c r="V94" s="222">
        <v>51208</v>
      </c>
      <c r="W94" s="222">
        <v>117522</v>
      </c>
      <c r="X94" s="222">
        <v>2214884</v>
      </c>
      <c r="Y94" s="222">
        <v>13179</v>
      </c>
      <c r="Z94" s="222">
        <v>1453</v>
      </c>
      <c r="AA94" s="222">
        <v>388</v>
      </c>
      <c r="AB94" s="222">
        <v>1264</v>
      </c>
      <c r="AC94" s="222">
        <v>16284</v>
      </c>
      <c r="AD94" s="222">
        <v>4314752</v>
      </c>
      <c r="AE94" s="222">
        <v>1117086</v>
      </c>
      <c r="AF94" s="222">
        <v>172245</v>
      </c>
      <c r="AG94" s="222">
        <v>322740</v>
      </c>
      <c r="AH94" s="222">
        <v>5926823</v>
      </c>
      <c r="AI94" s="222">
        <v>16866973</v>
      </c>
      <c r="AJ94" s="222">
        <v>2048539</v>
      </c>
      <c r="AK94" s="222">
        <v>14818434</v>
      </c>
      <c r="AL94" s="222">
        <v>6161630</v>
      </c>
      <c r="AM94" s="222" t="s">
        <v>530</v>
      </c>
      <c r="AN94" s="222">
        <v>1049495</v>
      </c>
      <c r="AO94" s="222">
        <v>44888</v>
      </c>
      <c r="AP94" s="222">
        <v>7211125</v>
      </c>
      <c r="AQ94" s="222">
        <v>644677</v>
      </c>
      <c r="AR94" s="222">
        <v>1569255</v>
      </c>
      <c r="AS94" s="222">
        <v>1889703</v>
      </c>
      <c r="AT94" s="222">
        <v>161273</v>
      </c>
      <c r="AU94" s="222">
        <v>4264920</v>
      </c>
      <c r="AV94" s="222">
        <v>315594695</v>
      </c>
      <c r="AW94" s="222">
        <v>340812799</v>
      </c>
      <c r="AX94" s="222">
        <v>52356</v>
      </c>
      <c r="AY94" s="222">
        <v>1957.56</v>
      </c>
      <c r="AZ94" s="222">
        <v>309.99000000000007</v>
      </c>
      <c r="BA94" s="222">
        <v>1690053</v>
      </c>
      <c r="BB94" s="222">
        <v>155730</v>
      </c>
      <c r="BC94" s="222">
        <v>64595</v>
      </c>
      <c r="BD94" s="222">
        <v>1910385</v>
      </c>
      <c r="BE94" s="222">
        <v>5141</v>
      </c>
      <c r="BF94" s="222">
        <v>2675</v>
      </c>
      <c r="BG94" s="222">
        <v>2204</v>
      </c>
      <c r="BH94" s="222">
        <v>730</v>
      </c>
      <c r="BI94" s="222">
        <v>1474</v>
      </c>
      <c r="BJ94" s="222" t="s">
        <v>530</v>
      </c>
      <c r="BK94" s="222">
        <v>144</v>
      </c>
      <c r="BL94" s="222">
        <v>55</v>
      </c>
      <c r="BM94" s="222">
        <v>89</v>
      </c>
      <c r="BN94" s="222" t="s">
        <v>530</v>
      </c>
      <c r="BO94" s="222">
        <v>327</v>
      </c>
      <c r="BP94" s="222">
        <v>127</v>
      </c>
      <c r="BQ94" s="222">
        <v>200</v>
      </c>
      <c r="BR94" s="222" t="s">
        <v>530</v>
      </c>
      <c r="BS94" s="222">
        <v>178</v>
      </c>
      <c r="BT94" s="222">
        <v>100</v>
      </c>
      <c r="BU94" s="222">
        <v>66</v>
      </c>
      <c r="BV94" s="222">
        <v>51558</v>
      </c>
      <c r="BW94" s="222">
        <v>435</v>
      </c>
      <c r="BX94" s="222">
        <v>59809</v>
      </c>
      <c r="BY94" s="222">
        <v>30613</v>
      </c>
      <c r="BZ94" s="53">
        <v>90422</v>
      </c>
      <c r="CA94" s="8"/>
      <c r="CB94" s="247" t="b">
        <v>1</v>
      </c>
      <c r="CC94" s="247" t="s">
        <v>530</v>
      </c>
      <c r="CD94" s="8" t="b">
        <v>1</v>
      </c>
      <c r="CE94" s="8" t="s">
        <v>530</v>
      </c>
      <c r="CF94" s="247" t="b">
        <v>1</v>
      </c>
      <c r="CG94" s="8" t="s">
        <v>530</v>
      </c>
    </row>
    <row r="95" spans="1:85" x14ac:dyDescent="0.25">
      <c r="A95" s="46">
        <v>87</v>
      </c>
      <c r="B95" s="47" t="s">
        <v>350</v>
      </c>
      <c r="C95" s="47" t="s">
        <v>366</v>
      </c>
      <c r="D95" s="218" t="s">
        <v>366</v>
      </c>
      <c r="E95" s="261">
        <v>275</v>
      </c>
      <c r="F95" s="52">
        <v>46</v>
      </c>
      <c r="G95" s="52">
        <v>32</v>
      </c>
      <c r="H95" s="52">
        <v>277</v>
      </c>
      <c r="I95" s="52">
        <v>630</v>
      </c>
      <c r="J95" s="52">
        <v>122318</v>
      </c>
      <c r="K95" s="52">
        <v>16968</v>
      </c>
      <c r="L95" s="52">
        <v>814</v>
      </c>
      <c r="M95" s="52">
        <v>7365</v>
      </c>
      <c r="N95" s="52">
        <v>147465</v>
      </c>
      <c r="O95" s="52">
        <v>97324</v>
      </c>
      <c r="P95" s="52">
        <v>10358</v>
      </c>
      <c r="Q95" s="52">
        <v>443</v>
      </c>
      <c r="R95" s="52">
        <v>5551</v>
      </c>
      <c r="S95" s="52">
        <v>113676</v>
      </c>
      <c r="T95" s="52">
        <v>102316</v>
      </c>
      <c r="U95" s="52">
        <v>19492</v>
      </c>
      <c r="V95" s="52">
        <v>478</v>
      </c>
      <c r="W95" s="52">
        <v>6306</v>
      </c>
      <c r="X95" s="52">
        <v>128592</v>
      </c>
      <c r="Y95" s="52">
        <v>1011</v>
      </c>
      <c r="Z95" s="52">
        <v>180</v>
      </c>
      <c r="AA95" s="52">
        <v>9</v>
      </c>
      <c r="AB95" s="52">
        <v>68</v>
      </c>
      <c r="AC95" s="52">
        <v>1268</v>
      </c>
      <c r="AD95" s="52">
        <v>322969</v>
      </c>
      <c r="AE95" s="52">
        <v>46998</v>
      </c>
      <c r="AF95" s="52">
        <v>1744</v>
      </c>
      <c r="AG95" s="52">
        <v>19290</v>
      </c>
      <c r="AH95" s="52">
        <v>391001</v>
      </c>
      <c r="AI95" s="52">
        <v>639777</v>
      </c>
      <c r="AJ95" s="52">
        <v>179802</v>
      </c>
      <c r="AK95" s="52">
        <v>459975</v>
      </c>
      <c r="AL95" s="52">
        <v>539216</v>
      </c>
      <c r="AM95" s="52" t="s">
        <v>530</v>
      </c>
      <c r="AN95" s="52">
        <v>50928</v>
      </c>
      <c r="AO95" s="52">
        <v>136</v>
      </c>
      <c r="AP95" s="52">
        <v>590144</v>
      </c>
      <c r="AQ95" s="52">
        <v>15591</v>
      </c>
      <c r="AR95" s="52">
        <v>153174</v>
      </c>
      <c r="AS95" s="52">
        <v>64908</v>
      </c>
      <c r="AT95" s="52">
        <v>289</v>
      </c>
      <c r="AU95" s="52">
        <v>233962</v>
      </c>
      <c r="AV95" s="52">
        <v>21741580</v>
      </c>
      <c r="AW95" s="52">
        <v>23215899</v>
      </c>
      <c r="AX95" s="52">
        <v>6301</v>
      </c>
      <c r="AY95" s="52">
        <v>183.33</v>
      </c>
      <c r="AZ95" s="52">
        <v>19.09</v>
      </c>
      <c r="BA95" s="52">
        <v>93564</v>
      </c>
      <c r="BB95" s="52">
        <v>12834</v>
      </c>
      <c r="BC95" s="52">
        <v>6208</v>
      </c>
      <c r="BD95" s="52">
        <v>112606</v>
      </c>
      <c r="BE95" s="52">
        <v>282</v>
      </c>
      <c r="BF95" s="52">
        <v>317</v>
      </c>
      <c r="BG95" s="52">
        <v>282</v>
      </c>
      <c r="BH95" s="52">
        <v>92</v>
      </c>
      <c r="BI95" s="52">
        <v>190</v>
      </c>
      <c r="BJ95" s="52" t="s">
        <v>530</v>
      </c>
      <c r="BK95" s="52">
        <v>11</v>
      </c>
      <c r="BL95" s="52">
        <v>7</v>
      </c>
      <c r="BM95" s="52">
        <v>4</v>
      </c>
      <c r="BN95" s="52" t="s">
        <v>530</v>
      </c>
      <c r="BO95" s="52">
        <v>24</v>
      </c>
      <c r="BP95" s="52">
        <v>14</v>
      </c>
      <c r="BQ95" s="52">
        <v>10</v>
      </c>
      <c r="BR95" s="52" t="s">
        <v>530</v>
      </c>
      <c r="BS95" s="52">
        <v>10</v>
      </c>
      <c r="BT95" s="52">
        <v>26</v>
      </c>
      <c r="BU95" s="52">
        <v>1</v>
      </c>
      <c r="BV95" s="52">
        <v>2053</v>
      </c>
      <c r="BW95" s="52">
        <v>4</v>
      </c>
      <c r="BX95" s="52">
        <v>2656</v>
      </c>
      <c r="BY95" s="52">
        <v>1646</v>
      </c>
      <c r="BZ95" s="54">
        <v>4302</v>
      </c>
      <c r="CA95" s="8"/>
      <c r="CB95" s="247" t="b">
        <v>0</v>
      </c>
      <c r="CC95" s="247">
        <v>1</v>
      </c>
      <c r="CD95" s="8" t="b">
        <v>1</v>
      </c>
      <c r="CE95" s="8" t="s">
        <v>530</v>
      </c>
      <c r="CF95" s="247" t="b">
        <v>1</v>
      </c>
      <c r="CG95" s="8" t="s">
        <v>530</v>
      </c>
    </row>
    <row r="96" spans="1:85" x14ac:dyDescent="0.25">
      <c r="A96" s="46">
        <v>88</v>
      </c>
      <c r="B96" s="47" t="s">
        <v>351</v>
      </c>
      <c r="C96" s="49" t="s">
        <v>367</v>
      </c>
      <c r="D96" s="263" t="s">
        <v>367</v>
      </c>
      <c r="E96" s="261">
        <v>3392</v>
      </c>
      <c r="F96" s="52">
        <v>8882</v>
      </c>
      <c r="G96" s="52">
        <v>1053</v>
      </c>
      <c r="H96" s="52">
        <v>6507</v>
      </c>
      <c r="I96" s="52">
        <v>19834</v>
      </c>
      <c r="J96" s="52">
        <v>1313282</v>
      </c>
      <c r="K96" s="52">
        <v>557030</v>
      </c>
      <c r="L96" s="52">
        <v>63929</v>
      </c>
      <c r="M96" s="52">
        <v>91213</v>
      </c>
      <c r="N96" s="52">
        <v>2025454</v>
      </c>
      <c r="O96" s="52">
        <v>1565774</v>
      </c>
      <c r="P96" s="52">
        <v>181934</v>
      </c>
      <c r="Q96" s="52">
        <v>57977</v>
      </c>
      <c r="R96" s="52">
        <v>125657</v>
      </c>
      <c r="S96" s="52">
        <v>1931342</v>
      </c>
      <c r="T96" s="52">
        <v>1744475</v>
      </c>
      <c r="U96" s="52">
        <v>423487</v>
      </c>
      <c r="V96" s="52">
        <v>51686</v>
      </c>
      <c r="W96" s="52">
        <v>123828</v>
      </c>
      <c r="X96" s="52">
        <v>2343476</v>
      </c>
      <c r="Y96" s="52">
        <v>14190</v>
      </c>
      <c r="Z96" s="52">
        <v>1633</v>
      </c>
      <c r="AA96" s="52">
        <v>397</v>
      </c>
      <c r="AB96" s="52">
        <v>1332</v>
      </c>
      <c r="AC96" s="52">
        <v>17552</v>
      </c>
      <c r="AD96" s="52">
        <v>4637721</v>
      </c>
      <c r="AE96" s="52">
        <v>1164084</v>
      </c>
      <c r="AF96" s="52">
        <v>173989</v>
      </c>
      <c r="AG96" s="52">
        <v>342030</v>
      </c>
      <c r="AH96" s="52">
        <v>6317824</v>
      </c>
      <c r="AI96" s="52">
        <v>17506750</v>
      </c>
      <c r="AJ96" s="52">
        <v>2228341</v>
      </c>
      <c r="AK96" s="52">
        <v>15278409</v>
      </c>
      <c r="AL96" s="52">
        <v>6700846</v>
      </c>
      <c r="AM96" s="52" t="s">
        <v>530</v>
      </c>
      <c r="AN96" s="52">
        <v>1100423</v>
      </c>
      <c r="AO96" s="52">
        <v>45024</v>
      </c>
      <c r="AP96" s="52">
        <v>7801269</v>
      </c>
      <c r="AQ96" s="52">
        <v>660268</v>
      </c>
      <c r="AR96" s="52">
        <v>1722429</v>
      </c>
      <c r="AS96" s="52">
        <v>1954611</v>
      </c>
      <c r="AT96" s="52">
        <v>161562</v>
      </c>
      <c r="AU96" s="52">
        <v>4498882</v>
      </c>
      <c r="AV96" s="52">
        <v>337336275</v>
      </c>
      <c r="AW96" s="52">
        <v>364028698</v>
      </c>
      <c r="AX96" s="52">
        <v>58657</v>
      </c>
      <c r="AY96" s="52">
        <v>2140.89</v>
      </c>
      <c r="AZ96" s="52">
        <v>329.08000000000004</v>
      </c>
      <c r="BA96" s="52">
        <v>1783617</v>
      </c>
      <c r="BB96" s="52">
        <v>168564</v>
      </c>
      <c r="BC96" s="52">
        <v>70803</v>
      </c>
      <c r="BD96" s="52">
        <v>2022991</v>
      </c>
      <c r="BE96" s="52">
        <v>5423</v>
      </c>
      <c r="BF96" s="52">
        <v>2992</v>
      </c>
      <c r="BG96" s="52">
        <v>2486</v>
      </c>
      <c r="BH96" s="52">
        <v>822</v>
      </c>
      <c r="BI96" s="52">
        <v>1664</v>
      </c>
      <c r="BJ96" s="52" t="s">
        <v>530</v>
      </c>
      <c r="BK96" s="52">
        <v>155</v>
      </c>
      <c r="BL96" s="52">
        <v>62</v>
      </c>
      <c r="BM96" s="52">
        <v>93</v>
      </c>
      <c r="BN96" s="52" t="s">
        <v>530</v>
      </c>
      <c r="BO96" s="52">
        <v>351</v>
      </c>
      <c r="BP96" s="52">
        <v>141</v>
      </c>
      <c r="BQ96" s="52">
        <v>210</v>
      </c>
      <c r="BR96" s="52" t="s">
        <v>530</v>
      </c>
      <c r="BS96" s="52">
        <v>188</v>
      </c>
      <c r="BT96" s="52">
        <v>126</v>
      </c>
      <c r="BU96" s="52">
        <v>67</v>
      </c>
      <c r="BV96" s="52">
        <v>53611</v>
      </c>
      <c r="BW96" s="52">
        <v>439</v>
      </c>
      <c r="BX96" s="52">
        <v>62465</v>
      </c>
      <c r="BY96" s="52">
        <v>32259</v>
      </c>
      <c r="BZ96" s="54">
        <v>94724</v>
      </c>
      <c r="CA96" s="8"/>
      <c r="CB96" s="247" t="b">
        <v>0</v>
      </c>
      <c r="CC96" s="247">
        <v>1</v>
      </c>
      <c r="CD96" s="8" t="b">
        <v>1</v>
      </c>
      <c r="CE96" s="8" t="s">
        <v>530</v>
      </c>
      <c r="CF96" s="247" t="b">
        <v>1</v>
      </c>
      <c r="CG96" s="8" t="s">
        <v>530</v>
      </c>
    </row>
    <row r="97" spans="1:85" ht="15.75" thickBot="1" x14ac:dyDescent="0.3">
      <c r="A97" s="223">
        <v>89</v>
      </c>
      <c r="B97" s="55" t="s">
        <v>523</v>
      </c>
      <c r="C97" s="55" t="s">
        <v>524</v>
      </c>
      <c r="D97" s="224"/>
      <c r="E97" s="262"/>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248"/>
      <c r="AN97" s="55"/>
      <c r="AO97" s="55"/>
      <c r="AP97" s="55"/>
      <c r="AQ97" s="55"/>
      <c r="AR97" s="55"/>
      <c r="AS97" s="55"/>
      <c r="AT97" s="55"/>
      <c r="AU97" s="55"/>
      <c r="AV97" s="55"/>
      <c r="AW97" s="55"/>
      <c r="AX97" s="55"/>
      <c r="AY97" s="55"/>
      <c r="AZ97" s="55"/>
      <c r="BA97" s="55"/>
      <c r="BB97" s="55"/>
      <c r="BC97" s="55"/>
      <c r="BD97" s="55"/>
      <c r="BE97" s="55"/>
      <c r="BF97" s="55"/>
      <c r="BG97" s="55"/>
      <c r="BH97" s="55"/>
      <c r="BI97" s="55"/>
      <c r="BJ97" s="248"/>
      <c r="BK97" s="55"/>
      <c r="BL97" s="55"/>
      <c r="BM97" s="55"/>
      <c r="BN97" s="248"/>
      <c r="BO97" s="55"/>
      <c r="BP97" s="55"/>
      <c r="BQ97" s="55"/>
      <c r="BR97" s="248"/>
      <c r="BS97" s="55"/>
      <c r="BT97" s="55"/>
      <c r="BU97" s="55"/>
      <c r="BV97" s="55"/>
      <c r="BW97" s="55"/>
      <c r="BX97" s="55"/>
      <c r="BY97" s="55"/>
      <c r="BZ97" s="224"/>
      <c r="CA97" s="8"/>
      <c r="CB97" s="8"/>
      <c r="CC97" s="247">
        <v>0</v>
      </c>
      <c r="CD97" s="8"/>
      <c r="CE97" s="8">
        <v>0</v>
      </c>
      <c r="CF97" s="8"/>
      <c r="CG97" s="8">
        <v>0</v>
      </c>
    </row>
    <row r="98" spans="1:85" x14ac:dyDescent="0.25">
      <c r="A98" s="58"/>
      <c r="B98" s="58"/>
      <c r="C98" s="58"/>
      <c r="D98" s="58"/>
      <c r="E98" s="249"/>
      <c r="F98" s="249"/>
      <c r="G98" s="249"/>
      <c r="H98" s="249"/>
      <c r="I98" s="249"/>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8"/>
      <c r="CB98" s="8"/>
      <c r="CC98" s="8"/>
      <c r="CD98" s="8"/>
      <c r="CE98" s="8"/>
      <c r="CF98" s="8"/>
    </row>
    <row r="99" spans="1:85" ht="15" customHeight="1" x14ac:dyDescent="0.25">
      <c r="A99" s="207" t="s">
        <v>368</v>
      </c>
      <c r="T99" s="8"/>
      <c r="U99" s="8"/>
      <c r="V99" s="8"/>
      <c r="W99" s="8"/>
      <c r="X99" s="8"/>
      <c r="Y99" s="8"/>
      <c r="Z99" s="8"/>
      <c r="AA99" s="8"/>
      <c r="AB99" s="8"/>
      <c r="AC99" s="8"/>
      <c r="AD99" s="8"/>
      <c r="AE99" s="8"/>
      <c r="AF99" s="8"/>
      <c r="AG99" s="8"/>
      <c r="AH99" s="8"/>
      <c r="AI99" s="8"/>
      <c r="AJ99" s="8"/>
      <c r="AK99" s="8"/>
      <c r="AL99" s="251"/>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row>
    <row r="100" spans="1:85" ht="15" customHeight="1" x14ac:dyDescent="0.25">
      <c r="A100" s="252" t="s">
        <v>369</v>
      </c>
      <c r="T100" s="8"/>
      <c r="U100" s="8"/>
      <c r="V100" s="8"/>
      <c r="W100" s="8"/>
      <c r="X100" s="8"/>
      <c r="Y100" s="8"/>
      <c r="Z100" s="8"/>
      <c r="AA100" s="8"/>
      <c r="AB100" s="8"/>
      <c r="AC100" s="8"/>
      <c r="AD100" s="8"/>
      <c r="AE100" s="8"/>
      <c r="AF100" s="8"/>
      <c r="AG100" s="8"/>
      <c r="AH100" s="8"/>
      <c r="AI100" s="8"/>
      <c r="AJ100" s="8"/>
      <c r="AK100" s="8"/>
      <c r="AL100" s="251"/>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row>
    <row r="101" spans="1:85" ht="15" customHeight="1" x14ac:dyDescent="0.25">
      <c r="A101" s="208" t="s">
        <v>370</v>
      </c>
      <c r="T101" s="8"/>
      <c r="U101" s="8"/>
      <c r="V101" s="8"/>
      <c r="W101" s="8"/>
      <c r="X101" s="8"/>
      <c r="Y101" s="8"/>
      <c r="Z101" s="8"/>
      <c r="AA101" s="8"/>
      <c r="AB101" s="8"/>
      <c r="AC101" s="8"/>
      <c r="AD101" s="8"/>
      <c r="AE101" s="8"/>
      <c r="AF101" s="8"/>
      <c r="AG101" s="8"/>
      <c r="AH101" s="8"/>
      <c r="AI101" s="8"/>
      <c r="AJ101" s="8"/>
      <c r="AK101" s="8"/>
      <c r="AL101" s="251"/>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row>
    <row r="102" spans="1:85" ht="15" customHeight="1" x14ac:dyDescent="0.25">
      <c r="A102" s="209" t="s">
        <v>371</v>
      </c>
      <c r="T102" s="8"/>
      <c r="U102" s="8"/>
      <c r="V102" s="8"/>
      <c r="W102" s="8"/>
      <c r="X102" s="8"/>
      <c r="Y102" s="8"/>
      <c r="Z102" s="8"/>
      <c r="AA102" s="8"/>
      <c r="AB102" s="8"/>
      <c r="AC102" s="8"/>
      <c r="AD102" s="8"/>
      <c r="AE102" s="8"/>
      <c r="AF102" s="8"/>
      <c r="AG102" s="8"/>
      <c r="AH102" s="8"/>
      <c r="AI102" s="8"/>
      <c r="AJ102" s="8"/>
      <c r="AK102" s="8"/>
      <c r="AL102" s="251"/>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row>
    <row r="103" spans="1:85" x14ac:dyDescent="0.25">
      <c r="A103" s="255"/>
      <c r="B103" s="255"/>
      <c r="C103" s="255"/>
      <c r="D103" s="255"/>
      <c r="E103" s="255"/>
      <c r="F103" s="255"/>
      <c r="G103" s="255"/>
      <c r="H103" s="255"/>
      <c r="I103" s="255"/>
      <c r="T103" s="8"/>
      <c r="U103" s="8"/>
      <c r="V103" s="8"/>
      <c r="W103" s="8"/>
      <c r="X103" s="8"/>
      <c r="Y103" s="8"/>
      <c r="Z103" s="8"/>
      <c r="AA103" s="8"/>
      <c r="AB103" s="8"/>
      <c r="AC103" s="8"/>
      <c r="AD103" s="8"/>
      <c r="AE103" s="8"/>
      <c r="AF103" s="8"/>
      <c r="AG103" s="8"/>
      <c r="AH103" s="8"/>
      <c r="AI103" s="8"/>
      <c r="AJ103" s="8"/>
      <c r="AK103" s="8"/>
      <c r="AL103" s="251"/>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row>
  </sheetData>
  <autoFilter ref="A8:CG97" xr:uid="{A6E7D05B-8E4A-4C9A-B63D-25EDBEB06B8C}"/>
  <mergeCells count="7">
    <mergeCell ref="E1:BZ1"/>
    <mergeCell ref="E6:H6"/>
    <mergeCell ref="J6:M6"/>
    <mergeCell ref="O6:R6"/>
    <mergeCell ref="T6:W6"/>
    <mergeCell ref="Y6:AB6"/>
    <mergeCell ref="AD6:AG6"/>
  </mergeCells>
  <phoneticPr fontId="6" type="noConversion"/>
  <conditionalFormatting sqref="BJ97">
    <cfRule type="cellIs" dxfId="7" priority="8" stopIfTrue="1" operator="equal">
      <formula>"#"</formula>
    </cfRule>
  </conditionalFormatting>
  <conditionalFormatting sqref="BN97">
    <cfRule type="cellIs" dxfId="6" priority="7" stopIfTrue="1" operator="equal">
      <formula>"#"</formula>
    </cfRule>
  </conditionalFormatting>
  <conditionalFormatting sqref="BR97">
    <cfRule type="cellIs" dxfId="5" priority="6" stopIfTrue="1" operator="equal">
      <formula>"#"</formula>
    </cfRule>
  </conditionalFormatting>
  <conditionalFormatting sqref="AM97">
    <cfRule type="cellIs" dxfId="4" priority="5" stopIfTrue="1" operator="equal">
      <formula>"#"</formula>
    </cfRule>
  </conditionalFormatting>
  <conditionalFormatting sqref="E94:BZ96">
    <cfRule type="cellIs" dxfId="3" priority="4" stopIfTrue="1" operator="equal">
      <formula>"#"</formula>
    </cfRule>
  </conditionalFormatting>
  <conditionalFormatting sqref="E9:BZ93">
    <cfRule type="cellIs" dxfId="2" priority="3" operator="equal">
      <formula>"NULL"</formula>
    </cfRule>
  </conditionalFormatting>
  <conditionalFormatting sqref="CB9:CF9 CB10:CB96 CD10:CD96 CC10:CC97 CF10:CF96 CE10:CE97">
    <cfRule type="cellIs" dxfId="1" priority="2" operator="equal">
      <formula>FALSE</formula>
    </cfRule>
  </conditionalFormatting>
  <conditionalFormatting sqref="CG9:CG97">
    <cfRule type="cellIs" dxfId="0" priority="1" operator="equal">
      <formula>FALSE</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zoomScaleNormal="100" workbookViewId="0">
      <selection activeCell="D16" sqref="D16"/>
    </sheetView>
  </sheetViews>
  <sheetFormatPr defaultRowHeight="12.75" x14ac:dyDescent="0.2"/>
  <cols>
    <col min="1" max="2" width="45.7109375" style="1" bestFit="1" customWidth="1"/>
    <col min="3" max="3" width="9.140625" style="4"/>
    <col min="4" max="16384" width="9.140625" style="1"/>
  </cols>
  <sheetData>
    <row r="1" spans="1:3" x14ac:dyDescent="0.2">
      <c r="A1" s="2" t="s">
        <v>76</v>
      </c>
      <c r="B1" s="2" t="s">
        <v>151</v>
      </c>
      <c r="C1" s="6" t="s">
        <v>154</v>
      </c>
    </row>
    <row r="3" spans="1:3" x14ac:dyDescent="0.2">
      <c r="A3" s="5" t="s">
        <v>77</v>
      </c>
      <c r="B3" s="5" t="str">
        <f>VLOOKUP($A$3,$A$4:$B$93,2,FALSE)</f>
        <v>(Please select Pension Fund using drop down menu above)</v>
      </c>
      <c r="C3" s="7">
        <f>VLOOKUP($A$3,$A$4:$C$93,3,FALSE)</f>
        <v>0</v>
      </c>
    </row>
    <row r="4" spans="1:3" x14ac:dyDescent="0.2">
      <c r="A4" s="1" t="s">
        <v>77</v>
      </c>
      <c r="B4" s="1" t="s">
        <v>155</v>
      </c>
    </row>
    <row r="5" spans="1:3" x14ac:dyDescent="0.2">
      <c r="A5" s="3" t="s">
        <v>143</v>
      </c>
      <c r="B5" s="1" t="s">
        <v>153</v>
      </c>
      <c r="C5" s="4" t="s">
        <v>187</v>
      </c>
    </row>
    <row r="6" spans="1:3" x14ac:dyDescent="0.2">
      <c r="A6" s="3" t="s">
        <v>145</v>
      </c>
      <c r="B6" s="1" t="s">
        <v>145</v>
      </c>
      <c r="C6" s="4" t="s">
        <v>188</v>
      </c>
    </row>
    <row r="7" spans="1:3" x14ac:dyDescent="0.2">
      <c r="A7" s="3" t="s">
        <v>78</v>
      </c>
      <c r="B7" s="1" t="s">
        <v>78</v>
      </c>
      <c r="C7" s="4" t="s">
        <v>189</v>
      </c>
    </row>
    <row r="8" spans="1:3" x14ac:dyDescent="0.2">
      <c r="A8" s="3" t="s">
        <v>79</v>
      </c>
      <c r="B8" s="1" t="s">
        <v>79</v>
      </c>
      <c r="C8" s="4" t="s">
        <v>190</v>
      </c>
    </row>
    <row r="9" spans="1:3" x14ac:dyDescent="0.2">
      <c r="A9" s="3" t="s">
        <v>144</v>
      </c>
      <c r="B9" s="1" t="s">
        <v>177</v>
      </c>
      <c r="C9" s="4" t="s">
        <v>191</v>
      </c>
    </row>
    <row r="10" spans="1:3" x14ac:dyDescent="0.2">
      <c r="A10" s="3" t="s">
        <v>80</v>
      </c>
      <c r="B10" s="1" t="s">
        <v>80</v>
      </c>
      <c r="C10" s="4" t="s">
        <v>192</v>
      </c>
    </row>
    <row r="11" spans="1:3" x14ac:dyDescent="0.2">
      <c r="A11" s="3" t="s">
        <v>81</v>
      </c>
      <c r="B11" s="1" t="s">
        <v>81</v>
      </c>
      <c r="C11" s="4" t="s">
        <v>193</v>
      </c>
    </row>
    <row r="12" spans="1:3" x14ac:dyDescent="0.2">
      <c r="A12" s="3" t="s">
        <v>82</v>
      </c>
      <c r="B12" s="1" t="s">
        <v>82</v>
      </c>
      <c r="C12" s="4" t="s">
        <v>194</v>
      </c>
    </row>
    <row r="13" spans="1:3" x14ac:dyDescent="0.2">
      <c r="A13" s="3" t="s">
        <v>83</v>
      </c>
      <c r="B13" s="1" t="s">
        <v>83</v>
      </c>
      <c r="C13" s="4" t="s">
        <v>195</v>
      </c>
    </row>
    <row r="14" spans="1:3" x14ac:dyDescent="0.2">
      <c r="A14" s="3" t="s">
        <v>84</v>
      </c>
      <c r="B14" s="1" t="s">
        <v>84</v>
      </c>
      <c r="C14" s="4" t="s">
        <v>196</v>
      </c>
    </row>
    <row r="15" spans="1:3" x14ac:dyDescent="0.2">
      <c r="A15" s="3" t="s">
        <v>85</v>
      </c>
      <c r="B15" s="1" t="s">
        <v>85</v>
      </c>
      <c r="C15" s="4" t="s">
        <v>197</v>
      </c>
    </row>
    <row r="16" spans="1:3" x14ac:dyDescent="0.2">
      <c r="A16" s="3" t="s">
        <v>160</v>
      </c>
      <c r="B16" s="1" t="s">
        <v>176</v>
      </c>
      <c r="C16" s="4" t="s">
        <v>198</v>
      </c>
    </row>
    <row r="17" spans="1:13" x14ac:dyDescent="0.2">
      <c r="A17" s="3" t="s">
        <v>86</v>
      </c>
      <c r="B17" s="1" t="s">
        <v>86</v>
      </c>
      <c r="C17" s="4" t="s">
        <v>199</v>
      </c>
    </row>
    <row r="18" spans="1:13" x14ac:dyDescent="0.2">
      <c r="A18" s="3" t="s">
        <v>267</v>
      </c>
      <c r="B18" s="3" t="s">
        <v>267</v>
      </c>
      <c r="C18" s="4" t="s">
        <v>200</v>
      </c>
    </row>
    <row r="19" spans="1:13" x14ac:dyDescent="0.2">
      <c r="A19" s="3" t="s">
        <v>164</v>
      </c>
      <c r="B19" s="1" t="s">
        <v>163</v>
      </c>
      <c r="C19" s="4" t="s">
        <v>201</v>
      </c>
    </row>
    <row r="20" spans="1:13" x14ac:dyDescent="0.2">
      <c r="A20" s="3" t="s">
        <v>87</v>
      </c>
      <c r="B20" s="1" t="s">
        <v>87</v>
      </c>
      <c r="C20" s="4" t="s">
        <v>202</v>
      </c>
      <c r="M20" s="3"/>
    </row>
    <row r="21" spans="1:13" x14ac:dyDescent="0.2">
      <c r="A21" s="3" t="s">
        <v>88</v>
      </c>
      <c r="B21" s="1" t="s">
        <v>88</v>
      </c>
      <c r="C21" s="4" t="s">
        <v>203</v>
      </c>
    </row>
    <row r="22" spans="1:13" x14ac:dyDescent="0.2">
      <c r="A22" s="3" t="s">
        <v>89</v>
      </c>
      <c r="B22" s="1" t="s">
        <v>89</v>
      </c>
      <c r="C22" s="4" t="s">
        <v>204</v>
      </c>
    </row>
    <row r="23" spans="1:13" x14ac:dyDescent="0.2">
      <c r="A23" s="3" t="s">
        <v>90</v>
      </c>
      <c r="B23" s="1" t="s">
        <v>90</v>
      </c>
      <c r="C23" s="4" t="s">
        <v>205</v>
      </c>
    </row>
    <row r="24" spans="1:13" x14ac:dyDescent="0.2">
      <c r="A24" s="3" t="s">
        <v>91</v>
      </c>
      <c r="B24" s="1" t="s">
        <v>91</v>
      </c>
      <c r="C24" s="4" t="s">
        <v>206</v>
      </c>
    </row>
    <row r="25" spans="1:13" x14ac:dyDescent="0.2">
      <c r="A25" s="3" t="s">
        <v>92</v>
      </c>
      <c r="B25" s="1" t="s">
        <v>92</v>
      </c>
      <c r="C25" s="4" t="s">
        <v>207</v>
      </c>
    </row>
    <row r="26" spans="1:13" x14ac:dyDescent="0.2">
      <c r="A26" s="3" t="s">
        <v>93</v>
      </c>
      <c r="B26" s="1" t="s">
        <v>93</v>
      </c>
      <c r="C26" s="4" t="s">
        <v>208</v>
      </c>
    </row>
    <row r="27" spans="1:13" x14ac:dyDescent="0.2">
      <c r="A27" s="3" t="s">
        <v>161</v>
      </c>
      <c r="B27" s="1" t="s">
        <v>162</v>
      </c>
      <c r="C27" s="4" t="s">
        <v>209</v>
      </c>
    </row>
    <row r="28" spans="1:13" x14ac:dyDescent="0.2">
      <c r="A28" s="3" t="s">
        <v>94</v>
      </c>
      <c r="B28" s="1" t="s">
        <v>94</v>
      </c>
      <c r="C28" s="4" t="s">
        <v>210</v>
      </c>
    </row>
    <row r="29" spans="1:13" x14ac:dyDescent="0.2">
      <c r="A29" s="3" t="s">
        <v>165</v>
      </c>
      <c r="B29" s="1" t="s">
        <v>152</v>
      </c>
      <c r="C29" s="4" t="s">
        <v>211</v>
      </c>
    </row>
    <row r="30" spans="1:13" x14ac:dyDescent="0.2">
      <c r="A30" s="3" t="s">
        <v>95</v>
      </c>
      <c r="B30" s="1" t="s">
        <v>95</v>
      </c>
      <c r="C30" s="4" t="s">
        <v>212</v>
      </c>
    </row>
    <row r="31" spans="1:13" x14ac:dyDescent="0.2">
      <c r="A31" s="3" t="s">
        <v>96</v>
      </c>
      <c r="B31" s="1" t="s">
        <v>96</v>
      </c>
      <c r="C31" s="4" t="s">
        <v>213</v>
      </c>
    </row>
    <row r="32" spans="1:13" x14ac:dyDescent="0.2">
      <c r="A32" s="3" t="s">
        <v>97</v>
      </c>
      <c r="B32" s="1" t="s">
        <v>97</v>
      </c>
      <c r="C32" s="4" t="s">
        <v>214</v>
      </c>
    </row>
    <row r="33" spans="1:3" x14ac:dyDescent="0.2">
      <c r="A33" s="3" t="s">
        <v>98</v>
      </c>
      <c r="B33" s="1" t="s">
        <v>98</v>
      </c>
      <c r="C33" s="4" t="s">
        <v>215</v>
      </c>
    </row>
    <row r="34" spans="1:3" x14ac:dyDescent="0.2">
      <c r="A34" s="3" t="s">
        <v>169</v>
      </c>
      <c r="B34" s="1" t="s">
        <v>135</v>
      </c>
      <c r="C34" s="4" t="s">
        <v>216</v>
      </c>
    </row>
    <row r="35" spans="1:3" x14ac:dyDescent="0.2">
      <c r="A35" s="3" t="s">
        <v>99</v>
      </c>
      <c r="B35" s="1" t="s">
        <v>99</v>
      </c>
      <c r="C35" s="4" t="s">
        <v>217</v>
      </c>
    </row>
    <row r="36" spans="1:3" x14ac:dyDescent="0.2">
      <c r="A36" s="3" t="s">
        <v>100</v>
      </c>
      <c r="B36" s="1" t="s">
        <v>273</v>
      </c>
      <c r="C36" s="4" t="s">
        <v>272</v>
      </c>
    </row>
    <row r="37" spans="1:3" x14ac:dyDescent="0.2">
      <c r="A37" s="3" t="s">
        <v>101</v>
      </c>
      <c r="B37" s="1" t="s">
        <v>101</v>
      </c>
      <c r="C37" s="4" t="s">
        <v>218</v>
      </c>
    </row>
    <row r="38" spans="1:3" x14ac:dyDescent="0.2">
      <c r="A38" s="3" t="s">
        <v>146</v>
      </c>
      <c r="B38" s="1" t="s">
        <v>146</v>
      </c>
      <c r="C38" s="4" t="s">
        <v>219</v>
      </c>
    </row>
    <row r="39" spans="1:3" x14ac:dyDescent="0.2">
      <c r="A39" s="3" t="s">
        <v>102</v>
      </c>
      <c r="B39" s="1" t="s">
        <v>102</v>
      </c>
      <c r="C39" s="4" t="s">
        <v>220</v>
      </c>
    </row>
    <row r="40" spans="1:3" x14ac:dyDescent="0.2">
      <c r="A40" s="3" t="s">
        <v>103</v>
      </c>
      <c r="B40" s="1" t="s">
        <v>103</v>
      </c>
      <c r="C40" s="4" t="s">
        <v>221</v>
      </c>
    </row>
    <row r="41" spans="1:3" x14ac:dyDescent="0.2">
      <c r="A41" s="3" t="s">
        <v>104</v>
      </c>
      <c r="B41" s="1" t="s">
        <v>104</v>
      </c>
      <c r="C41" s="4" t="s">
        <v>222</v>
      </c>
    </row>
    <row r="42" spans="1:3" x14ac:dyDescent="0.2">
      <c r="A42" s="3" t="s">
        <v>105</v>
      </c>
      <c r="B42" s="1" t="s">
        <v>105</v>
      </c>
      <c r="C42" s="4" t="s">
        <v>223</v>
      </c>
    </row>
    <row r="43" spans="1:3" x14ac:dyDescent="0.2">
      <c r="A43" s="3" t="s">
        <v>106</v>
      </c>
      <c r="B43" s="1" t="s">
        <v>106</v>
      </c>
      <c r="C43" s="4" t="s">
        <v>271</v>
      </c>
    </row>
    <row r="44" spans="1:3" x14ac:dyDescent="0.2">
      <c r="A44" s="3" t="s">
        <v>107</v>
      </c>
      <c r="B44" s="1" t="s">
        <v>107</v>
      </c>
      <c r="C44" s="4" t="s">
        <v>224</v>
      </c>
    </row>
    <row r="45" spans="1:3" x14ac:dyDescent="0.2">
      <c r="A45" s="3" t="s">
        <v>108</v>
      </c>
      <c r="B45" s="1" t="s">
        <v>108</v>
      </c>
      <c r="C45" s="4" t="s">
        <v>225</v>
      </c>
    </row>
    <row r="46" spans="1:3" x14ac:dyDescent="0.2">
      <c r="A46" s="3" t="s">
        <v>268</v>
      </c>
      <c r="B46" s="1" t="s">
        <v>268</v>
      </c>
      <c r="C46" s="4" t="s">
        <v>226</v>
      </c>
    </row>
    <row r="47" spans="1:3" x14ac:dyDescent="0.2">
      <c r="A47" s="3" t="s">
        <v>109</v>
      </c>
      <c r="B47" s="1" t="s">
        <v>109</v>
      </c>
      <c r="C47" s="4" t="s">
        <v>227</v>
      </c>
    </row>
    <row r="48" spans="1:3" x14ac:dyDescent="0.2">
      <c r="A48" s="3" t="s">
        <v>147</v>
      </c>
      <c r="B48" s="1" t="s">
        <v>147</v>
      </c>
      <c r="C48" s="4" t="s">
        <v>228</v>
      </c>
    </row>
    <row r="49" spans="1:3" x14ac:dyDescent="0.2">
      <c r="A49" s="3" t="s">
        <v>110</v>
      </c>
      <c r="B49" s="1" t="s">
        <v>110</v>
      </c>
      <c r="C49" s="4" t="s">
        <v>229</v>
      </c>
    </row>
    <row r="50" spans="1:3" x14ac:dyDescent="0.2">
      <c r="A50" s="3" t="s">
        <v>111</v>
      </c>
      <c r="B50" s="1" t="s">
        <v>111</v>
      </c>
      <c r="C50" s="4" t="s">
        <v>230</v>
      </c>
    </row>
    <row r="51" spans="1:3" x14ac:dyDescent="0.2">
      <c r="A51" s="3" t="s">
        <v>112</v>
      </c>
      <c r="B51" s="1" t="s">
        <v>112</v>
      </c>
      <c r="C51" s="4" t="s">
        <v>231</v>
      </c>
    </row>
    <row r="52" spans="1:3" x14ac:dyDescent="0.2">
      <c r="A52" s="3" t="s">
        <v>113</v>
      </c>
      <c r="B52" s="1" t="s">
        <v>113</v>
      </c>
      <c r="C52" s="4" t="s">
        <v>232</v>
      </c>
    </row>
    <row r="53" spans="1:3" x14ac:dyDescent="0.2">
      <c r="A53" s="3" t="s">
        <v>114</v>
      </c>
      <c r="B53" s="1" t="s">
        <v>114</v>
      </c>
      <c r="C53" s="4" t="s">
        <v>233</v>
      </c>
    </row>
    <row r="54" spans="1:3" x14ac:dyDescent="0.2">
      <c r="A54" s="3" t="s">
        <v>115</v>
      </c>
      <c r="B54" s="1" t="s">
        <v>115</v>
      </c>
      <c r="C54" s="4" t="s">
        <v>234</v>
      </c>
    </row>
    <row r="55" spans="1:3" x14ac:dyDescent="0.2">
      <c r="A55" s="3" t="s">
        <v>116</v>
      </c>
      <c r="B55" s="1" t="s">
        <v>116</v>
      </c>
      <c r="C55" s="4" t="s">
        <v>235</v>
      </c>
    </row>
    <row r="56" spans="1:3" x14ac:dyDescent="0.2">
      <c r="A56" s="3" t="s">
        <v>148</v>
      </c>
      <c r="B56" s="1" t="s">
        <v>117</v>
      </c>
      <c r="C56" s="4" t="s">
        <v>181</v>
      </c>
    </row>
    <row r="57" spans="1:3" x14ac:dyDescent="0.2">
      <c r="A57" s="3" t="s">
        <v>166</v>
      </c>
      <c r="B57" s="1" t="s">
        <v>158</v>
      </c>
      <c r="C57" s="4" t="s">
        <v>183</v>
      </c>
    </row>
    <row r="58" spans="1:3" x14ac:dyDescent="0.2">
      <c r="A58" s="3" t="s">
        <v>118</v>
      </c>
      <c r="B58" s="1" t="s">
        <v>118</v>
      </c>
      <c r="C58" s="4" t="s">
        <v>236</v>
      </c>
    </row>
    <row r="59" spans="1:3" x14ac:dyDescent="0.2">
      <c r="A59" s="3" t="s">
        <v>119</v>
      </c>
      <c r="B59" s="1" t="s">
        <v>119</v>
      </c>
      <c r="C59" s="4" t="s">
        <v>237</v>
      </c>
    </row>
    <row r="60" spans="1:3" x14ac:dyDescent="0.2">
      <c r="A60" s="3" t="s">
        <v>120</v>
      </c>
      <c r="B60" s="1" t="s">
        <v>120</v>
      </c>
      <c r="C60" s="4" t="s">
        <v>238</v>
      </c>
    </row>
    <row r="61" spans="1:3" x14ac:dyDescent="0.2">
      <c r="A61" s="3" t="s">
        <v>121</v>
      </c>
      <c r="B61" s="1" t="s">
        <v>121</v>
      </c>
      <c r="C61" s="4" t="s">
        <v>239</v>
      </c>
    </row>
    <row r="62" spans="1:3" x14ac:dyDescent="0.2">
      <c r="A62" s="3" t="s">
        <v>122</v>
      </c>
      <c r="B62" s="1" t="s">
        <v>122</v>
      </c>
      <c r="C62" s="4" t="s">
        <v>240</v>
      </c>
    </row>
    <row r="63" spans="1:3" x14ac:dyDescent="0.2">
      <c r="A63" s="3" t="s">
        <v>123</v>
      </c>
      <c r="B63" s="1" t="s">
        <v>123</v>
      </c>
      <c r="C63" s="4" t="s">
        <v>241</v>
      </c>
    </row>
    <row r="64" spans="1:3" x14ac:dyDescent="0.2">
      <c r="A64" s="3" t="s">
        <v>124</v>
      </c>
      <c r="B64" s="1" t="s">
        <v>124</v>
      </c>
      <c r="C64" s="4" t="s">
        <v>242</v>
      </c>
    </row>
    <row r="65" spans="1:3" x14ac:dyDescent="0.2">
      <c r="A65" s="3" t="s">
        <v>125</v>
      </c>
      <c r="B65" s="1" t="s">
        <v>125</v>
      </c>
      <c r="C65" s="4" t="s">
        <v>243</v>
      </c>
    </row>
    <row r="66" spans="1:3" x14ac:dyDescent="0.2">
      <c r="A66" s="3" t="s">
        <v>167</v>
      </c>
      <c r="B66" s="1" t="s">
        <v>167</v>
      </c>
      <c r="C66" s="4" t="s">
        <v>244</v>
      </c>
    </row>
    <row r="67" spans="1:3" x14ac:dyDescent="0.2">
      <c r="A67" s="3" t="s">
        <v>126</v>
      </c>
      <c r="B67" s="1" t="s">
        <v>126</v>
      </c>
      <c r="C67" s="4" t="s">
        <v>245</v>
      </c>
    </row>
    <row r="68" spans="1:3" x14ac:dyDescent="0.2">
      <c r="A68" s="3" t="s">
        <v>274</v>
      </c>
      <c r="B68" s="1" t="s">
        <v>274</v>
      </c>
      <c r="C68" s="4" t="s">
        <v>246</v>
      </c>
    </row>
    <row r="69" spans="1:3" x14ac:dyDescent="0.2">
      <c r="A69" s="3" t="s">
        <v>127</v>
      </c>
      <c r="B69" s="1" t="s">
        <v>127</v>
      </c>
      <c r="C69" s="4" t="s">
        <v>247</v>
      </c>
    </row>
    <row r="70" spans="1:3" x14ac:dyDescent="0.2">
      <c r="A70" s="3" t="s">
        <v>128</v>
      </c>
      <c r="B70" s="1" t="s">
        <v>128</v>
      </c>
      <c r="C70" s="4" t="s">
        <v>248</v>
      </c>
    </row>
    <row r="71" spans="1:3" x14ac:dyDescent="0.2">
      <c r="A71" s="3" t="s">
        <v>129</v>
      </c>
      <c r="B71" s="1" t="s">
        <v>129</v>
      </c>
      <c r="C71" s="4" t="s">
        <v>249</v>
      </c>
    </row>
    <row r="72" spans="1:3" x14ac:dyDescent="0.2">
      <c r="A72" s="3" t="s">
        <v>150</v>
      </c>
      <c r="B72" s="1" t="s">
        <v>168</v>
      </c>
      <c r="C72" s="4" t="s">
        <v>180</v>
      </c>
    </row>
    <row r="73" spans="1:3" x14ac:dyDescent="0.2">
      <c r="A73" s="3" t="s">
        <v>149</v>
      </c>
      <c r="B73" s="1" t="s">
        <v>168</v>
      </c>
      <c r="C73" s="4" t="s">
        <v>179</v>
      </c>
    </row>
    <row r="74" spans="1:3" x14ac:dyDescent="0.2">
      <c r="A74" s="3" t="s">
        <v>130</v>
      </c>
      <c r="B74" s="1" t="s">
        <v>130</v>
      </c>
      <c r="C74" s="4" t="s">
        <v>250</v>
      </c>
    </row>
    <row r="75" spans="1:3" x14ac:dyDescent="0.2">
      <c r="A75" s="3" t="s">
        <v>131</v>
      </c>
      <c r="B75" s="1" t="s">
        <v>131</v>
      </c>
      <c r="C75" s="4" t="s">
        <v>251</v>
      </c>
    </row>
    <row r="76" spans="1:3" x14ac:dyDescent="0.2">
      <c r="A76" s="3" t="s">
        <v>132</v>
      </c>
      <c r="B76" s="1" t="s">
        <v>132</v>
      </c>
      <c r="C76" s="4" t="s">
        <v>252</v>
      </c>
    </row>
    <row r="77" spans="1:3" x14ac:dyDescent="0.2">
      <c r="A77" s="3" t="s">
        <v>133</v>
      </c>
      <c r="B77" s="1" t="s">
        <v>133</v>
      </c>
      <c r="C77" s="4" t="s">
        <v>253</v>
      </c>
    </row>
    <row r="78" spans="1:3" x14ac:dyDescent="0.2">
      <c r="A78" s="3" t="s">
        <v>134</v>
      </c>
      <c r="B78" s="1" t="s">
        <v>134</v>
      </c>
      <c r="C78" s="4" t="s">
        <v>254</v>
      </c>
    </row>
    <row r="79" spans="1:3" x14ac:dyDescent="0.2">
      <c r="A79" s="3" t="s">
        <v>275</v>
      </c>
      <c r="B79" s="3" t="s">
        <v>275</v>
      </c>
      <c r="C79" s="4" t="s">
        <v>255</v>
      </c>
    </row>
    <row r="80" spans="1:3" x14ac:dyDescent="0.2">
      <c r="A80" s="3" t="s">
        <v>266</v>
      </c>
      <c r="B80" s="1" t="s">
        <v>178</v>
      </c>
      <c r="C80" s="4" t="s">
        <v>256</v>
      </c>
    </row>
    <row r="81" spans="1:3" x14ac:dyDescent="0.2">
      <c r="A81" s="3" t="s">
        <v>276</v>
      </c>
      <c r="B81" s="1" t="s">
        <v>170</v>
      </c>
      <c r="C81" s="4" t="s">
        <v>257</v>
      </c>
    </row>
    <row r="82" spans="1:3" x14ac:dyDescent="0.2">
      <c r="A82" s="3" t="s">
        <v>136</v>
      </c>
      <c r="B82" s="1" t="s">
        <v>136</v>
      </c>
      <c r="C82" s="4" t="s">
        <v>258</v>
      </c>
    </row>
    <row r="83" spans="1:3" x14ac:dyDescent="0.2">
      <c r="A83" s="3" t="s">
        <v>171</v>
      </c>
      <c r="B83" s="1" t="s">
        <v>172</v>
      </c>
      <c r="C83" s="4" t="s">
        <v>184</v>
      </c>
    </row>
    <row r="84" spans="1:3" x14ac:dyDescent="0.2">
      <c r="A84" s="3" t="s">
        <v>137</v>
      </c>
      <c r="B84" s="1" t="s">
        <v>137</v>
      </c>
      <c r="C84" s="4" t="s">
        <v>259</v>
      </c>
    </row>
    <row r="85" spans="1:3" x14ac:dyDescent="0.2">
      <c r="A85" s="3" t="s">
        <v>138</v>
      </c>
      <c r="B85" s="1" t="s">
        <v>138</v>
      </c>
      <c r="C85" s="4" t="s">
        <v>260</v>
      </c>
    </row>
    <row r="86" spans="1:3" x14ac:dyDescent="0.2">
      <c r="A86" s="3" t="s">
        <v>139</v>
      </c>
      <c r="B86" s="1" t="s">
        <v>139</v>
      </c>
      <c r="C86" s="4" t="s">
        <v>261</v>
      </c>
    </row>
    <row r="87" spans="1:3" x14ac:dyDescent="0.2">
      <c r="A87" s="3" t="s">
        <v>174</v>
      </c>
      <c r="B87" s="1" t="s">
        <v>157</v>
      </c>
      <c r="C87" s="4" t="s">
        <v>185</v>
      </c>
    </row>
    <row r="88" spans="1:3" x14ac:dyDescent="0.2">
      <c r="A88" s="3" t="s">
        <v>173</v>
      </c>
      <c r="B88" s="1" t="s">
        <v>157</v>
      </c>
      <c r="C88" s="4" t="s">
        <v>182</v>
      </c>
    </row>
    <row r="89" spans="1:3" x14ac:dyDescent="0.2">
      <c r="A89" s="3" t="s">
        <v>140</v>
      </c>
      <c r="B89" s="1" t="s">
        <v>140</v>
      </c>
      <c r="C89" s="4" t="s">
        <v>262</v>
      </c>
    </row>
    <row r="90" spans="1:3" x14ac:dyDescent="0.2">
      <c r="A90" s="3" t="s">
        <v>175</v>
      </c>
      <c r="B90" s="1" t="s">
        <v>156</v>
      </c>
      <c r="C90" s="4" t="s">
        <v>186</v>
      </c>
    </row>
    <row r="91" spans="1:3" x14ac:dyDescent="0.2">
      <c r="A91" s="3" t="s">
        <v>141</v>
      </c>
      <c r="B91" s="1" t="s">
        <v>141</v>
      </c>
      <c r="C91" s="4" t="s">
        <v>263</v>
      </c>
    </row>
    <row r="92" spans="1:3" x14ac:dyDescent="0.2">
      <c r="A92" s="3" t="s">
        <v>142</v>
      </c>
      <c r="B92" s="1" t="s">
        <v>142</v>
      </c>
      <c r="C92" s="4" t="s">
        <v>264</v>
      </c>
    </row>
    <row r="93" spans="1:3" x14ac:dyDescent="0.2">
      <c r="A93" s="3" t="s">
        <v>159</v>
      </c>
      <c r="B93" s="3" t="s">
        <v>159</v>
      </c>
      <c r="C93" s="4" t="s">
        <v>265</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317fbd8fca8c54444d1b6bbb8966cf5a">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0f2536f57e85155fcd295c76b7f1763"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A254F078-1B63-4D70-8AB6-00EB4516A5B4}"/>
</file>

<file path=customXml/itemProps3.xml><?xml version="1.0" encoding="utf-8"?>
<ds:datastoreItem xmlns:ds="http://schemas.openxmlformats.org/officeDocument/2006/customXml" ds:itemID="{304EBBD3-42C0-41ED-BF01-8099C2CA1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Metadata</vt:lpstr>
      <vt:lpstr>SF3 Expenditure &amp; Income</vt:lpstr>
      <vt:lpstr>All Memo items</vt:lpstr>
      <vt:lpstr>Data</vt:lpstr>
      <vt:lpstr>Data2</vt:lpstr>
      <vt:lpstr>Info</vt:lpstr>
      <vt:lpstr>Data2!data</vt:lpstr>
      <vt:lpstr>data</vt:lpstr>
      <vt:lpstr>Data2!data2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Joe Scott</cp:lastModifiedBy>
  <cp:lastPrinted>2018-10-15T11:30:02Z</cp:lastPrinted>
  <dcterms:created xsi:type="dcterms:W3CDTF">2004-05-19T14:02:12Z</dcterms:created>
  <dcterms:modified xsi:type="dcterms:W3CDTF">2022-10-19T14:06:58Z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