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ris42-my.sharepoint.com/personal/frances_collierwright_ukgi_org_uk/Documents/Marketing/Annual Report/2021-22/"/>
    </mc:Choice>
  </mc:AlternateContent>
  <xr:revisionPtr revIDLastSave="569" documentId="8_{C3B4718A-654E-40CA-94F9-2CA3E41DC7B1}" xr6:coauthVersionLast="47" xr6:coauthVersionMax="47" xr10:uidLastSave="{DF419AFA-52E8-4326-B0E9-70180D7A1175}"/>
  <bookViews>
    <workbookView xWindow="1104" yWindow="2424" windowWidth="23040" windowHeight="12156" xr2:uid="{DFABD21E-0975-4A6A-9803-C010E6D32A73}"/>
  </bookViews>
  <sheets>
    <sheet name="Sheet1"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8" i="1" l="1"/>
  <c r="C231" i="1" s="1"/>
  <c r="B249" i="1"/>
  <c r="B254" i="1" s="1"/>
  <c r="C235" i="1"/>
  <c r="C237" i="1" s="1"/>
  <c r="B235" i="1"/>
  <c r="B237" i="1" s="1"/>
  <c r="B230" i="1"/>
  <c r="B227" i="1"/>
  <c r="B217" i="1"/>
  <c r="C217" i="1"/>
  <c r="C220" i="1" s="1"/>
  <c r="B218" i="1"/>
  <c r="B219" i="1"/>
  <c r="C212" i="1"/>
  <c r="B211" i="1"/>
  <c r="B212" i="1" s="1"/>
  <c r="C201" i="1"/>
  <c r="B201" i="1"/>
  <c r="C200" i="1"/>
  <c r="B197" i="1"/>
  <c r="D197" i="1" s="1"/>
  <c r="C196" i="1"/>
  <c r="B196" i="1"/>
  <c r="C192" i="1"/>
  <c r="B192" i="1"/>
  <c r="B200" i="1" s="1"/>
  <c r="D191" i="1"/>
  <c r="D190" i="1"/>
  <c r="C188" i="1"/>
  <c r="C195" i="1" s="1"/>
  <c r="B188" i="1"/>
  <c r="D187" i="1"/>
  <c r="D188" i="1" s="1"/>
  <c r="D186" i="1"/>
  <c r="C178" i="1"/>
  <c r="B178" i="1"/>
  <c r="C166" i="1"/>
  <c r="C167" i="1" s="1"/>
  <c r="B166" i="1"/>
  <c r="B165" i="1"/>
  <c r="C158" i="1"/>
  <c r="B157" i="1"/>
  <c r="B156" i="1"/>
  <c r="B155" i="1"/>
  <c r="B154" i="1"/>
  <c r="C146" i="1"/>
  <c r="C147" i="1" s="1"/>
  <c r="B146" i="1"/>
  <c r="B145" i="1"/>
  <c r="B144" i="1"/>
  <c r="B143" i="1"/>
  <c r="C87" i="1"/>
  <c r="C86" i="1"/>
  <c r="C85" i="1"/>
  <c r="D69" i="1"/>
  <c r="C67" i="1"/>
  <c r="C61" i="1" s="1"/>
  <c r="C65" i="1"/>
  <c r="D63" i="1"/>
  <c r="C60" i="1"/>
  <c r="C57" i="1"/>
  <c r="D56" i="1"/>
  <c r="C56" i="1"/>
  <c r="C55" i="1"/>
  <c r="C54" i="1"/>
  <c r="C53" i="1"/>
  <c r="D37" i="1"/>
  <c r="C36" i="1"/>
  <c r="C37" i="1" s="1"/>
  <c r="D33" i="1"/>
  <c r="C32" i="1"/>
  <c r="C33" i="1" s="1"/>
  <c r="D29" i="1"/>
  <c r="C28" i="1"/>
  <c r="C27" i="1"/>
  <c r="D25" i="1"/>
  <c r="C24" i="1"/>
  <c r="C25" i="1" s="1"/>
  <c r="C14" i="1"/>
  <c r="C12" i="1"/>
  <c r="C10" i="1"/>
  <c r="D8" i="1"/>
  <c r="D9" i="1" s="1"/>
  <c r="D11" i="1" s="1"/>
  <c r="D13" i="1" s="1"/>
  <c r="D15" i="1" s="1"/>
  <c r="C8" i="1"/>
  <c r="C7" i="1"/>
  <c r="C69" i="1" l="1"/>
  <c r="B193" i="1"/>
  <c r="D192" i="1"/>
  <c r="D193" i="1" s="1"/>
  <c r="C198" i="1"/>
  <c r="D58" i="1"/>
  <c r="D70" i="1" s="1"/>
  <c r="D72" i="1" s="1"/>
  <c r="C71" i="1" s="1"/>
  <c r="B220" i="1"/>
  <c r="C58" i="1"/>
  <c r="B147" i="1"/>
  <c r="B195" i="1"/>
  <c r="D195" i="1" s="1"/>
  <c r="D30" i="1"/>
  <c r="D34" i="1" s="1"/>
  <c r="D38" i="1" s="1"/>
  <c r="D40" i="1" s="1"/>
  <c r="D41" i="1" s="1"/>
  <c r="D196" i="1"/>
  <c r="B167" i="1"/>
  <c r="D201" i="1"/>
  <c r="C9" i="1"/>
  <c r="C11" i="1" s="1"/>
  <c r="C13" i="1" s="1"/>
  <c r="C15" i="1" s="1"/>
  <c r="B231" i="1"/>
  <c r="C29" i="1"/>
  <c r="C30" i="1" s="1"/>
  <c r="C34" i="1" s="1"/>
  <c r="C38" i="1" s="1"/>
  <c r="C40" i="1" s="1"/>
  <c r="C41" i="1" s="1"/>
  <c r="C193" i="1"/>
  <c r="C88" i="1"/>
  <c r="B158" i="1"/>
  <c r="C202" i="1"/>
  <c r="D200" i="1"/>
  <c r="B202" i="1"/>
  <c r="C63" i="1"/>
  <c r="B198" i="1" l="1"/>
  <c r="B203" i="1" s="1"/>
  <c r="C203" i="1"/>
  <c r="D198" i="1"/>
  <c r="C70" i="1"/>
  <c r="C72" i="1" s="1"/>
  <c r="D202" i="1"/>
  <c r="D203" i="1" l="1"/>
</calcChain>
</file>

<file path=xl/sharedStrings.xml><?xml version="1.0" encoding="utf-8"?>
<sst xmlns="http://schemas.openxmlformats.org/spreadsheetml/2006/main" count="280" uniqueCount="203">
  <si>
    <t>Statement of comprehensive net expenditure for the year ended 31 March 2022</t>
  </si>
  <si>
    <t>Notes</t>
  </si>
  <si>
    <t>2021-22</t>
  </si>
  <si>
    <t>2020-21</t>
  </si>
  <si>
    <t>£000</t>
  </si>
  <si>
    <t>Staff costs</t>
  </si>
  <si>
    <t>Operational costs</t>
  </si>
  <si>
    <t>Total operating expenditure</t>
  </si>
  <si>
    <t>Revenue</t>
  </si>
  <si>
    <t xml:space="preserve">Net operating expenditure before financing </t>
  </si>
  <si>
    <t>Finance income and expenditure</t>
  </si>
  <si>
    <t>Net operating expenditure before tax</t>
  </si>
  <si>
    <t>Taxation</t>
  </si>
  <si>
    <t>Net operating expenditure after tax</t>
  </si>
  <si>
    <t>Financial Statements of UK Government Investments Limited</t>
  </si>
  <si>
    <t>Statement of financial position as at 31 March 2022</t>
  </si>
  <si>
    <t>Non current assets</t>
  </si>
  <si>
    <t xml:space="preserve">Property, plant and equipment </t>
  </si>
  <si>
    <t>Total non current assets</t>
  </si>
  <si>
    <t>Current assets</t>
  </si>
  <si>
    <t>Cash and cash equivalents</t>
  </si>
  <si>
    <t>Trade and other receivables</t>
  </si>
  <si>
    <t>Total current assets</t>
  </si>
  <si>
    <t>Total assets</t>
  </si>
  <si>
    <t>Current liabilities</t>
  </si>
  <si>
    <t>Trade and other payables</t>
  </si>
  <si>
    <t>Total current liabilities</t>
  </si>
  <si>
    <t>Total assets less current liabilities</t>
  </si>
  <si>
    <t xml:space="preserve">Non current liabilities </t>
  </si>
  <si>
    <t>Trade and payables due after one year</t>
  </si>
  <si>
    <t xml:space="preserve">Total non current liabilities </t>
  </si>
  <si>
    <t xml:space="preserve">Assets less liabilities </t>
  </si>
  <si>
    <t>Taxpayers’ equity</t>
  </si>
  <si>
    <t>General fund</t>
  </si>
  <si>
    <t>Total taxpayers’ equity</t>
  </si>
  <si>
    <t>Charles Donald</t>
  </si>
  <si>
    <t>Chief Executive</t>
  </si>
  <si>
    <t>UKGI company number 09774296</t>
  </si>
  <si>
    <t>Statement of cash flows for the year ended 31 March 2022</t>
  </si>
  <si>
    <t>Cash flows from operating activities</t>
  </si>
  <si>
    <t>Net operating costs</t>
  </si>
  <si>
    <t xml:space="preserve">Depreciation </t>
  </si>
  <si>
    <t>Decrease/(Increase) in trade and other receivables</t>
  </si>
  <si>
    <t>(Decrease)/Increase in trade and other payables</t>
  </si>
  <si>
    <t>Corporation tax</t>
  </si>
  <si>
    <t>Net cash outflow from operating activities</t>
  </si>
  <si>
    <t>Cash flows from investing activities</t>
  </si>
  <si>
    <t>Purchase of non-financial assets</t>
  </si>
  <si>
    <t>Revaluation of right-of-use assets</t>
  </si>
  <si>
    <t xml:space="preserve">Gain on revaluation of non-financial assets </t>
  </si>
  <si>
    <t>Net cash outflow from investing activities</t>
  </si>
  <si>
    <t>Cash flows from financing activities</t>
  </si>
  <si>
    <t>Grant-in-Aid from HM Treasury</t>
  </si>
  <si>
    <t>Payment of interest and other finance expenditure</t>
  </si>
  <si>
    <t xml:space="preserve">Repayment of lease liability </t>
  </si>
  <si>
    <t>Intercompany account movements</t>
  </si>
  <si>
    <t>Net financing</t>
  </si>
  <si>
    <t>Net increase/(decrease) in cash and cash equivalents in the period</t>
  </si>
  <si>
    <t xml:space="preserve">Cash and cash equivalents at the beginning of the period </t>
  </si>
  <si>
    <t>Cash and cash equivalents at the end of the period</t>
  </si>
  <si>
    <t>Statement of changes in taxpayers’ equity for the year ended 31 March 2022</t>
  </si>
  <si>
    <t>General Reserve</t>
  </si>
  <si>
    <t>Balance at 1 April 2020</t>
  </si>
  <si>
    <t xml:space="preserve">Grant-in-Aid from HM Treasury </t>
  </si>
  <si>
    <t>Comprehensive expenditure for the year after tax and transfer</t>
  </si>
  <si>
    <t>Intercompany adjustments</t>
  </si>
  <si>
    <t>Balance at 31 March 2021</t>
  </si>
  <si>
    <t xml:space="preserve">Comprehensive expenditure for the year </t>
  </si>
  <si>
    <t>Balance at 31 March 2022</t>
  </si>
  <si>
    <t>The notes are an integral part of these financial statements. All activities are classified as continuing. There has been no other comprehensive income or expenditure in the current year</t>
  </si>
  <si>
    <t>The notes are an integral part of these financial statements. These financial statements were approved by the Board of Directors on 18 July 2022 and were signed on its behalf by</t>
  </si>
  <si>
    <t>The notes are an integral part of these financial statements</t>
  </si>
  <si>
    <t>Notes to the Financial Statements</t>
  </si>
  <si>
    <t>1. Reporting Entity</t>
  </si>
  <si>
    <t>UK Government Investments Limited (the Company) is a Company limited by shares incorporated in the United Kingdom. The address of the Company’s registered office is 27-28 Eastcastle Street, London W1W 8DH.</t>
  </si>
  <si>
    <t>2. Statement of Accounting Policies</t>
  </si>
  <si>
    <t>The Financial Statements have been prepared in accordance with international accounting standards in conformity with the requirements of the Companies Act 2006 and, as appropriate, the Government Financial Reporting Manual (‘FReM’) and other guidance issued by HM Treasury where the disclosure requirements of these go beyond the Companies Act 2006. The financial statements have been prepared and approved by the Directors in accordance with International Financial Reporting Standards and International Financial Reporting Interpretations Committee interpretation.</t>
  </si>
  <si>
    <t>(a) Accounting Convention</t>
  </si>
  <si>
    <t>These accounts have been  prepared on an accruals basis under the historical cost convention.</t>
  </si>
  <si>
    <t>(b) Impact of new standards</t>
  </si>
  <si>
    <t>UKGI has considered the newly issued accounting standards, interpretations and amendments to published standards that are not yet effective. None are expected to have an impact on UKGI’s financial statements.</t>
  </si>
  <si>
    <t>(c) Going Concern</t>
  </si>
  <si>
    <t>It has been considered appropriate to adopt a going concern basis for the preparation of these financial statements as UKGI has in place an agreed budget settlement with HM Treasury, comprising a commitment to financial year 2022-2023. UKGI’s status will be reviewed periodically. The going concern disclosures on page 44 of the Annual Report detail in full the basis on which the Directors consider it appropriate to prepare these Accounts on a going concern basis.</t>
  </si>
  <si>
    <t>(d) Revenue</t>
  </si>
  <si>
    <t>Revenue is recognised in the statement of comprehensive expenditure on an accruals basis.</t>
  </si>
  <si>
    <t>(e) Financing</t>
  </si>
  <si>
    <t>The company is financed via Grant-in-Aid from HMT. The Grant-in-Aid is credited to the general fund in the year in which it is received. The total Grant-in-Aid received by the company from HMT in the financial year 2021-22 was £21.5m (2020-21 £15.8m).</t>
  </si>
  <si>
    <t>(f) Pensions</t>
  </si>
  <si>
    <t>The provisions of the Principal Civil Service Pension Scheme (PCSPS) and the Civil Servant and Other Pension Scheme (CSOPS), are described in the Remuneration Committee Report, and cover staff transferred from the Civil Service and who are subject to TUPE. The defined benefit schemes within the PCSPS and CSOPS are unfunded and contributory. UKGI recognises as a cost the monthly charges made by the PCSPS and CSOPS to contribute to the schemes. Employees are entitled to enroll into UKGI’s group stakeholder pension plan, a defined contribution scheme administered by Fidelity. Contributions are charged in the Statement of Comprehensive Net Expenditure as they become payable in accordance with the rules of the scheme.</t>
  </si>
  <si>
    <t>(g) Employee benefits</t>
  </si>
  <si>
    <t>The Company has accrued for the cost of the outstanding employee paid holiday entitlement. The accrual is based on salary, Employer’s National Insurance Contributions and pension contributions.</t>
  </si>
  <si>
    <t>(h) Financial Instruments</t>
  </si>
  <si>
    <t>UKGI is not exposed to significant financial risk factors arising from financial instruments. Financial assets and liabilities are generated by day-to-day operation activities rather than being held to change the risks facing UKGI in undertaking its activities. UKGI’s financial assets are: trade receivables due from related parties and other trade receivables. UKGI‘s financial liabilities are: trade and other payables due to related parties, other trade payables, lease liabilities, taxation and social security. The carrying values of short-term financial assets and liabilities (at amortised cost) are not considered different from fair value.</t>
  </si>
  <si>
    <t>i) Market risk</t>
  </si>
  <si>
    <t>Market risk is the possibility that financial loss might arise as a result of changes in such measures as interest rates and stock market movements. The vast majority of UKGI ‘s transactions are undertaken in sterling and so its exposure to foreign exchange risk is minimal. UKGI’s income and operating cash flows are substantially independent of changes in market interest rates.</t>
  </si>
  <si>
    <t>ii) Credit risk</t>
  </si>
  <si>
    <t>Credit risk is the possibility that other parties might fail to pay amounts due to UKGI. Credit risk arises from deposits with banks as well as credit exposures to HM Treasury and other debtors. The credit risk exposure to HM Treasury is considered negligible; UKGI ‘s operating costs are recovered from HM Treasury, which is financed by resources voted by Parliament. Surplus operating cash is only held within the Government Banking Service.</t>
  </si>
  <si>
    <t>iii) Liquidity risk</t>
  </si>
  <si>
    <t>Liquidity risk is the possibility that UKGI might not have funds available to meet its commitments to make payments; this is managed through prudent cash forecasting and is considered negligible as expenses are recouped through grant-in-aid.</t>
  </si>
  <si>
    <t>(i) Tax</t>
  </si>
  <si>
    <t>Value Added Tax – In general input tax on purchases is not recoverable. Irrecoverable tax is charged to the relevant expenditure category or included in the capitalised purchase of non-current assets. Where output VAT is charged, or input VAT is recoverable, amounts are stated net of VAT. Corporation Tax – UKGI is liable to pay corporation tax where taxable income exceeds the costs associated with that income. Payment of £5.6k was made to HMRC in relation to the period 01 April 2019 to 31st March 2021 (2019-20 £4.8k).</t>
  </si>
  <si>
    <t xml:space="preserve">(j) Non-current assets and depreciation </t>
  </si>
  <si>
    <t>The value of the Company’s non-current assets is stated at cost less accumulated depreciation and impairment losses. Only those assets costing more than £5,000 and having an economic value to the Company beyond the year in which they were bought are capitalised. Where parts of an item have different useful lives, they are accounted for as separate assets. Depreciation is applied on a straight-line basis over the estimated useful economic lives of assets. Depreciation methods, useful lives and residual values of non-current assets are reviewed at least at each balance sheet date. Donated assets are recorded at nil value. Estimated useful economic lives of non-current assets</t>
  </si>
  <si>
    <t>Asset type</t>
  </si>
  <si>
    <t>Estimated Useful Life</t>
  </si>
  <si>
    <t>Three to five years</t>
  </si>
  <si>
    <t>Office furniture and fittings</t>
  </si>
  <si>
    <t>Ten years</t>
  </si>
  <si>
    <t>Leasehold improvements</t>
  </si>
  <si>
    <t>The remaining period of the lease</t>
  </si>
  <si>
    <t>Plant &amp; Machinery</t>
  </si>
  <si>
    <t>Over ten to fifteen years</t>
  </si>
  <si>
    <t>Over three years</t>
  </si>
  <si>
    <t>Computer software</t>
  </si>
  <si>
    <t>(k) Leases</t>
  </si>
  <si>
    <t>IFRS 16 applied to UKGI from 1 April 2019. Under this policy, at the inception of each contract, the Company assesses whether the contract is, or contains a lease, where a lease is any arrangement which conveys the right to control an asset for a period of time in exchange for consideration. UKGI recognises a right-of-use asset and a lease liability at the lease commencement date. The right-of-use asset is initially measured at cost and is depreciated on a straight-line basis over the residual lease term. The lease liability is initially measured at the present value of remaining lease payments, discounted using the interest rate implicit in the lease, or if that rate cannot be readily determined, a rate determined by HM Treasury and based on government’s incremental borrowing rate.</t>
  </si>
  <si>
    <t>(l) Functional &amp; Presentational Currency</t>
  </si>
  <si>
    <t>These Financial Statements are presented in pounds sterling, which is the Company’s functional currency.</t>
  </si>
  <si>
    <t>(m) Estimates and Judgements</t>
  </si>
  <si>
    <t xml:space="preserve">The preparation of the Financial Statements in conformity with IFRS requires management to make judgements, estimate and assumptions that affect the application of accounting policies and the reported amounts of asset, liabilities, income and expenses. Actual results may differ from those estimates. </t>
  </si>
  <si>
    <t>Estimates and underlying assumptions are reviewed on an ongoing basis. Revisions to accounting estimates are recognised in the period in which the estimates are revised and in any future periods affected.</t>
  </si>
  <si>
    <t xml:space="preserve">The company’s lease contracts include extension and termination options and judgement is applied in evaluating whether it is reasonably certain the lease will continue into these optional periods. The effect of a change in the judgements made on the carrying value of the lease liability and right-of-use asset are show in notes 8 and 12 respectively. </t>
  </si>
  <si>
    <t>3 Staff Costs</t>
  </si>
  <si>
    <t>Salaries</t>
  </si>
  <si>
    <t>Employer national insurance contributions</t>
  </si>
  <si>
    <t>Pensions costs</t>
  </si>
  <si>
    <t>Secondees</t>
  </si>
  <si>
    <t>Total Costs</t>
  </si>
  <si>
    <t>Further details of staff costs and numbers are disclosed in the Remuneration Committee Report.</t>
  </si>
  <si>
    <t xml:space="preserve">4. Operational Costs </t>
  </si>
  <si>
    <t>Office related costs</t>
  </si>
  <si>
    <t>Professional services</t>
  </si>
  <si>
    <t>Staff related costs including training, travel and expenses</t>
  </si>
  <si>
    <t>Other operating expenditure</t>
  </si>
  <si>
    <t>Professional Services include audit fees payable to the National Audit Office of £33k, plus VAT (2019-20: £29k). Other operating expenditure includes depreciation £764k, (2020-21: £294k) of the Company’s leased office accommodation.</t>
  </si>
  <si>
    <t xml:space="preserve">5. Revenue </t>
  </si>
  <si>
    <t>Staff costs recovery</t>
  </si>
  <si>
    <t>Recharges and recoveries</t>
  </si>
  <si>
    <t>Total</t>
  </si>
  <si>
    <t>Staff costs recovery represents income from the secondment of UKGI staff to other Government Departments and public bodies. Recharges and recoveries are the reimbursement of professional advice related costs incurred by UKGI on behalf of UKGI’s partner bodies as well as fees charged for UKGI staff acting as NEDs.</t>
  </si>
  <si>
    <t>6. Finance income and expenditure</t>
  </si>
  <si>
    <t>Finance income of £9k comprise the interest portion of the lease liability of £14k (2020-21 £53k) and the gain on reassessment of the lease term of £23k (2020-21 £nil) relating to the lease of the Company’s office accommodation.</t>
  </si>
  <si>
    <t>Directors' emoluments</t>
  </si>
  <si>
    <t>7. Directors’ Emoluments</t>
  </si>
  <si>
    <t>Directors’ emoluments include salary, bonuses awarded in the period and employer’s pension contributions. Full details of the Directors’ remuneration including policies are available within the remuneration section of this report.</t>
  </si>
  <si>
    <t xml:space="preserve">Property, plant &amp; equipment and Right-of Use Assets </t>
  </si>
  <si>
    <t>Right-of-use assets</t>
  </si>
  <si>
    <t xml:space="preserve"> Total </t>
  </si>
  <si>
    <t>At 1 April 2020</t>
  </si>
  <si>
    <t xml:space="preserve">Additions </t>
  </si>
  <si>
    <t>At 31 March 2021</t>
  </si>
  <si>
    <t>Depreciation charge for the year</t>
  </si>
  <si>
    <t>NBV at 31 March 2021</t>
  </si>
  <si>
    <t>Remeasurements</t>
  </si>
  <si>
    <t>At 31 March 2022</t>
  </si>
  <si>
    <t>NBV at 31 March 2022</t>
  </si>
  <si>
    <t>8. Property, plant and equipment and Right-of-use assets</t>
  </si>
  <si>
    <t>Remeasurements of the right-of-use assets in the current year relate to the reassessment of the lease term and termination options, as GPA exercised the option to terminate both leases at the lease break on 30 September 2023.</t>
  </si>
  <si>
    <t>Cash held with the Government Banking Service</t>
  </si>
  <si>
    <t>9. Cash and cash equivalents</t>
  </si>
  <si>
    <t>Amounts falling due within one year</t>
  </si>
  <si>
    <t>Prepayments and accrued income</t>
  </si>
  <si>
    <t>10. Receivables</t>
  </si>
  <si>
    <t>Prepayments and accrued income include prepayments of £114k (2020-21 £155k) and accrued income of £234k (2020-21 £575k).</t>
  </si>
  <si>
    <t>Trade &amp; other payables</t>
  </si>
  <si>
    <t>Accruals</t>
  </si>
  <si>
    <t xml:space="preserve">Lease liability </t>
  </si>
  <si>
    <t>Taxation and social security</t>
  </si>
  <si>
    <t>11. Payables</t>
  </si>
  <si>
    <t>Amounts falling due after one year</t>
  </si>
  <si>
    <t>Other payables</t>
  </si>
  <si>
    <t>12. Commitments and Leases</t>
  </si>
  <si>
    <t>The Company occupies office space within 1 Victoria Street, London. This is achieved by means of an agreement as set out within a Memorandum of Terms of Occupation (MOTO) between UKGI and the Government Property Agency (GPA). This covers the provision of accommodation. The lease agreement runs for a period of 11 years from 1 July 2020 to 30 June 2031. During the current year, UKGI entered into a new lease agreement for additional floor space at 1 Victoria Street, London, which runs from 5 July 2021 until 31 January 2024. GPA exercised the option to terminate both leases at the lease break on 30 September 2023. In the prior year, it was reasonably certain that the termination options would not be exercised, which has resulted in remeasurements of lease liability in the current year relating to the reassessment of the lease term and termination options.</t>
  </si>
  <si>
    <t>Having regard to the duration of the lease and the uncertainty surrounding commercial property, it is not possible to determine the effective interest rate in the lease. Therefore, the rate determined by HM Treasury and promulgated to government bodies through the Public Expenditure System (PES) series of papers has been used.</t>
  </si>
  <si>
    <t xml:space="preserve">Leases </t>
  </si>
  <si>
    <t xml:space="preserve"> £'000 </t>
  </si>
  <si>
    <t xml:space="preserve">Accretion of interest </t>
  </si>
  <si>
    <t xml:space="preserve">Payments </t>
  </si>
  <si>
    <t>Lease liabilities are repayable £748k (2020-21 £374k) within one year, £300k (£1,543k) between one and five years and £nil (2020-21 £1,971k) over five years.</t>
  </si>
  <si>
    <t>The related right-of-use assets are disclosed in note 8.</t>
  </si>
  <si>
    <t>The following amounts have been recognised in the SoCNE:</t>
  </si>
  <si>
    <t>Depreciation expense on right-of-use assets (note 8)</t>
  </si>
  <si>
    <t>Interest expense on lease liabilities (note 6)</t>
  </si>
  <si>
    <t>Gain on remeasurement of lease liability and right-of-use assets</t>
  </si>
  <si>
    <t>Total amount recognised in SoCNE</t>
  </si>
  <si>
    <t>£'000</t>
  </si>
  <si>
    <t xml:space="preserve">The only cash flows UKGI is exposed to as a direct result of this lease are disclosed in note 14, Related Party Transactions </t>
  </si>
  <si>
    <t>The Company has neither entered any capital commitments nor any non-cancellable contracts.</t>
  </si>
  <si>
    <t>13. Called up share capital</t>
  </si>
  <si>
    <t>The Company’s share capital consists of one Ordinary Share of £1. The share is fully paid up.</t>
  </si>
  <si>
    <t>14. Related Party Transactions</t>
  </si>
  <si>
    <t>UKGI is a wholly owned subsidiary of HM Treasury. HM Treasury is regarded as a related party. During the year, UKGI has had various material transactions with HM Treasury, with expenditure totaling £1,656k (2020-21 £1,093k), primarily in relation to the provision of secondees, recoveries for IT, finance and HR shared services, and receipts of £73k (2020-21: £65k) in respect of the outward secondment of staff by UKGI. UKGI had material transactions with BEIS, incurring costs totaling £337k (2020-21: £46k), in relation to IT and office services and the provision of secondees by BEIS to UKGI, and receipts of £263k (2020-21 £61k) in respect of the outward secondment of staff by UKGI. Besides the GPA disclosures made in note 12, UKGI also made material transactions with GPA, incurring costs totaling £1,312k (2020-21: £1,113k), primarily in relation to the provision of accommodation services. In addition, UKGI has had transactions with other central government bodies. No board member, key manager or other related party has undertaken any material transactions with UKGI during the year. Details about the board members’ remuneration are included on page 61.</t>
  </si>
  <si>
    <t>15. Contingent assets and liabilities</t>
  </si>
  <si>
    <t>UKGI has no contingent assets. The probability of any outflow of resources in relation to any contingent liability is deemed to be remote.</t>
  </si>
  <si>
    <t>16. Ultimate controlling party</t>
  </si>
  <si>
    <t>The ultimate parent entity and controlling party of UKGI is HM Treasury, which holds the entire allotted share capital of ordinary shares of £1. HM Treasury is domiciled in the United Kingdom and is located at 1 Horse Guards Road, London. UKGI is consolidated in the HMT Group accounts.</t>
  </si>
  <si>
    <t>17. Dividends</t>
  </si>
  <si>
    <t>UKGI has no intention of making a profit and does not intend to declare a dividend at any point. No dividend was declared or paid during the year (2020-21: Nil).</t>
  </si>
  <si>
    <t>18. Events after the Reporting Period</t>
  </si>
  <si>
    <t>There are no events after the reporting period which will have a material effect on the Financial statements of UKGI.</t>
  </si>
  <si>
    <t>19. Date authorised for issue</t>
  </si>
  <si>
    <t>The financial statements were authorised for issue on the same date as the audit certificate.</t>
  </si>
  <si>
    <t>Information Technology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</si>
</sst>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0;\(#,##0\)"/>
    <numFmt numFmtId="169" formatCode="_-* #,##0.0_-;\-* #,##0.0_-;_-* &quot;-&quot;??_-;_-@_-"/>
  </numFmts>
  <fonts count="22" x14ac:knownFonts="1">
    <font>
      <sz val="11"/>
      <color theme="1"/>
      <name val="Calibri"/>
      <family val="2"/>
      <scheme val="minor"/>
    </font>
    <font>
      <sz val="11"/>
      <color theme="1"/>
      <name val="Calibri"/>
      <family val="2"/>
      <scheme val="minor"/>
    </font>
    <font>
      <b/>
      <sz val="11"/>
      <color rgb="FFFFFFFF"/>
      <name val="Arial"/>
      <family val="2"/>
    </font>
    <font>
      <sz val="11"/>
      <color theme="1"/>
      <name val="Arial"/>
      <family val="2"/>
    </font>
    <font>
      <b/>
      <sz val="11"/>
      <color theme="1"/>
      <name val="Arial"/>
      <family val="2"/>
    </font>
    <font>
      <sz val="11"/>
      <color rgb="FF0B1F8F"/>
      <name val="Arial"/>
      <family val="2"/>
    </font>
    <font>
      <b/>
      <sz val="11"/>
      <color rgb="FF0B1F8F"/>
      <name val="Arial"/>
      <family val="2"/>
    </font>
    <font>
      <b/>
      <sz val="12"/>
      <color rgb="FFFFFFFF"/>
      <name val="Arial"/>
      <family val="2"/>
    </font>
    <font>
      <sz val="12"/>
      <color theme="1"/>
      <name val="Arial"/>
      <family val="2"/>
    </font>
    <font>
      <b/>
      <sz val="12"/>
      <color theme="1"/>
      <name val="Arial"/>
      <family val="2"/>
    </font>
    <font>
      <b/>
      <sz val="12"/>
      <color rgb="FF0B1F8F"/>
      <name val="Arial"/>
      <family val="2"/>
    </font>
    <font>
      <sz val="12"/>
      <color rgb="FF0B1F8F"/>
      <name val="Arial"/>
      <family val="2"/>
    </font>
    <font>
      <b/>
      <sz val="11"/>
      <name val="Arial"/>
      <family val="2"/>
    </font>
    <font>
      <sz val="11"/>
      <name val="Arial"/>
      <family val="2"/>
    </font>
    <font>
      <b/>
      <sz val="11"/>
      <color rgb="FFBF2F1B"/>
      <name val="Arial"/>
      <family val="2"/>
    </font>
    <font>
      <sz val="10"/>
      <color rgb="FF0B1F8F"/>
      <name val="Arial"/>
      <family val="2"/>
    </font>
    <font>
      <b/>
      <sz val="12"/>
      <color theme="0"/>
      <name val="Arial"/>
      <family val="2"/>
    </font>
    <font>
      <sz val="12"/>
      <name val="Arial"/>
      <family val="2"/>
    </font>
    <font>
      <b/>
      <sz val="12"/>
      <name val="Arial"/>
      <family val="2"/>
    </font>
    <font>
      <b/>
      <sz val="12"/>
      <color rgb="FF002060"/>
      <name val="Arial"/>
      <family val="2"/>
    </font>
    <font>
      <b/>
      <sz val="16"/>
      <color rgb="FFE12626"/>
      <name val="Arial"/>
      <family val="2"/>
    </font>
    <font>
      <sz val="10"/>
      <name val="Arial"/>
      <family val="2"/>
    </font>
  </fonts>
  <fills count="4">
    <fill>
      <patternFill patternType="none"/>
    </fill>
    <fill>
      <patternFill patternType="gray125"/>
    </fill>
    <fill>
      <patternFill patternType="solid">
        <fgColor rgb="FF0B1F8F"/>
        <bgColor indexed="64"/>
      </patternFill>
    </fill>
    <fill>
      <patternFill patternType="solid">
        <fgColor theme="0"/>
        <bgColor indexed="64"/>
      </patternFill>
    </fill>
  </fills>
  <borders count="4">
    <border>
      <left/>
      <right/>
      <top/>
      <bottom/>
      <diagonal/>
    </border>
    <border>
      <left/>
      <right/>
      <top style="medium">
        <color rgb="FF0B1F8F"/>
      </top>
      <bottom style="medium">
        <color rgb="FF0B1F8F"/>
      </bottom>
      <diagonal/>
    </border>
    <border>
      <left/>
      <right/>
      <top style="medium">
        <color rgb="FF0B1F8F"/>
      </top>
      <bottom/>
      <diagonal/>
    </border>
    <border>
      <left/>
      <right/>
      <top/>
      <bottom style="medium">
        <color rgb="FF0B1F8F"/>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2" fillId="2" borderId="0" xfId="0" applyFont="1" applyFill="1" applyAlignment="1">
      <alignment horizontal="left" vertical="center" wrapText="1"/>
    </xf>
    <xf numFmtId="0" fontId="3"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6" fontId="4" fillId="0" borderId="3" xfId="0" quotePrefix="1" applyNumberFormat="1" applyFont="1" applyBorder="1" applyAlignment="1">
      <alignment horizontal="center" vertical="center" wrapText="1"/>
    </xf>
    <xf numFmtId="0" fontId="5" fillId="0" borderId="1" xfId="0" applyFont="1" applyBorder="1" applyAlignment="1">
      <alignment vertical="center" wrapText="1"/>
    </xf>
    <xf numFmtId="0" fontId="3" fillId="3"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3" fillId="3" borderId="1" xfId="0" applyNumberFormat="1" applyFont="1" applyFill="1" applyBorder="1" applyAlignment="1">
      <alignment horizontal="center" vertical="center" wrapText="1"/>
    </xf>
    <xf numFmtId="0" fontId="6" fillId="0" borderId="1" xfId="0" applyFont="1" applyBorder="1" applyAlignment="1">
      <alignment vertical="center" wrapText="1"/>
    </xf>
    <xf numFmtId="16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5" fontId="4" fillId="0" borderId="2" xfId="0" applyNumberFormat="1" applyFont="1" applyBorder="1" applyAlignment="1">
      <alignment horizontal="center" vertical="center" wrapText="1"/>
    </xf>
    <xf numFmtId="0" fontId="4" fillId="0" borderId="3" xfId="0" applyFont="1" applyBorder="1" applyAlignment="1">
      <alignment vertical="center" wrapText="1"/>
    </xf>
    <xf numFmtId="3" fontId="3" fillId="0" borderId="3" xfId="0" quotePrefix="1" applyNumberFormat="1" applyFont="1" applyBorder="1" applyAlignment="1">
      <alignment horizontal="center" vertical="center" wrapText="1"/>
    </xf>
    <xf numFmtId="0" fontId="4" fillId="0" borderId="3" xfId="0" quotePrefix="1" applyFont="1" applyBorder="1" applyAlignment="1">
      <alignment horizontal="center" vertical="center" wrapText="1"/>
    </xf>
    <xf numFmtId="0" fontId="3" fillId="0" borderId="1" xfId="0" applyFont="1" applyBorder="1" applyAlignment="1">
      <alignment vertical="center" wrapText="1"/>
    </xf>
    <xf numFmtId="164" fontId="4" fillId="3"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7" fillId="2" borderId="0" xfId="0" applyFont="1" applyFill="1" applyAlignment="1">
      <alignment horizontal="left" vertical="center" wrapText="1"/>
    </xf>
    <xf numFmtId="0" fontId="8" fillId="0" borderId="0" xfId="0" applyFont="1" applyAlignment="1">
      <alignment vertical="center"/>
    </xf>
    <xf numFmtId="0" fontId="9" fillId="0" borderId="1" xfId="0" applyFont="1" applyBorder="1" applyAlignment="1">
      <alignment vertical="center" wrapText="1"/>
    </xf>
    <xf numFmtId="0" fontId="9" fillId="0" borderId="2" xfId="0" applyFont="1" applyBorder="1" applyAlignment="1">
      <alignment horizontal="center" vertical="center" wrapText="1"/>
    </xf>
    <xf numFmtId="6" fontId="9" fillId="0" borderId="3" xfId="0" quotePrefix="1" applyNumberFormat="1"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164" fontId="8" fillId="0" borderId="1" xfId="0" applyNumberFormat="1" applyFont="1" applyBorder="1" applyAlignment="1">
      <alignment horizontal="right" vertical="center" wrapText="1"/>
    </xf>
    <xf numFmtId="164" fontId="8" fillId="0" borderId="1" xfId="0" applyNumberFormat="1" applyFont="1" applyBorder="1" applyAlignment="1">
      <alignment horizontal="center" vertical="center" wrapText="1"/>
    </xf>
    <xf numFmtId="0" fontId="3" fillId="0" borderId="1" xfId="0" applyFont="1" applyBorder="1" applyAlignment="1">
      <alignment horizontal="right" vertical="center" wrapText="1"/>
    </xf>
    <xf numFmtId="164" fontId="4" fillId="0" borderId="1" xfId="0" applyNumberFormat="1" applyFont="1" applyBorder="1" applyAlignment="1">
      <alignment horizontal="right" vertical="center" wrapText="1"/>
    </xf>
    <xf numFmtId="164" fontId="12"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164" fontId="3" fillId="0" borderId="1" xfId="0" applyNumberFormat="1" applyFont="1" applyBorder="1" applyAlignment="1">
      <alignment horizontal="right" vertical="center" wrapText="1"/>
    </xf>
    <xf numFmtId="0" fontId="10" fillId="0" borderId="1" xfId="0" applyFont="1" applyBorder="1" applyAlignment="1">
      <alignment vertical="center" wrapText="1"/>
    </xf>
    <xf numFmtId="164" fontId="9" fillId="0" borderId="1" xfId="0" applyNumberFormat="1" applyFont="1" applyBorder="1" applyAlignment="1">
      <alignment horizontal="right" vertical="center" wrapText="1"/>
    </xf>
    <xf numFmtId="164" fontId="9" fillId="0" borderId="1" xfId="0" applyNumberFormat="1" applyFont="1" applyBorder="1" applyAlignment="1">
      <alignment horizontal="center" vertical="center" wrapText="1"/>
    </xf>
    <xf numFmtId="0" fontId="10" fillId="3"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vertical="center" wrapText="1"/>
    </xf>
    <xf numFmtId="6" fontId="10" fillId="3" borderId="3" xfId="0" quotePrefix="1" applyNumberFormat="1" applyFont="1" applyFill="1" applyBorder="1" applyAlignment="1">
      <alignment horizontal="center"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pplyAlignment="1">
      <alignment vertical="center" wrapText="1"/>
    </xf>
    <xf numFmtId="0" fontId="3" fillId="0" borderId="0" xfId="0" applyFont="1"/>
    <xf numFmtId="0" fontId="7" fillId="2" borderId="0" xfId="0" applyFont="1" applyFill="1" applyAlignment="1">
      <alignment horizontal="center" vertical="center" wrapText="1"/>
    </xf>
    <xf numFmtId="0" fontId="16" fillId="2" borderId="0" xfId="0" applyFont="1" applyFill="1"/>
    <xf numFmtId="0" fontId="16" fillId="2" borderId="1" xfId="0" applyFont="1" applyFill="1" applyBorder="1" applyAlignment="1">
      <alignment horizontal="justify" vertical="center" wrapText="1"/>
    </xf>
    <xf numFmtId="0" fontId="16" fillId="2" borderId="2" xfId="0" applyFont="1" applyFill="1" applyBorder="1" applyAlignment="1">
      <alignment horizontal="right" vertical="center" wrapText="1"/>
    </xf>
    <xf numFmtId="6" fontId="16" fillId="2" borderId="3" xfId="0" quotePrefix="1" applyNumberFormat="1" applyFont="1" applyFill="1" applyBorder="1" applyAlignment="1">
      <alignment horizontal="right" vertical="center" wrapText="1"/>
    </xf>
    <xf numFmtId="0" fontId="11" fillId="0" borderId="1" xfId="0" applyFont="1" applyBorder="1" applyAlignment="1">
      <alignment horizontal="justify" vertical="center" wrapText="1"/>
    </xf>
    <xf numFmtId="3" fontId="8" fillId="0" borderId="1" xfId="0" applyNumberFormat="1" applyFont="1" applyBorder="1" applyAlignment="1">
      <alignment horizontal="right" vertical="center" wrapText="1"/>
    </xf>
    <xf numFmtId="0" fontId="6" fillId="0" borderId="1" xfId="0" applyFont="1" applyBorder="1" applyAlignment="1">
      <alignment horizontal="justify" vertical="center" wrapText="1"/>
    </xf>
    <xf numFmtId="3" fontId="4" fillId="0" borderId="1" xfId="0" applyNumberFormat="1" applyFont="1" applyBorder="1" applyAlignment="1">
      <alignment horizontal="right" vertical="center" wrapText="1"/>
    </xf>
    <xf numFmtId="0" fontId="16" fillId="2" borderId="0" xfId="0" applyFont="1" applyFill="1" applyAlignment="1">
      <alignment horizontal="justify" vertical="center" wrapText="1"/>
    </xf>
    <xf numFmtId="0" fontId="16" fillId="2" borderId="0" xfId="0" applyFont="1" applyFill="1" applyAlignment="1">
      <alignment horizontal="right" vertical="center" wrapText="1"/>
    </xf>
    <xf numFmtId="6" fontId="16" fillId="2" borderId="0" xfId="0" quotePrefix="1" applyNumberFormat="1" applyFont="1" applyFill="1" applyAlignment="1">
      <alignment horizontal="right" vertical="center" wrapText="1"/>
    </xf>
    <xf numFmtId="0" fontId="10" fillId="0" borderId="1" xfId="0" applyFont="1" applyBorder="1" applyAlignment="1">
      <alignment horizontal="justify" vertical="center" wrapText="1"/>
    </xf>
    <xf numFmtId="3" fontId="9" fillId="0" borderId="1" xfId="0" applyNumberFormat="1" applyFont="1" applyBorder="1" applyAlignment="1">
      <alignment horizontal="right" vertical="center" wrapText="1"/>
    </xf>
    <xf numFmtId="0" fontId="8" fillId="0" borderId="1" xfId="0" applyFont="1" applyBorder="1" applyAlignment="1">
      <alignment horizontal="right" vertical="center" wrapText="1"/>
    </xf>
    <xf numFmtId="3" fontId="8" fillId="3" borderId="1" xfId="0" applyNumberFormat="1" applyFont="1" applyFill="1" applyBorder="1" applyAlignment="1">
      <alignment horizontal="right" vertical="center" wrapText="1"/>
    </xf>
    <xf numFmtId="0" fontId="16" fillId="2" borderId="2" xfId="0" applyFont="1" applyFill="1" applyBorder="1" applyAlignment="1">
      <alignment horizontal="justify" vertical="center" wrapText="1"/>
    </xf>
    <xf numFmtId="15" fontId="16" fillId="2" borderId="2" xfId="0" applyNumberFormat="1" applyFont="1" applyFill="1" applyBorder="1" applyAlignment="1">
      <alignment horizontal="right" vertical="center" wrapText="1"/>
    </xf>
    <xf numFmtId="15" fontId="16" fillId="2" borderId="2" xfId="0" applyNumberFormat="1" applyFont="1" applyFill="1" applyBorder="1" applyAlignment="1">
      <alignment horizontal="left" vertical="center" wrapText="1"/>
    </xf>
    <xf numFmtId="0" fontId="16" fillId="2" borderId="2" xfId="0" applyFont="1" applyFill="1" applyBorder="1" applyAlignment="1">
      <alignment vertical="center"/>
    </xf>
    <xf numFmtId="49" fontId="16" fillId="2" borderId="0" xfId="0" applyNumberFormat="1" applyFont="1" applyFill="1" applyAlignment="1">
      <alignment horizontal="right" vertical="center" wrapText="1"/>
    </xf>
    <xf numFmtId="3" fontId="17" fillId="0" borderId="1" xfId="0" applyNumberFormat="1" applyFont="1" applyBorder="1" applyAlignment="1">
      <alignment horizontal="right" vertical="center" wrapText="1"/>
    </xf>
    <xf numFmtId="0" fontId="11" fillId="0" borderId="3" xfId="0" applyFont="1" applyBorder="1" applyAlignment="1">
      <alignment horizontal="justify" vertical="center" wrapText="1"/>
    </xf>
    <xf numFmtId="3" fontId="17" fillId="0" borderId="3" xfId="0" applyNumberFormat="1" applyFont="1" applyBorder="1" applyAlignment="1">
      <alignment horizontal="right" vertical="center" wrapText="1"/>
    </xf>
    <xf numFmtId="0" fontId="10" fillId="0" borderId="3" xfId="0" applyFont="1" applyBorder="1" applyAlignment="1">
      <alignment horizontal="justify" vertical="center" wrapText="1"/>
    </xf>
    <xf numFmtId="3" fontId="18" fillId="0" borderId="3" xfId="0" applyNumberFormat="1" applyFont="1" applyBorder="1" applyAlignment="1">
      <alignment horizontal="right" vertical="center" wrapText="1"/>
    </xf>
    <xf numFmtId="164" fontId="17" fillId="0" borderId="1" xfId="1" applyNumberFormat="1" applyFont="1" applyFill="1" applyBorder="1" applyAlignment="1" applyProtection="1"/>
    <xf numFmtId="164" fontId="18" fillId="0" borderId="0" xfId="1" applyNumberFormat="1" applyFont="1" applyFill="1" applyBorder="1" applyAlignment="1" applyProtection="1"/>
    <xf numFmtId="0" fontId="16" fillId="2" borderId="2" xfId="0" applyFont="1" applyFill="1" applyBorder="1" applyAlignment="1">
      <alignment horizontal="left" vertical="center" wrapText="1"/>
    </xf>
    <xf numFmtId="0" fontId="16" fillId="2" borderId="0" xfId="0" applyFont="1" applyFill="1" applyAlignment="1">
      <alignment horizontal="left" vertical="center" wrapText="1"/>
    </xf>
    <xf numFmtId="6" fontId="16" fillId="2" borderId="0" xfId="0" applyNumberFormat="1" applyFont="1" applyFill="1" applyAlignment="1">
      <alignment horizontal="right" vertical="center" wrapText="1"/>
    </xf>
    <xf numFmtId="3" fontId="9" fillId="0" borderId="3" xfId="0" applyNumberFormat="1" applyFont="1" applyBorder="1" applyAlignment="1">
      <alignment horizontal="right" vertical="center" wrapText="1"/>
    </xf>
    <xf numFmtId="0" fontId="16" fillId="2" borderId="3" xfId="0" applyFont="1" applyFill="1" applyBorder="1" applyAlignment="1">
      <alignment horizontal="justify" vertical="center" wrapText="1"/>
    </xf>
    <xf numFmtId="6" fontId="16" fillId="2" borderId="3" xfId="0" applyNumberFormat="1" applyFont="1" applyFill="1" applyBorder="1" applyAlignment="1">
      <alignment horizontal="right" vertical="center" wrapText="1"/>
    </xf>
    <xf numFmtId="164" fontId="17" fillId="0" borderId="0" xfId="1" applyNumberFormat="1" applyFont="1" applyFill="1" applyBorder="1" applyAlignment="1" applyProtection="1"/>
    <xf numFmtId="3" fontId="18" fillId="0" borderId="1" xfId="0" applyNumberFormat="1" applyFont="1" applyBorder="1" applyAlignment="1">
      <alignment horizontal="right" vertical="center" wrapText="1"/>
    </xf>
    <xf numFmtId="169" fontId="19" fillId="0" borderId="0" xfId="1" applyNumberFormat="1" applyFont="1" applyFill="1" applyBorder="1" applyAlignment="1" applyProtection="1">
      <alignment wrapText="1"/>
    </xf>
    <xf numFmtId="3" fontId="18" fillId="0" borderId="0" xfId="1" applyNumberFormat="1" applyFont="1" applyFill="1" applyBorder="1" applyAlignment="1" applyProtection="1">
      <alignment horizontal="right"/>
    </xf>
    <xf numFmtId="0" fontId="17" fillId="0" borderId="3" xfId="0" applyFont="1" applyBorder="1" applyAlignment="1">
      <alignment horizontal="right" vertical="center" wrapText="1"/>
    </xf>
    <xf numFmtId="0" fontId="17" fillId="0" borderId="1" xfId="0" applyFont="1" applyBorder="1" applyAlignment="1">
      <alignment horizontal="right" vertical="center" wrapText="1"/>
    </xf>
    <xf numFmtId="0" fontId="4" fillId="2" borderId="0" xfId="0" applyFont="1" applyFill="1"/>
    <xf numFmtId="0" fontId="3" fillId="0" borderId="0" xfId="0" applyFont="1" applyAlignment="1">
      <alignment horizontal="left" wrapText="1"/>
    </xf>
    <xf numFmtId="0" fontId="3" fillId="0" borderId="0" xfId="0" applyFont="1" applyAlignment="1">
      <alignment horizontal="left"/>
    </xf>
    <xf numFmtId="0" fontId="8" fillId="0" borderId="0" xfId="0" applyFont="1"/>
    <xf numFmtId="0" fontId="20" fillId="0" borderId="0" xfId="0" applyFont="1" applyAlignment="1">
      <alignment horizontal="left"/>
    </xf>
    <xf numFmtId="0" fontId="6"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21" fillId="0" borderId="1" xfId="0" applyFont="1" applyBorder="1" applyAlignment="1">
      <alignment vertical="center" wrapText="1"/>
    </xf>
    <xf numFmtId="3" fontId="8" fillId="0" borderId="1" xfId="0" applyNumberFormat="1" applyFont="1" applyFill="1" applyBorder="1" applyAlignment="1">
      <alignment horizontal="right" vertical="center" wrapText="1"/>
    </xf>
    <xf numFmtId="0" fontId="15" fillId="0" borderId="3" xfId="0" applyFont="1" applyBorder="1" applyAlignment="1">
      <alignment horizontal="justify" vertical="center" wrapText="1"/>
    </xf>
    <xf numFmtId="1" fontId="17" fillId="0" borderId="3" xfId="0" applyNumberFormat="1" applyFont="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colors>
    <mruColors>
      <color rgb="FF0B1F8F"/>
      <color rgb="FFE1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is42.sharepoint.com/sites/ukgi_is_corpsupport/Fin/FY2021%202022/C-Pack/P12/Final%20version%20after%20HMT%20corrections/C-Pack%202021-22%20master%20Q4%20UKGI%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is42.sharepoint.com/sites/ukgi_is_corpsupport/Fin/FY2021%202022/C-Pack/P12/C-Pack%202021-22%20master%20Q4%20V4%20UKGI%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ris42.sharepoint.com/sites/ukgi_is_corpsupport/Fin/FY2021%202022/C-Pack/P12/Final%20version%20after%20HMT%20corrections/C-Pack%202021-22%20master%20Q4%20UKGI%20FINAL%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s"/>
      <sheetName val="CoA - Info"/>
      <sheetName val="Admin"/>
      <sheetName val="Maintenance"/>
      <sheetName val="Mapping"/>
      <sheetName val="Management Review"/>
      <sheetName val="Trial Balance"/>
      <sheetName val="RawData"/>
      <sheetName val="BF Balances"/>
      <sheetName val="Validation Errors"/>
      <sheetName val="Accounting tests"/>
      <sheetName val="Summary TB"/>
      <sheetName val="SoCNE"/>
      <sheetName val="SoFP"/>
      <sheetName val="SoCTE"/>
      <sheetName val="CFS"/>
      <sheetName val="OI"/>
      <sheetName val="SC"/>
      <sheetName val="G&amp;S"/>
      <sheetName val="ProvEx"/>
      <sheetName val="OOE"/>
      <sheetName val="FE&amp;I"/>
      <sheetName val="Reval_FinAL"/>
      <sheetName val="D&amp;I"/>
      <sheetName val="Gain_DispA"/>
      <sheetName val="Tax"/>
      <sheetName val="PPE"/>
      <sheetName val="IA"/>
      <sheetName val="TOR"/>
      <sheetName val="LR"/>
      <sheetName val="AFSA"/>
      <sheetName val="AHFS"/>
      <sheetName val="FG"/>
      <sheetName val="Cash"/>
      <sheetName val="TOP"/>
      <sheetName val="Prov"/>
      <sheetName val="DFI"/>
      <sheetName val="Add_notes"/>
      <sheetName val="UKAR only"/>
      <sheetName val="Additional CFS ignore"/>
      <sheetName val="FSCS only"/>
      <sheetName val="CPID Errors"/>
      <sheetName val="CPID Input"/>
      <sheetName val="CPID List"/>
      <sheetName val="CPID Audit Journal"/>
      <sheetName val="Accounts Audit Journal"/>
      <sheetName val="Workings"/>
      <sheetName val="sheet 4"/>
      <sheetName val="Audit Adjust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5">
          <cell r="D15">
            <v>16897</v>
          </cell>
        </row>
        <row r="16">
          <cell r="D16">
            <v>4774</v>
          </cell>
        </row>
        <row r="17">
          <cell r="D17">
            <v>759</v>
          </cell>
        </row>
      </sheetData>
      <sheetData sheetId="14" refreshError="1">
        <row r="10">
          <cell r="D10">
            <v>1271</v>
          </cell>
        </row>
        <row r="22">
          <cell r="D22">
            <v>1538</v>
          </cell>
        </row>
        <row r="24">
          <cell r="D24">
            <v>503</v>
          </cell>
        </row>
        <row r="35">
          <cell r="D35">
            <v>-5303</v>
          </cell>
        </row>
      </sheetData>
      <sheetData sheetId="15" refreshError="1">
        <row r="35">
          <cell r="J35">
            <v>20972</v>
          </cell>
        </row>
        <row r="40">
          <cell r="J40">
            <v>-21500</v>
          </cell>
        </row>
      </sheetData>
      <sheetData sheetId="16" refreshError="1">
        <row r="12">
          <cell r="E12">
            <v>20989</v>
          </cell>
        </row>
        <row r="13">
          <cell r="E13">
            <v>-764</v>
          </cell>
        </row>
        <row r="19">
          <cell r="E19">
            <v>-8</v>
          </cell>
        </row>
        <row r="35">
          <cell r="E35">
            <v>-21500</v>
          </cell>
        </row>
        <row r="62">
          <cell r="D62">
            <v>-275</v>
          </cell>
        </row>
        <row r="63">
          <cell r="D63">
            <v>2531</v>
          </cell>
        </row>
      </sheetData>
      <sheetData sheetId="17" refreshError="1">
        <row r="41">
          <cell r="C41">
            <v>-1058</v>
          </cell>
        </row>
        <row r="43">
          <cell r="C43">
            <v>-383</v>
          </cell>
        </row>
      </sheetData>
      <sheetData sheetId="18" refreshError="1">
        <row r="11">
          <cell r="E11">
            <v>11508</v>
          </cell>
        </row>
        <row r="12">
          <cell r="E12">
            <v>1420</v>
          </cell>
        </row>
        <row r="13">
          <cell r="E13">
            <v>862</v>
          </cell>
        </row>
        <row r="14">
          <cell r="F14">
            <v>3107</v>
          </cell>
        </row>
      </sheetData>
      <sheetData sheetId="19" refreshError="1">
        <row r="10">
          <cell r="D10">
            <v>1789</v>
          </cell>
        </row>
        <row r="11">
          <cell r="D11">
            <v>1729</v>
          </cell>
        </row>
        <row r="12">
          <cell r="D12">
            <v>673</v>
          </cell>
        </row>
        <row r="13">
          <cell r="D13">
            <v>583</v>
          </cell>
        </row>
      </sheetData>
      <sheetData sheetId="20" refreshError="1"/>
      <sheetData sheetId="21" refreshError="1">
        <row r="12">
          <cell r="D12">
            <v>759</v>
          </cell>
        </row>
      </sheetData>
      <sheetData sheetId="22" refreshError="1"/>
      <sheetData sheetId="23" refreshError="1"/>
      <sheetData sheetId="24" refreshError="1"/>
      <sheetData sheetId="25" refreshError="1"/>
      <sheetData sheetId="26" refreshError="1"/>
      <sheetData sheetId="27" refreshError="1">
        <row r="25">
          <cell r="C25">
            <v>450</v>
          </cell>
          <cell r="F25">
            <v>294</v>
          </cell>
        </row>
        <row r="28">
          <cell r="C28">
            <v>-2877</v>
          </cell>
        </row>
        <row r="39">
          <cell r="C39">
            <v>-542</v>
          </cell>
          <cell r="F39">
            <v>-222</v>
          </cell>
        </row>
      </sheetData>
      <sheetData sheetId="28" refreshError="1"/>
      <sheetData sheetId="29" refreshError="1">
        <row r="35">
          <cell r="D35">
            <v>348</v>
          </cell>
        </row>
        <row r="37">
          <cell r="D37">
            <v>74</v>
          </cell>
        </row>
        <row r="47">
          <cell r="D47">
            <v>81</v>
          </cell>
        </row>
      </sheetData>
      <sheetData sheetId="30" refreshError="1"/>
      <sheetData sheetId="31" refreshError="1"/>
      <sheetData sheetId="32" refreshError="1"/>
      <sheetData sheetId="33" refreshError="1"/>
      <sheetData sheetId="34" refreshError="1">
        <row r="18">
          <cell r="D18">
            <v>1538</v>
          </cell>
        </row>
      </sheetData>
      <sheetData sheetId="35" refreshError="1">
        <row r="41">
          <cell r="D41">
            <v>-361</v>
          </cell>
        </row>
        <row r="45">
          <cell r="D45">
            <v>37</v>
          </cell>
        </row>
        <row r="57">
          <cell r="D57">
            <v>-496</v>
          </cell>
        </row>
        <row r="77">
          <cell r="D77">
            <v>-1073</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s"/>
      <sheetName val="CoA - Info"/>
      <sheetName val="Admin"/>
      <sheetName val="Maintenance"/>
      <sheetName val="Mapping"/>
      <sheetName val="Management Review"/>
      <sheetName val="Trial Balance"/>
      <sheetName val="RawData"/>
      <sheetName val="BF Balances"/>
      <sheetName val="Validation Errors"/>
      <sheetName val="Accounting tests"/>
      <sheetName val="Summary TB"/>
      <sheetName val="SoCNE"/>
      <sheetName val="SoFP"/>
      <sheetName val="SoCTE"/>
      <sheetName val="CFS"/>
      <sheetName val="OI"/>
      <sheetName val="SC"/>
      <sheetName val="G&amp;S"/>
      <sheetName val="ProvEx"/>
      <sheetName val="OOE"/>
      <sheetName val="FE&amp;I"/>
      <sheetName val="Reval_FinAL"/>
      <sheetName val="D&amp;I"/>
      <sheetName val="Gain_DispA"/>
      <sheetName val="Tax"/>
      <sheetName val="PPE"/>
      <sheetName val="IA"/>
      <sheetName val="TOR"/>
      <sheetName val="LR"/>
      <sheetName val="AFSA"/>
      <sheetName val="AHFS"/>
      <sheetName val="FG"/>
      <sheetName val="Cash"/>
      <sheetName val="TOP"/>
      <sheetName val="Prov"/>
      <sheetName val="DFI"/>
      <sheetName val="Add_notes"/>
      <sheetName val="UKAR only"/>
      <sheetName val="Additional CFS ignore"/>
      <sheetName val="FSCS only"/>
      <sheetName val="CPID Errors"/>
      <sheetName val="CPID Input"/>
      <sheetName val="CPID List"/>
      <sheetName val="CPID Audit Journal"/>
      <sheetName val="Accounts Audit Journal"/>
      <sheetName val="Workings"/>
      <sheetName val="sheet 4"/>
      <sheetName val="Audit Adjust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1">
          <cell r="D11">
            <v>-1441</v>
          </cell>
        </row>
        <row r="21">
          <cell r="D21">
            <v>0</v>
          </cell>
        </row>
        <row r="22">
          <cell r="D22">
            <v>14</v>
          </cell>
        </row>
        <row r="23">
          <cell r="D23">
            <v>-23</v>
          </cell>
        </row>
        <row r="24">
          <cell r="D24">
            <v>0</v>
          </cell>
        </row>
        <row r="26">
          <cell r="D26">
            <v>-8</v>
          </cell>
        </row>
      </sheetData>
      <sheetData sheetId="14" refreshError="1">
        <row r="10">
          <cell r="D10">
            <v>1271</v>
          </cell>
        </row>
        <row r="46">
          <cell r="D46">
            <v>-1073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s"/>
      <sheetName val="CoA - Info"/>
      <sheetName val="Admin"/>
      <sheetName val="Maintenance"/>
      <sheetName val="Mapping"/>
      <sheetName val="Management Review"/>
      <sheetName val="Trial Balance"/>
      <sheetName val="RawData"/>
      <sheetName val="BF Balances"/>
      <sheetName val="Validation Errors"/>
      <sheetName val="Accounting tests"/>
      <sheetName val="Summary TB"/>
      <sheetName val="SoCNE"/>
      <sheetName val="SoFP"/>
      <sheetName val="SoCTE"/>
      <sheetName val="CFS"/>
      <sheetName val="OI"/>
      <sheetName val="SC"/>
      <sheetName val="G&amp;S"/>
      <sheetName val="ProvEx"/>
      <sheetName val="OOE"/>
      <sheetName val="FE&amp;I"/>
      <sheetName val="Reval_FinAL"/>
      <sheetName val="D&amp;I"/>
      <sheetName val="Gain_DispA"/>
      <sheetName val="Tax"/>
      <sheetName val="PPE"/>
      <sheetName val="IA"/>
      <sheetName val="TOR"/>
      <sheetName val="LR"/>
      <sheetName val="AFSA"/>
      <sheetName val="AHFS"/>
      <sheetName val="FG"/>
      <sheetName val="Cash"/>
      <sheetName val="TOP"/>
      <sheetName val="Prov"/>
      <sheetName val="DFI"/>
      <sheetName val="Add_notes"/>
      <sheetName val="UKAR only"/>
      <sheetName val="Additional CFS ignore"/>
      <sheetName val="FSCS only"/>
      <sheetName val="CPID Errors"/>
      <sheetName val="CPID Input"/>
      <sheetName val="CPID List"/>
      <sheetName val="CPID Audit Journal"/>
      <sheetName val="Accounts Audit Journal"/>
      <sheetName val="Workings"/>
      <sheetName val="sheet 4"/>
      <sheetName val="Audit Adjust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7">
          <cell r="E37">
            <v>47</v>
          </cell>
        </row>
        <row r="114">
          <cell r="D114">
            <v>744</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34748-503C-480B-A041-1A27999EFBD9}">
  <dimension ref="A1:E292"/>
  <sheetViews>
    <sheetView tabSelected="1" topLeftCell="A141" workbookViewId="0">
      <selection activeCell="B266" sqref="B266"/>
    </sheetView>
  </sheetViews>
  <sheetFormatPr defaultRowHeight="15" customHeight="1" x14ac:dyDescent="0.25"/>
  <cols>
    <col min="1" max="1" width="56" style="48" customWidth="1"/>
    <col min="2" max="2" width="8.88671875" style="48"/>
    <col min="3" max="4" width="10.33203125" style="48" bestFit="1" customWidth="1"/>
    <col min="5" max="16384" width="8.88671875" style="48"/>
  </cols>
  <sheetData>
    <row r="1" spans="1:5" ht="45" customHeight="1" x14ac:dyDescent="0.4">
      <c r="A1" s="93" t="s">
        <v>14</v>
      </c>
      <c r="B1" s="93"/>
      <c r="C1" s="93"/>
      <c r="D1" s="93"/>
      <c r="E1" s="93"/>
    </row>
    <row r="3" spans="1:5" ht="15" customHeight="1" x14ac:dyDescent="0.25">
      <c r="A3" s="1" t="s">
        <v>0</v>
      </c>
      <c r="B3" s="89"/>
      <c r="C3" s="89"/>
      <c r="D3" s="89"/>
    </row>
    <row r="4" spans="1:5" ht="15" customHeight="1" thickBot="1" x14ac:dyDescent="0.3">
      <c r="A4" s="2"/>
    </row>
    <row r="5" spans="1:5" ht="15" customHeight="1" thickBot="1" x14ac:dyDescent="0.3">
      <c r="A5" s="3"/>
      <c r="B5" s="4" t="s">
        <v>1</v>
      </c>
      <c r="C5" s="5" t="s">
        <v>2</v>
      </c>
      <c r="D5" s="5" t="s">
        <v>3</v>
      </c>
    </row>
    <row r="6" spans="1:5" ht="15" customHeight="1" thickBot="1" x14ac:dyDescent="0.3">
      <c r="A6" s="3"/>
      <c r="B6" s="4"/>
      <c r="C6" s="6" t="s">
        <v>4</v>
      </c>
      <c r="D6" s="6" t="s">
        <v>4</v>
      </c>
    </row>
    <row r="7" spans="1:5" ht="15" customHeight="1" thickBot="1" x14ac:dyDescent="0.3">
      <c r="A7" s="7" t="s">
        <v>5</v>
      </c>
      <c r="B7" s="8">
        <v>3</v>
      </c>
      <c r="C7" s="9">
        <f>[1]SoCNE!$D$15</f>
        <v>16897</v>
      </c>
      <c r="D7" s="9">
        <v>14155</v>
      </c>
    </row>
    <row r="8" spans="1:5" ht="15" customHeight="1" thickBot="1" x14ac:dyDescent="0.3">
      <c r="A8" s="7" t="s">
        <v>6</v>
      </c>
      <c r="B8" s="8">
        <v>4</v>
      </c>
      <c r="C8" s="10">
        <f>[1]SoCNE!$D$16+[1]SoCNE!$D$17</f>
        <v>5533</v>
      </c>
      <c r="D8" s="10">
        <f>3776+297</f>
        <v>4073</v>
      </c>
    </row>
    <row r="9" spans="1:5" ht="15" customHeight="1" thickBot="1" x14ac:dyDescent="0.3">
      <c r="A9" s="11" t="s">
        <v>7</v>
      </c>
      <c r="B9" s="8"/>
      <c r="C9" s="12">
        <f>SUM(C7:C8)</f>
        <v>22430</v>
      </c>
      <c r="D9" s="12">
        <f>SUM(D7:D8)</f>
        <v>18228</v>
      </c>
    </row>
    <row r="10" spans="1:5" ht="15" customHeight="1" thickBot="1" x14ac:dyDescent="0.3">
      <c r="A10" s="7" t="s">
        <v>8</v>
      </c>
      <c r="B10" s="8">
        <v>5</v>
      </c>
      <c r="C10" s="9">
        <f>[2]SoCNE!$D$11</f>
        <v>-1441</v>
      </c>
      <c r="D10" s="9">
        <v>-1177</v>
      </c>
    </row>
    <row r="11" spans="1:5" ht="15" customHeight="1" thickBot="1" x14ac:dyDescent="0.3">
      <c r="A11" s="11" t="s">
        <v>9</v>
      </c>
      <c r="B11" s="8"/>
      <c r="C11" s="12">
        <f>SUM(C9:C10)</f>
        <v>20989</v>
      </c>
      <c r="D11" s="12">
        <f>SUM(D9:D10)</f>
        <v>17051</v>
      </c>
    </row>
    <row r="12" spans="1:5" ht="15" customHeight="1" thickBot="1" x14ac:dyDescent="0.3">
      <c r="A12" s="7" t="s">
        <v>10</v>
      </c>
      <c r="B12" s="8">
        <v>6</v>
      </c>
      <c r="C12" s="9">
        <f>SUM([2]SoCNE!$D$21:$D$24)</f>
        <v>-9</v>
      </c>
      <c r="D12" s="9">
        <v>53</v>
      </c>
    </row>
    <row r="13" spans="1:5" ht="15" customHeight="1" thickBot="1" x14ac:dyDescent="0.3">
      <c r="A13" s="11" t="s">
        <v>11</v>
      </c>
      <c r="B13" s="8"/>
      <c r="C13" s="12">
        <f>C11+C12</f>
        <v>20980</v>
      </c>
      <c r="D13" s="12">
        <f>SUM(D11+D12)</f>
        <v>17104</v>
      </c>
    </row>
    <row r="14" spans="1:5" ht="15" customHeight="1" thickBot="1" x14ac:dyDescent="0.3">
      <c r="A14" s="7" t="s">
        <v>12</v>
      </c>
      <c r="B14" s="13"/>
      <c r="C14" s="9">
        <f>[2]SoCNE!$D$26</f>
        <v>-8</v>
      </c>
      <c r="D14" s="9">
        <v>3</v>
      </c>
    </row>
    <row r="15" spans="1:5" ht="15" customHeight="1" thickBot="1" x14ac:dyDescent="0.3">
      <c r="A15" s="11" t="s">
        <v>13</v>
      </c>
      <c r="B15" s="13"/>
      <c r="C15" s="12">
        <f>C13+C14</f>
        <v>20972</v>
      </c>
      <c r="D15" s="12">
        <f>D13+D14</f>
        <v>17107</v>
      </c>
    </row>
    <row r="17" spans="1:4" ht="48" customHeight="1" x14ac:dyDescent="0.25">
      <c r="A17" s="90" t="s">
        <v>69</v>
      </c>
      <c r="B17" s="90"/>
      <c r="C17" s="90"/>
      <c r="D17" s="90"/>
    </row>
    <row r="19" spans="1:4" ht="15" customHeight="1" x14ac:dyDescent="0.25">
      <c r="A19" s="1" t="s">
        <v>15</v>
      </c>
      <c r="B19" s="89"/>
      <c r="C19" s="89"/>
      <c r="D19" s="89"/>
    </row>
    <row r="20" spans="1:4" ht="15" customHeight="1" thickBot="1" x14ac:dyDescent="0.3">
      <c r="A20" s="2"/>
    </row>
    <row r="21" spans="1:4" ht="15" customHeight="1" thickBot="1" x14ac:dyDescent="0.3">
      <c r="A21" s="3"/>
      <c r="B21" s="5" t="s">
        <v>1</v>
      </c>
      <c r="C21" s="14">
        <v>44651</v>
      </c>
      <c r="D21" s="14">
        <v>44286</v>
      </c>
    </row>
    <row r="22" spans="1:4" ht="15" customHeight="1" thickBot="1" x14ac:dyDescent="0.3">
      <c r="A22" s="3"/>
      <c r="B22" s="15"/>
      <c r="C22" s="6" t="s">
        <v>4</v>
      </c>
      <c r="D22" s="6" t="s">
        <v>4</v>
      </c>
    </row>
    <row r="23" spans="1:4" ht="15" customHeight="1" thickBot="1" x14ac:dyDescent="0.3">
      <c r="A23" s="11" t="s">
        <v>16</v>
      </c>
      <c r="B23" s="15"/>
      <c r="C23" s="6"/>
      <c r="D23" s="6"/>
    </row>
    <row r="24" spans="1:4" ht="15" customHeight="1" thickBot="1" x14ac:dyDescent="0.3">
      <c r="A24" s="7" t="s">
        <v>17</v>
      </c>
      <c r="B24" s="13">
        <v>8</v>
      </c>
      <c r="C24" s="16">
        <f>[1]SoFP!$D$10</f>
        <v>1271</v>
      </c>
      <c r="D24" s="9">
        <v>4168</v>
      </c>
    </row>
    <row r="25" spans="1:4" ht="15" customHeight="1" thickBot="1" x14ac:dyDescent="0.3">
      <c r="A25" s="11" t="s">
        <v>18</v>
      </c>
      <c r="B25" s="15"/>
      <c r="C25" s="17">
        <f>C24</f>
        <v>1271</v>
      </c>
      <c r="D25" s="12">
        <f>D24</f>
        <v>4168</v>
      </c>
    </row>
    <row r="26" spans="1:4" ht="15" customHeight="1" thickBot="1" x14ac:dyDescent="0.3">
      <c r="A26" s="11" t="s">
        <v>19</v>
      </c>
      <c r="B26" s="18"/>
      <c r="C26" s="18"/>
      <c r="D26" s="18"/>
    </row>
    <row r="27" spans="1:4" ht="15" customHeight="1" thickBot="1" x14ac:dyDescent="0.3">
      <c r="A27" s="7" t="s">
        <v>20</v>
      </c>
      <c r="B27" s="13">
        <v>9</v>
      </c>
      <c r="C27" s="9">
        <f>[1]SoFP!$D$22</f>
        <v>1538</v>
      </c>
      <c r="D27" s="9">
        <v>416</v>
      </c>
    </row>
    <row r="28" spans="1:4" ht="15" customHeight="1" thickBot="1" x14ac:dyDescent="0.3">
      <c r="A28" s="7" t="s">
        <v>21</v>
      </c>
      <c r="B28" s="13">
        <v>10</v>
      </c>
      <c r="C28" s="9">
        <f>[1]SoFP!$D$24</f>
        <v>503</v>
      </c>
      <c r="D28" s="9">
        <v>778</v>
      </c>
    </row>
    <row r="29" spans="1:4" ht="15" customHeight="1" thickBot="1" x14ac:dyDescent="0.3">
      <c r="A29" s="11" t="s">
        <v>22</v>
      </c>
      <c r="B29" s="18"/>
      <c r="C29" s="12">
        <f>SUM(C27:C28)</f>
        <v>2041</v>
      </c>
      <c r="D29" s="12">
        <f>SUM(D27:D28)</f>
        <v>1194</v>
      </c>
    </row>
    <row r="30" spans="1:4" ht="15" customHeight="1" thickBot="1" x14ac:dyDescent="0.3">
      <c r="A30" s="11" t="s">
        <v>23</v>
      </c>
      <c r="B30" s="18"/>
      <c r="C30" s="12">
        <f>C25+C29</f>
        <v>3312</v>
      </c>
      <c r="D30" s="12">
        <f>D25+D29</f>
        <v>5362</v>
      </c>
    </row>
    <row r="31" spans="1:4" ht="15" customHeight="1" thickBot="1" x14ac:dyDescent="0.3">
      <c r="A31" s="11" t="s">
        <v>24</v>
      </c>
      <c r="B31" s="18"/>
      <c r="C31" s="18"/>
      <c r="D31" s="18"/>
    </row>
    <row r="32" spans="1:4" ht="15" customHeight="1" thickBot="1" x14ac:dyDescent="0.3">
      <c r="A32" s="7" t="s">
        <v>25</v>
      </c>
      <c r="B32" s="13">
        <v>11</v>
      </c>
      <c r="C32" s="9">
        <f>[1]SoFP!$D$35+47</f>
        <v>-5256</v>
      </c>
      <c r="D32" s="10">
        <v>-5250</v>
      </c>
    </row>
    <row r="33" spans="1:4" ht="15" customHeight="1" thickBot="1" x14ac:dyDescent="0.3">
      <c r="A33" s="11" t="s">
        <v>26</v>
      </c>
      <c r="B33" s="18"/>
      <c r="C33" s="12">
        <f>SUM(C32)</f>
        <v>-5256</v>
      </c>
      <c r="D33" s="19">
        <f>SUM(D32)</f>
        <v>-5250</v>
      </c>
    </row>
    <row r="34" spans="1:4" ht="15" customHeight="1" thickBot="1" x14ac:dyDescent="0.3">
      <c r="A34" s="11" t="s">
        <v>27</v>
      </c>
      <c r="B34" s="18"/>
      <c r="C34" s="12">
        <f>C33+C30</f>
        <v>-1944</v>
      </c>
      <c r="D34" s="19">
        <f>D33+D30</f>
        <v>112</v>
      </c>
    </row>
    <row r="35" spans="1:4" ht="15" customHeight="1" thickBot="1" x14ac:dyDescent="0.3">
      <c r="A35" s="11" t="s">
        <v>28</v>
      </c>
      <c r="B35" s="18"/>
      <c r="C35" s="12"/>
      <c r="D35" s="19"/>
    </row>
    <row r="36" spans="1:4" ht="15" customHeight="1" thickBot="1" x14ac:dyDescent="0.3">
      <c r="A36" s="7" t="s">
        <v>29</v>
      </c>
      <c r="B36" s="13">
        <v>11</v>
      </c>
      <c r="C36" s="12">
        <f>[2]SoFP!$D$46</f>
        <v>-1073</v>
      </c>
      <c r="D36" s="19">
        <v>-3657</v>
      </c>
    </row>
    <row r="37" spans="1:4" ht="15" customHeight="1" thickBot="1" x14ac:dyDescent="0.3">
      <c r="A37" s="7" t="s">
        <v>30</v>
      </c>
      <c r="B37" s="18"/>
      <c r="C37" s="12">
        <f>C36</f>
        <v>-1073</v>
      </c>
      <c r="D37" s="19">
        <f>D36</f>
        <v>-3657</v>
      </c>
    </row>
    <row r="38" spans="1:4" ht="15" customHeight="1" thickBot="1" x14ac:dyDescent="0.3">
      <c r="A38" s="7" t="s">
        <v>31</v>
      </c>
      <c r="B38" s="18"/>
      <c r="C38" s="12">
        <f>C34+C37</f>
        <v>-3017</v>
      </c>
      <c r="D38" s="19">
        <f>D34+D37</f>
        <v>-3545</v>
      </c>
    </row>
    <row r="39" spans="1:4" ht="15" customHeight="1" thickBot="1" x14ac:dyDescent="0.3">
      <c r="A39" s="11" t="s">
        <v>32</v>
      </c>
      <c r="B39" s="18"/>
      <c r="C39" s="18"/>
      <c r="D39" s="20"/>
    </row>
    <row r="40" spans="1:4" ht="15" customHeight="1" thickBot="1" x14ac:dyDescent="0.3">
      <c r="A40" s="7" t="s">
        <v>33</v>
      </c>
      <c r="B40" s="18"/>
      <c r="C40" s="9">
        <f>-C38</f>
        <v>3017</v>
      </c>
      <c r="D40" s="10">
        <f>-D38</f>
        <v>3545</v>
      </c>
    </row>
    <row r="41" spans="1:4" ht="15" customHeight="1" thickBot="1" x14ac:dyDescent="0.3">
      <c r="A41" s="11" t="s">
        <v>34</v>
      </c>
      <c r="B41" s="18"/>
      <c r="C41" s="12">
        <f>SUM(C40)</f>
        <v>3017</v>
      </c>
      <c r="D41" s="19">
        <f>SUM(D40)</f>
        <v>3545</v>
      </c>
    </row>
    <row r="43" spans="1:4" ht="34.799999999999997" customHeight="1" x14ac:dyDescent="0.25">
      <c r="A43" s="90" t="s">
        <v>70</v>
      </c>
      <c r="B43" s="90"/>
      <c r="C43" s="90"/>
      <c r="D43" s="90"/>
    </row>
    <row r="44" spans="1:4" ht="15" customHeight="1" x14ac:dyDescent="0.25">
      <c r="A44" s="48" t="s">
        <v>35</v>
      </c>
    </row>
    <row r="45" spans="1:4" ht="15" customHeight="1" x14ac:dyDescent="0.25">
      <c r="A45" s="48" t="s">
        <v>36</v>
      </c>
    </row>
    <row r="46" spans="1:4" ht="15" customHeight="1" x14ac:dyDescent="0.25">
      <c r="A46" s="48" t="s">
        <v>37</v>
      </c>
    </row>
    <row r="48" spans="1:4" ht="15" customHeight="1" x14ac:dyDescent="0.25">
      <c r="A48" s="21" t="s">
        <v>38</v>
      </c>
      <c r="B48" s="89"/>
      <c r="C48" s="89"/>
      <c r="D48" s="89"/>
    </row>
    <row r="49" spans="1:4" ht="15" customHeight="1" thickBot="1" x14ac:dyDescent="0.3">
      <c r="A49" s="22"/>
    </row>
    <row r="50" spans="1:4" ht="15" customHeight="1" thickBot="1" x14ac:dyDescent="0.3">
      <c r="A50" s="23"/>
      <c r="B50" s="23" t="s">
        <v>1</v>
      </c>
      <c r="C50" s="24" t="s">
        <v>2</v>
      </c>
      <c r="D50" s="24" t="s">
        <v>3</v>
      </c>
    </row>
    <row r="51" spans="1:4" ht="15" customHeight="1" thickBot="1" x14ac:dyDescent="0.3">
      <c r="A51" s="23"/>
      <c r="B51" s="23"/>
      <c r="C51" s="25" t="s">
        <v>4</v>
      </c>
      <c r="D51" s="25" t="s">
        <v>4</v>
      </c>
    </row>
    <row r="52" spans="1:4" ht="15" customHeight="1" thickBot="1" x14ac:dyDescent="0.3">
      <c r="A52" s="26" t="s">
        <v>39</v>
      </c>
      <c r="B52" s="26"/>
      <c r="C52" s="26"/>
      <c r="D52" s="26"/>
    </row>
    <row r="53" spans="1:4" ht="15" customHeight="1" thickBot="1" x14ac:dyDescent="0.3">
      <c r="A53" s="27" t="s">
        <v>40</v>
      </c>
      <c r="B53" s="28"/>
      <c r="C53" s="29">
        <f>-[1]CFS!$E$12</f>
        <v>-20989</v>
      </c>
      <c r="D53" s="29">
        <v>-17051</v>
      </c>
    </row>
    <row r="54" spans="1:4" ht="15" customHeight="1" thickBot="1" x14ac:dyDescent="0.3">
      <c r="A54" s="27" t="s">
        <v>41</v>
      </c>
      <c r="B54" s="9"/>
      <c r="C54" s="9">
        <f>-[1]CFS!$E$13</f>
        <v>764</v>
      </c>
      <c r="D54" s="9">
        <v>294</v>
      </c>
    </row>
    <row r="55" spans="1:4" ht="15" customHeight="1" thickBot="1" x14ac:dyDescent="0.3">
      <c r="A55" s="7" t="s">
        <v>42</v>
      </c>
      <c r="B55" s="9">
        <v>10</v>
      </c>
      <c r="C55" s="9">
        <f>-[1]CFS!$D$62</f>
        <v>275</v>
      </c>
      <c r="D55" s="9">
        <v>134</v>
      </c>
    </row>
    <row r="56" spans="1:4" ht="15" customHeight="1" thickBot="1" x14ac:dyDescent="0.3">
      <c r="A56" s="7" t="s">
        <v>43</v>
      </c>
      <c r="B56" s="9">
        <v>11</v>
      </c>
      <c r="C56" s="9">
        <f>-[1]CFS!$D$63-47</f>
        <v>-2578</v>
      </c>
      <c r="D56" s="10">
        <f>5234+248</f>
        <v>5482</v>
      </c>
    </row>
    <row r="57" spans="1:4" ht="15" customHeight="1" thickBot="1" x14ac:dyDescent="0.3">
      <c r="A57" s="7" t="s">
        <v>44</v>
      </c>
      <c r="B57" s="30"/>
      <c r="C57" s="9">
        <f>-[1]CFS!$E$19</f>
        <v>8</v>
      </c>
      <c r="D57" s="9">
        <v>-3</v>
      </c>
    </row>
    <row r="58" spans="1:4" ht="15" customHeight="1" thickBot="1" x14ac:dyDescent="0.3">
      <c r="A58" s="11" t="s">
        <v>45</v>
      </c>
      <c r="B58" s="31"/>
      <c r="C58" s="32">
        <f>SUM(C53:C57)</f>
        <v>-22520</v>
      </c>
      <c r="D58" s="32">
        <f>SUM(D53:D57)</f>
        <v>-11144</v>
      </c>
    </row>
    <row r="59" spans="1:4" ht="15" customHeight="1" thickBot="1" x14ac:dyDescent="0.3">
      <c r="A59" s="11" t="s">
        <v>46</v>
      </c>
      <c r="B59" s="31"/>
      <c r="C59" s="32"/>
      <c r="D59" s="32"/>
    </row>
    <row r="60" spans="1:4" ht="15" customHeight="1" thickBot="1" x14ac:dyDescent="0.3">
      <c r="A60" s="7" t="s">
        <v>47</v>
      </c>
      <c r="B60" s="31"/>
      <c r="C60" s="32">
        <f>-[3]CFS!$D$114</f>
        <v>-744</v>
      </c>
      <c r="D60" s="33">
        <v>-4462</v>
      </c>
    </row>
    <row r="61" spans="1:4" ht="15" customHeight="1" thickBot="1" x14ac:dyDescent="0.3">
      <c r="A61" s="7" t="s">
        <v>48</v>
      </c>
      <c r="B61" s="31"/>
      <c r="C61" s="33">
        <f>2877-C67</f>
        <v>3280</v>
      </c>
      <c r="D61" s="33">
        <v>0</v>
      </c>
    </row>
    <row r="62" spans="1:4" ht="15" customHeight="1" thickBot="1" x14ac:dyDescent="0.3">
      <c r="A62" s="7" t="s">
        <v>49</v>
      </c>
      <c r="B62" s="31"/>
      <c r="C62" s="33">
        <v>23</v>
      </c>
      <c r="D62" s="33">
        <v>0</v>
      </c>
    </row>
    <row r="63" spans="1:4" ht="15" customHeight="1" thickBot="1" x14ac:dyDescent="0.3">
      <c r="A63" s="11" t="s">
        <v>50</v>
      </c>
      <c r="B63" s="31"/>
      <c r="C63" s="32">
        <f>C60+C61+C62</f>
        <v>2559</v>
      </c>
      <c r="D63" s="32">
        <f>D60</f>
        <v>-4462</v>
      </c>
    </row>
    <row r="64" spans="1:4" ht="15" customHeight="1" thickBot="1" x14ac:dyDescent="0.3">
      <c r="A64" s="11" t="s">
        <v>51</v>
      </c>
      <c r="B64" s="34"/>
      <c r="C64" s="35"/>
      <c r="D64" s="35"/>
    </row>
    <row r="65" spans="1:4" ht="15" customHeight="1" thickBot="1" x14ac:dyDescent="0.3">
      <c r="A65" s="7" t="s">
        <v>52</v>
      </c>
      <c r="B65" s="36"/>
      <c r="C65" s="9">
        <f>-[1]CFS!$E$35</f>
        <v>21500</v>
      </c>
      <c r="D65" s="9">
        <v>15750</v>
      </c>
    </row>
    <row r="66" spans="1:4" ht="15" customHeight="1" thickBot="1" x14ac:dyDescent="0.3">
      <c r="A66" s="7" t="s">
        <v>53</v>
      </c>
      <c r="B66" s="9">
        <v>6</v>
      </c>
      <c r="C66" s="33">
        <v>-14</v>
      </c>
      <c r="D66" s="33">
        <v>-53</v>
      </c>
    </row>
    <row r="67" spans="1:4" ht="15" customHeight="1" thickBot="1" x14ac:dyDescent="0.3">
      <c r="A67" s="7" t="s">
        <v>54</v>
      </c>
      <c r="B67" s="9"/>
      <c r="C67" s="9">
        <f>-(251+152)</f>
        <v>-403</v>
      </c>
      <c r="D67" s="9">
        <v>-248</v>
      </c>
    </row>
    <row r="68" spans="1:4" ht="15" customHeight="1" thickBot="1" x14ac:dyDescent="0.3">
      <c r="A68" s="7" t="s">
        <v>55</v>
      </c>
      <c r="B68" s="36"/>
      <c r="C68" s="9"/>
      <c r="D68" s="9">
        <v>-12</v>
      </c>
    </row>
    <row r="69" spans="1:4" ht="15" customHeight="1" thickBot="1" x14ac:dyDescent="0.3">
      <c r="A69" s="11" t="s">
        <v>56</v>
      </c>
      <c r="B69" s="31"/>
      <c r="C69" s="12">
        <f>SUM(C65:C68)</f>
        <v>21083</v>
      </c>
      <c r="D69" s="12">
        <f>SUM(D65:D68)</f>
        <v>15437</v>
      </c>
    </row>
    <row r="70" spans="1:4" ht="15" customHeight="1" thickBot="1" x14ac:dyDescent="0.3">
      <c r="A70" s="37" t="s">
        <v>57</v>
      </c>
      <c r="B70" s="38"/>
      <c r="C70" s="39">
        <f>C58+C63+C69</f>
        <v>1122</v>
      </c>
      <c r="D70" s="39">
        <f>D58+D63+D69</f>
        <v>-169</v>
      </c>
    </row>
    <row r="71" spans="1:4" ht="15" customHeight="1" thickBot="1" x14ac:dyDescent="0.3">
      <c r="A71" s="27" t="s">
        <v>58</v>
      </c>
      <c r="B71" s="28"/>
      <c r="C71" s="29">
        <f>D72</f>
        <v>416</v>
      </c>
      <c r="D71" s="29">
        <v>585</v>
      </c>
    </row>
    <row r="72" spans="1:4" ht="15" customHeight="1" thickBot="1" x14ac:dyDescent="0.3">
      <c r="A72" s="37" t="s">
        <v>59</v>
      </c>
      <c r="B72" s="38"/>
      <c r="C72" s="39">
        <f>C70+C71</f>
        <v>1538</v>
      </c>
      <c r="D72" s="39">
        <f>D70+D71</f>
        <v>416</v>
      </c>
    </row>
    <row r="74" spans="1:4" ht="15" customHeight="1" x14ac:dyDescent="0.25">
      <c r="A74" s="90" t="s">
        <v>71</v>
      </c>
      <c r="B74" s="90"/>
    </row>
    <row r="77" spans="1:4" ht="15" customHeight="1" x14ac:dyDescent="0.25">
      <c r="A77" s="49" t="s">
        <v>60</v>
      </c>
      <c r="B77" s="49"/>
      <c r="C77" s="49"/>
      <c r="D77" s="49"/>
    </row>
    <row r="78" spans="1:4" ht="15" customHeight="1" thickBot="1" x14ac:dyDescent="0.3">
      <c r="A78" s="22"/>
    </row>
    <row r="79" spans="1:4" ht="15" customHeight="1" thickBot="1" x14ac:dyDescent="0.3">
      <c r="A79" s="40"/>
      <c r="B79" s="41"/>
      <c r="C79" s="42" t="s">
        <v>61</v>
      </c>
    </row>
    <row r="80" spans="1:4" ht="15" customHeight="1" thickBot="1" x14ac:dyDescent="0.3">
      <c r="A80" s="43"/>
      <c r="B80" s="41"/>
      <c r="C80" s="44" t="s">
        <v>4</v>
      </c>
    </row>
    <row r="81" spans="1:4" ht="15" customHeight="1" thickBot="1" x14ac:dyDescent="0.3">
      <c r="A81" s="37" t="s">
        <v>62</v>
      </c>
      <c r="B81" s="45"/>
      <c r="C81" s="39">
        <v>-2176</v>
      </c>
    </row>
    <row r="82" spans="1:4" ht="15" customHeight="1" thickBot="1" x14ac:dyDescent="0.3">
      <c r="A82" s="27" t="s">
        <v>63</v>
      </c>
      <c r="B82" s="46"/>
      <c r="C82" s="29">
        <v>15750</v>
      </c>
    </row>
    <row r="83" spans="1:4" ht="15" customHeight="1" thickBot="1" x14ac:dyDescent="0.3">
      <c r="A83" s="7" t="s">
        <v>64</v>
      </c>
      <c r="B83" s="18"/>
      <c r="C83" s="9">
        <v>-17107</v>
      </c>
    </row>
    <row r="84" spans="1:4" ht="15" customHeight="1" thickBot="1" x14ac:dyDescent="0.3">
      <c r="A84" s="7" t="s">
        <v>65</v>
      </c>
      <c r="B84" s="18"/>
      <c r="C84" s="9">
        <v>-12</v>
      </c>
    </row>
    <row r="85" spans="1:4" ht="15" customHeight="1" thickBot="1" x14ac:dyDescent="0.3">
      <c r="A85" s="11" t="s">
        <v>66</v>
      </c>
      <c r="B85" s="18"/>
      <c r="C85" s="12">
        <f>SUM(C81:C84)</f>
        <v>-3545</v>
      </c>
    </row>
    <row r="86" spans="1:4" ht="15" customHeight="1" thickBot="1" x14ac:dyDescent="0.3">
      <c r="A86" s="7" t="s">
        <v>52</v>
      </c>
      <c r="B86" s="18"/>
      <c r="C86" s="9">
        <f>-[1]SoCTE!$J$40</f>
        <v>21500</v>
      </c>
    </row>
    <row r="87" spans="1:4" ht="15" customHeight="1" thickBot="1" x14ac:dyDescent="0.3">
      <c r="A87" s="7" t="s">
        <v>67</v>
      </c>
      <c r="B87" s="18"/>
      <c r="C87" s="9">
        <f>-[1]SoCTE!$J$35</f>
        <v>-20972</v>
      </c>
    </row>
    <row r="88" spans="1:4" ht="15" customHeight="1" thickBot="1" x14ac:dyDescent="0.3">
      <c r="A88" s="11" t="s">
        <v>68</v>
      </c>
      <c r="B88" s="47"/>
      <c r="C88" s="12">
        <f>SUM(C85:C87)</f>
        <v>-3017</v>
      </c>
    </row>
    <row r="91" spans="1:4" ht="41.4" customHeight="1" x14ac:dyDescent="0.4">
      <c r="A91" s="93" t="s">
        <v>72</v>
      </c>
      <c r="B91" s="93"/>
      <c r="C91" s="93"/>
    </row>
    <row r="93" spans="1:4" ht="18" customHeight="1" x14ac:dyDescent="0.25">
      <c r="A93" s="94" t="s">
        <v>73</v>
      </c>
      <c r="B93" s="94"/>
      <c r="C93" s="94"/>
      <c r="D93" s="94"/>
    </row>
    <row r="94" spans="1:4" ht="51.6" customHeight="1" x14ac:dyDescent="0.25">
      <c r="A94" s="90" t="s">
        <v>74</v>
      </c>
      <c r="B94" s="90"/>
      <c r="C94" s="90"/>
      <c r="D94" s="90"/>
    </row>
    <row r="95" spans="1:4" ht="13.8" x14ac:dyDescent="0.25">
      <c r="A95" s="94" t="s">
        <v>75</v>
      </c>
      <c r="B95" s="94"/>
      <c r="C95" s="94"/>
      <c r="D95" s="94"/>
    </row>
    <row r="96" spans="1:4" ht="108.6" customHeight="1" x14ac:dyDescent="0.25">
      <c r="A96" s="90" t="s">
        <v>76</v>
      </c>
      <c r="B96" s="90"/>
      <c r="C96" s="90"/>
      <c r="D96" s="90"/>
    </row>
    <row r="97" spans="1:4" ht="13.8" x14ac:dyDescent="0.25">
      <c r="A97" s="97" t="s">
        <v>77</v>
      </c>
      <c r="B97" s="97"/>
      <c r="C97" s="97"/>
      <c r="D97" s="97"/>
    </row>
    <row r="98" spans="1:4" ht="13.8" x14ac:dyDescent="0.25">
      <c r="A98" s="90" t="s">
        <v>78</v>
      </c>
      <c r="B98" s="90"/>
      <c r="C98" s="90"/>
      <c r="D98" s="90"/>
    </row>
    <row r="99" spans="1:4" ht="13.8" x14ac:dyDescent="0.25">
      <c r="A99" s="97" t="s">
        <v>79</v>
      </c>
      <c r="B99" s="97"/>
      <c r="C99" s="97"/>
      <c r="D99" s="97"/>
    </row>
    <row r="100" spans="1:4" ht="45" customHeight="1" x14ac:dyDescent="0.25">
      <c r="A100" s="90" t="s">
        <v>80</v>
      </c>
      <c r="B100" s="90"/>
      <c r="C100" s="90"/>
      <c r="D100" s="90"/>
    </row>
    <row r="101" spans="1:4" ht="13.8" x14ac:dyDescent="0.25">
      <c r="A101" s="97" t="s">
        <v>81</v>
      </c>
      <c r="B101" s="97"/>
      <c r="C101" s="97"/>
      <c r="D101" s="97"/>
    </row>
    <row r="102" spans="1:4" ht="87" customHeight="1" x14ac:dyDescent="0.25">
      <c r="A102" s="90" t="s">
        <v>82</v>
      </c>
      <c r="B102" s="90"/>
      <c r="C102" s="90"/>
      <c r="D102" s="90"/>
    </row>
    <row r="103" spans="1:4" ht="13.8" x14ac:dyDescent="0.25">
      <c r="A103" s="97" t="s">
        <v>83</v>
      </c>
      <c r="B103" s="97"/>
      <c r="C103" s="97"/>
      <c r="D103" s="97"/>
    </row>
    <row r="104" spans="1:4" ht="15" customHeight="1" x14ac:dyDescent="0.25">
      <c r="A104" s="90" t="s">
        <v>84</v>
      </c>
      <c r="B104" s="90"/>
      <c r="C104" s="90"/>
      <c r="D104" s="90"/>
    </row>
    <row r="105" spans="1:4" ht="15" customHeight="1" x14ac:dyDescent="0.25">
      <c r="A105" s="98" t="s">
        <v>85</v>
      </c>
      <c r="B105" s="98"/>
      <c r="C105" s="98"/>
      <c r="D105" s="98"/>
    </row>
    <row r="106" spans="1:4" ht="44.4" customHeight="1" x14ac:dyDescent="0.25">
      <c r="A106" s="90" t="s">
        <v>86</v>
      </c>
      <c r="B106" s="90"/>
      <c r="C106" s="90"/>
      <c r="D106" s="90"/>
    </row>
    <row r="107" spans="1:4" ht="15" customHeight="1" x14ac:dyDescent="0.25">
      <c r="A107" s="97" t="s">
        <v>87</v>
      </c>
      <c r="B107" s="97"/>
      <c r="C107" s="97"/>
      <c r="D107" s="97"/>
    </row>
    <row r="108" spans="1:4" ht="127.2" customHeight="1" x14ac:dyDescent="0.25">
      <c r="A108" s="90" t="s">
        <v>88</v>
      </c>
      <c r="B108" s="90"/>
      <c r="C108" s="90"/>
      <c r="D108" s="90"/>
    </row>
    <row r="109" spans="1:4" ht="15" customHeight="1" x14ac:dyDescent="0.25">
      <c r="A109" s="97" t="s">
        <v>89</v>
      </c>
      <c r="B109" s="97"/>
      <c r="C109" s="97"/>
      <c r="D109" s="97"/>
    </row>
    <row r="110" spans="1:4" ht="45.6" customHeight="1" x14ac:dyDescent="0.25">
      <c r="A110" s="90" t="s">
        <v>90</v>
      </c>
      <c r="B110" s="90"/>
      <c r="C110" s="90"/>
      <c r="D110" s="90"/>
    </row>
    <row r="111" spans="1:4" ht="15" customHeight="1" x14ac:dyDescent="0.25">
      <c r="A111" s="98" t="s">
        <v>91</v>
      </c>
      <c r="B111" s="98"/>
      <c r="C111" s="98"/>
      <c r="D111" s="98"/>
    </row>
    <row r="112" spans="1:4" ht="109.8" customHeight="1" x14ac:dyDescent="0.25">
      <c r="A112" s="90" t="s">
        <v>92</v>
      </c>
      <c r="B112" s="90"/>
      <c r="C112" s="90"/>
      <c r="D112" s="90"/>
    </row>
    <row r="113" spans="1:4" ht="15" customHeight="1" x14ac:dyDescent="0.25">
      <c r="A113" s="97" t="s">
        <v>93</v>
      </c>
      <c r="B113" s="97"/>
      <c r="C113" s="97"/>
      <c r="D113" s="97"/>
    </row>
    <row r="114" spans="1:4" ht="69" customHeight="1" x14ac:dyDescent="0.25">
      <c r="A114" s="90" t="s">
        <v>94</v>
      </c>
      <c r="B114" s="90"/>
      <c r="C114" s="90"/>
      <c r="D114" s="90"/>
    </row>
    <row r="115" spans="1:4" ht="15" customHeight="1" x14ac:dyDescent="0.25">
      <c r="A115" s="98" t="s">
        <v>95</v>
      </c>
      <c r="B115" s="98"/>
      <c r="C115" s="98"/>
      <c r="D115" s="98"/>
    </row>
    <row r="116" spans="1:4" ht="75.599999999999994" customHeight="1" x14ac:dyDescent="0.25">
      <c r="A116" s="90" t="s">
        <v>96</v>
      </c>
      <c r="B116" s="90"/>
      <c r="C116" s="90"/>
      <c r="D116" s="90"/>
    </row>
    <row r="117" spans="1:4" ht="15" customHeight="1" x14ac:dyDescent="0.25">
      <c r="A117" s="98" t="s">
        <v>97</v>
      </c>
      <c r="B117" s="98"/>
      <c r="C117" s="98"/>
      <c r="D117" s="98"/>
    </row>
    <row r="118" spans="1:4" ht="46.8" customHeight="1" x14ac:dyDescent="0.25">
      <c r="A118" s="90" t="s">
        <v>98</v>
      </c>
      <c r="B118" s="90"/>
      <c r="C118" s="90"/>
      <c r="D118" s="90"/>
    </row>
    <row r="119" spans="1:4" ht="15" customHeight="1" x14ac:dyDescent="0.25">
      <c r="A119" s="98" t="s">
        <v>99</v>
      </c>
      <c r="B119" s="98"/>
      <c r="C119" s="98"/>
      <c r="D119" s="98"/>
    </row>
    <row r="120" spans="1:4" ht="86.4" customHeight="1" x14ac:dyDescent="0.25">
      <c r="A120" s="90" t="s">
        <v>100</v>
      </c>
      <c r="B120" s="90"/>
      <c r="C120" s="90"/>
      <c r="D120" s="90"/>
    </row>
    <row r="121" spans="1:4" ht="15" customHeight="1" x14ac:dyDescent="0.25">
      <c r="A121" s="97" t="s">
        <v>101</v>
      </c>
      <c r="B121" s="97"/>
      <c r="C121" s="97"/>
      <c r="D121" s="97"/>
    </row>
    <row r="122" spans="1:4" ht="112.8" customHeight="1" x14ac:dyDescent="0.25">
      <c r="A122" s="90" t="s">
        <v>102</v>
      </c>
      <c r="B122" s="90"/>
      <c r="C122" s="90"/>
      <c r="D122" s="90"/>
    </row>
    <row r="124" spans="1:4" ht="15" customHeight="1" thickBot="1" x14ac:dyDescent="0.35">
      <c r="A124" s="50" t="s">
        <v>103</v>
      </c>
      <c r="B124" s="49" t="s">
        <v>104</v>
      </c>
      <c r="C124" s="49"/>
      <c r="D124" s="49"/>
    </row>
    <row r="125" spans="1:4" ht="15" customHeight="1" thickBot="1" x14ac:dyDescent="0.3">
      <c r="A125" s="27" t="s">
        <v>202</v>
      </c>
      <c r="B125" s="99" t="s">
        <v>105</v>
      </c>
      <c r="C125" s="99"/>
      <c r="D125" s="99"/>
    </row>
    <row r="126" spans="1:4" ht="15" customHeight="1" thickBot="1" x14ac:dyDescent="0.3">
      <c r="A126" s="27" t="s">
        <v>106</v>
      </c>
      <c r="B126" s="99" t="s">
        <v>107</v>
      </c>
      <c r="C126" s="99"/>
      <c r="D126" s="99"/>
    </row>
    <row r="127" spans="1:4" ht="15" customHeight="1" thickBot="1" x14ac:dyDescent="0.3">
      <c r="A127" s="27" t="s">
        <v>108</v>
      </c>
      <c r="B127" s="99" t="s">
        <v>109</v>
      </c>
      <c r="C127" s="99"/>
      <c r="D127" s="99"/>
    </row>
    <row r="128" spans="1:4" ht="15" customHeight="1" thickBot="1" x14ac:dyDescent="0.3">
      <c r="A128" s="27" t="s">
        <v>110</v>
      </c>
      <c r="B128" s="99" t="s">
        <v>111</v>
      </c>
      <c r="C128" s="99"/>
      <c r="D128" s="99"/>
    </row>
    <row r="129" spans="1:4" ht="15" customHeight="1" thickBot="1" x14ac:dyDescent="0.3">
      <c r="A129" s="27" t="s">
        <v>113</v>
      </c>
      <c r="B129" s="99" t="s">
        <v>112</v>
      </c>
      <c r="C129" s="99"/>
      <c r="D129" s="99"/>
    </row>
    <row r="131" spans="1:4" ht="15" customHeight="1" x14ac:dyDescent="0.25">
      <c r="A131" s="97" t="s">
        <v>114</v>
      </c>
      <c r="B131" s="97"/>
      <c r="C131" s="97"/>
      <c r="D131" s="97"/>
    </row>
    <row r="132" spans="1:4" ht="128.4" customHeight="1" x14ac:dyDescent="0.25">
      <c r="A132" s="90" t="s">
        <v>115</v>
      </c>
      <c r="B132" s="90"/>
      <c r="C132" s="90"/>
      <c r="D132" s="90"/>
    </row>
    <row r="133" spans="1:4" ht="15" customHeight="1" x14ac:dyDescent="0.25">
      <c r="A133" s="97" t="s">
        <v>116</v>
      </c>
      <c r="B133" s="97"/>
      <c r="C133" s="97"/>
      <c r="D133" s="97"/>
    </row>
    <row r="134" spans="1:4" ht="34.799999999999997" customHeight="1" x14ac:dyDescent="0.25">
      <c r="A134" s="90" t="s">
        <v>117</v>
      </c>
      <c r="B134" s="90"/>
      <c r="C134" s="90"/>
      <c r="D134" s="90"/>
    </row>
    <row r="135" spans="1:4" ht="15" customHeight="1" x14ac:dyDescent="0.25">
      <c r="A135" s="97" t="s">
        <v>118</v>
      </c>
      <c r="B135" s="97"/>
      <c r="C135" s="97"/>
      <c r="D135" s="97"/>
    </row>
    <row r="136" spans="1:4" ht="64.8" customHeight="1" x14ac:dyDescent="0.25">
      <c r="A136" s="90" t="s">
        <v>119</v>
      </c>
      <c r="B136" s="90"/>
      <c r="C136" s="90"/>
      <c r="D136" s="90"/>
    </row>
    <row r="137" spans="1:4" ht="46.2" customHeight="1" x14ac:dyDescent="0.25">
      <c r="A137" s="90" t="s">
        <v>120</v>
      </c>
      <c r="B137" s="90"/>
      <c r="C137" s="90"/>
      <c r="D137" s="90"/>
    </row>
    <row r="138" spans="1:4" ht="61.8" customHeight="1" x14ac:dyDescent="0.25">
      <c r="A138" s="90" t="s">
        <v>121</v>
      </c>
      <c r="B138" s="90"/>
      <c r="C138" s="90"/>
      <c r="D138" s="90"/>
    </row>
    <row r="140" spans="1:4" ht="15" customHeight="1" thickBot="1" x14ac:dyDescent="0.3">
      <c r="A140" s="94" t="s">
        <v>122</v>
      </c>
      <c r="B140" s="94"/>
      <c r="C140" s="94"/>
      <c r="D140" s="94"/>
    </row>
    <row r="141" spans="1:4" ht="15" customHeight="1" thickBot="1" x14ac:dyDescent="0.3">
      <c r="A141" s="51"/>
      <c r="B141" s="52" t="s">
        <v>2</v>
      </c>
      <c r="C141" s="52" t="s">
        <v>3</v>
      </c>
    </row>
    <row r="142" spans="1:4" ht="15" customHeight="1" thickBot="1" x14ac:dyDescent="0.3">
      <c r="A142" s="51"/>
      <c r="B142" s="53" t="s">
        <v>4</v>
      </c>
      <c r="C142" s="53" t="s">
        <v>4</v>
      </c>
    </row>
    <row r="143" spans="1:4" ht="15" customHeight="1" thickBot="1" x14ac:dyDescent="0.3">
      <c r="A143" s="54" t="s">
        <v>123</v>
      </c>
      <c r="B143" s="55">
        <f>[1]SC!$E$11</f>
        <v>11508</v>
      </c>
      <c r="C143" s="55">
        <v>9433</v>
      </c>
    </row>
    <row r="144" spans="1:4" ht="15" customHeight="1" thickBot="1" x14ac:dyDescent="0.3">
      <c r="A144" s="54" t="s">
        <v>124</v>
      </c>
      <c r="B144" s="55">
        <f>[1]SC!$E$12</f>
        <v>1420</v>
      </c>
      <c r="C144" s="55">
        <v>1171</v>
      </c>
    </row>
    <row r="145" spans="1:4" ht="15" customHeight="1" thickBot="1" x14ac:dyDescent="0.3">
      <c r="A145" s="54" t="s">
        <v>125</v>
      </c>
      <c r="B145" s="55">
        <f>[1]SC!$E$13</f>
        <v>862</v>
      </c>
      <c r="C145" s="55">
        <v>850</v>
      </c>
    </row>
    <row r="146" spans="1:4" ht="15" customHeight="1" thickBot="1" x14ac:dyDescent="0.3">
      <c r="A146" s="54" t="s">
        <v>126</v>
      </c>
      <c r="B146" s="55">
        <f>[1]SC!$F$14</f>
        <v>3107</v>
      </c>
      <c r="C146" s="55">
        <f>2322+119+260</f>
        <v>2701</v>
      </c>
    </row>
    <row r="147" spans="1:4" ht="15" customHeight="1" thickBot="1" x14ac:dyDescent="0.3">
      <c r="A147" s="56" t="s">
        <v>127</v>
      </c>
      <c r="B147" s="57">
        <f>SUM(B143:B146)</f>
        <v>16897</v>
      </c>
      <c r="C147" s="57">
        <f>SUM(C143:C146)</f>
        <v>14155</v>
      </c>
    </row>
    <row r="149" spans="1:4" ht="15" customHeight="1" x14ac:dyDescent="0.25">
      <c r="A149" s="91" t="s">
        <v>128</v>
      </c>
      <c r="B149" s="91"/>
      <c r="C149" s="91"/>
      <c r="D149" s="91"/>
    </row>
    <row r="151" spans="1:4" ht="15" customHeight="1" x14ac:dyDescent="0.25">
      <c r="A151" s="94" t="s">
        <v>129</v>
      </c>
      <c r="B151" s="94"/>
      <c r="C151" s="94"/>
      <c r="D151" s="94"/>
    </row>
    <row r="152" spans="1:4" ht="15" customHeight="1" x14ac:dyDescent="0.25">
      <c r="A152" s="58"/>
      <c r="B152" s="59" t="s">
        <v>2</v>
      </c>
      <c r="C152" s="59" t="s">
        <v>3</v>
      </c>
    </row>
    <row r="153" spans="1:4" ht="15" customHeight="1" thickBot="1" x14ac:dyDescent="0.3">
      <c r="A153" s="58"/>
      <c r="B153" s="60" t="s">
        <v>4</v>
      </c>
      <c r="C153" s="60" t="s">
        <v>4</v>
      </c>
    </row>
    <row r="154" spans="1:4" ht="15" customHeight="1" thickBot="1" x14ac:dyDescent="0.3">
      <c r="A154" s="54" t="s">
        <v>130</v>
      </c>
      <c r="B154" s="55">
        <f>'[1]G&amp;S'!$D$10+'[1]G&amp;S'!$D$13</f>
        <v>2372</v>
      </c>
      <c r="C154" s="55">
        <v>2080</v>
      </c>
    </row>
    <row r="155" spans="1:4" ht="15" customHeight="1" thickBot="1" x14ac:dyDescent="0.3">
      <c r="A155" s="54" t="s">
        <v>131</v>
      </c>
      <c r="B155" s="55">
        <f>'[1]G&amp;S'!$D$11</f>
        <v>1729</v>
      </c>
      <c r="C155" s="55">
        <v>998</v>
      </c>
    </row>
    <row r="156" spans="1:4" ht="15" customHeight="1" thickBot="1" x14ac:dyDescent="0.3">
      <c r="A156" s="54" t="s">
        <v>132</v>
      </c>
      <c r="B156" s="55">
        <f>'[1]G&amp;S'!$D$12</f>
        <v>673</v>
      </c>
      <c r="C156" s="55">
        <v>698</v>
      </c>
    </row>
    <row r="157" spans="1:4" ht="15" customHeight="1" thickBot="1" x14ac:dyDescent="0.3">
      <c r="A157" s="54" t="s">
        <v>133</v>
      </c>
      <c r="B157" s="55">
        <f>[1]OOE!$D$12</f>
        <v>759</v>
      </c>
      <c r="C157" s="55">
        <v>297</v>
      </c>
    </row>
    <row r="158" spans="1:4" ht="15" customHeight="1" thickBot="1" x14ac:dyDescent="0.3">
      <c r="A158" s="61" t="s">
        <v>127</v>
      </c>
      <c r="B158" s="62">
        <f>SUM(B154:B157)</f>
        <v>5533</v>
      </c>
      <c r="C158" s="62">
        <f>SUM(C154:C157)</f>
        <v>4073</v>
      </c>
    </row>
    <row r="160" spans="1:4" ht="45.6" customHeight="1" x14ac:dyDescent="0.25">
      <c r="A160" s="90" t="s">
        <v>134</v>
      </c>
      <c r="B160" s="90"/>
      <c r="C160" s="90"/>
      <c r="D160" s="90"/>
    </row>
    <row r="162" spans="1:4" ht="15" customHeight="1" x14ac:dyDescent="0.25">
      <c r="A162" s="94" t="s">
        <v>135</v>
      </c>
      <c r="B162" s="94"/>
      <c r="C162" s="94"/>
      <c r="D162" s="94"/>
    </row>
    <row r="163" spans="1:4" ht="15" customHeight="1" x14ac:dyDescent="0.25">
      <c r="A163" s="58"/>
      <c r="B163" s="59" t="s">
        <v>2</v>
      </c>
      <c r="C163" s="59" t="s">
        <v>3</v>
      </c>
    </row>
    <row r="164" spans="1:4" ht="15" customHeight="1" thickBot="1" x14ac:dyDescent="0.3">
      <c r="A164" s="58"/>
      <c r="B164" s="60" t="s">
        <v>4</v>
      </c>
      <c r="C164" s="60" t="s">
        <v>4</v>
      </c>
    </row>
    <row r="165" spans="1:4" ht="15" customHeight="1" thickBot="1" x14ac:dyDescent="0.3">
      <c r="A165" s="54" t="s">
        <v>136</v>
      </c>
      <c r="B165" s="55">
        <f>-[1]OI!$C$43</f>
        <v>383</v>
      </c>
      <c r="C165" s="63">
        <v>245</v>
      </c>
    </row>
    <row r="166" spans="1:4" ht="15" customHeight="1" thickBot="1" x14ac:dyDescent="0.3">
      <c r="A166" s="54" t="s">
        <v>137</v>
      </c>
      <c r="B166" s="55">
        <f>-[1]OI!$C$41</f>
        <v>1058</v>
      </c>
      <c r="C166" s="55">
        <f>918+14</f>
        <v>932</v>
      </c>
    </row>
    <row r="167" spans="1:4" ht="15" customHeight="1" thickBot="1" x14ac:dyDescent="0.3">
      <c r="A167" s="56" t="s">
        <v>138</v>
      </c>
      <c r="B167" s="62">
        <f>SUM(B165:B166)</f>
        <v>1441</v>
      </c>
      <c r="C167" s="62">
        <f>SUM(C165:C166)</f>
        <v>1177</v>
      </c>
    </row>
    <row r="169" spans="1:4" ht="67.8" customHeight="1" x14ac:dyDescent="0.25">
      <c r="A169" s="90" t="s">
        <v>139</v>
      </c>
      <c r="B169" s="90"/>
      <c r="C169" s="90"/>
      <c r="D169" s="90"/>
    </row>
    <row r="170" spans="1:4" ht="19.2" customHeight="1" x14ac:dyDescent="0.25">
      <c r="A170" s="90"/>
      <c r="B170" s="90"/>
      <c r="C170" s="90"/>
      <c r="D170" s="90"/>
    </row>
    <row r="171" spans="1:4" ht="15" customHeight="1" x14ac:dyDescent="0.25">
      <c r="A171" s="94" t="s">
        <v>140</v>
      </c>
      <c r="B171" s="94"/>
      <c r="C171" s="94"/>
      <c r="D171" s="94"/>
    </row>
    <row r="172" spans="1:4" ht="54.6" customHeight="1" x14ac:dyDescent="0.25">
      <c r="A172" s="90" t="s">
        <v>141</v>
      </c>
      <c r="B172" s="90"/>
      <c r="C172" s="90"/>
      <c r="D172" s="90"/>
    </row>
    <row r="173" spans="1:4" ht="15" customHeight="1" x14ac:dyDescent="0.25">
      <c r="A173" s="91"/>
      <c r="B173" s="91"/>
      <c r="C173" s="91"/>
      <c r="D173" s="91"/>
    </row>
    <row r="174" spans="1:4" ht="15" customHeight="1" x14ac:dyDescent="0.25">
      <c r="A174" s="94" t="s">
        <v>143</v>
      </c>
      <c r="B174" s="94"/>
      <c r="C174" s="94"/>
      <c r="D174" s="94"/>
    </row>
    <row r="175" spans="1:4" ht="15" customHeight="1" x14ac:dyDescent="0.25">
      <c r="A175" s="58"/>
      <c r="B175" s="59" t="s">
        <v>2</v>
      </c>
      <c r="C175" s="59" t="s">
        <v>3</v>
      </c>
    </row>
    <row r="176" spans="1:4" ht="15" customHeight="1" thickBot="1" x14ac:dyDescent="0.3">
      <c r="A176" s="58"/>
      <c r="B176" s="60" t="s">
        <v>4</v>
      </c>
      <c r="C176" s="60" t="s">
        <v>4</v>
      </c>
    </row>
    <row r="177" spans="1:4" ht="15" customHeight="1" thickBot="1" x14ac:dyDescent="0.3">
      <c r="A177" s="54" t="s">
        <v>142</v>
      </c>
      <c r="B177" s="64">
        <v>505</v>
      </c>
      <c r="C177" s="64">
        <v>548</v>
      </c>
    </row>
    <row r="178" spans="1:4" ht="15" customHeight="1" thickBot="1" x14ac:dyDescent="0.3">
      <c r="A178" s="61" t="s">
        <v>138</v>
      </c>
      <c r="B178" s="62">
        <f>SUM(B177)</f>
        <v>505</v>
      </c>
      <c r="C178" s="62">
        <f>SUM(C177)</f>
        <v>548</v>
      </c>
    </row>
    <row r="180" spans="1:4" ht="52.2" customHeight="1" x14ac:dyDescent="0.25">
      <c r="A180" s="90" t="s">
        <v>144</v>
      </c>
      <c r="B180" s="90"/>
      <c r="C180" s="90"/>
      <c r="D180" s="90"/>
    </row>
    <row r="183" spans="1:4" ht="15" customHeight="1" thickBot="1" x14ac:dyDescent="0.3">
      <c r="A183" s="94" t="s">
        <v>156</v>
      </c>
      <c r="B183" s="94"/>
      <c r="C183" s="94"/>
      <c r="D183" s="94"/>
    </row>
    <row r="184" spans="1:4" ht="15" customHeight="1" x14ac:dyDescent="0.25">
      <c r="A184" s="77" t="s">
        <v>145</v>
      </c>
      <c r="B184" s="66" t="s">
        <v>146</v>
      </c>
      <c r="C184" s="67" t="s">
        <v>108</v>
      </c>
      <c r="D184" s="68" t="s">
        <v>147</v>
      </c>
    </row>
    <row r="185" spans="1:4" ht="15" customHeight="1" thickBot="1" x14ac:dyDescent="0.3">
      <c r="A185" s="78"/>
      <c r="B185" s="69" t="s">
        <v>4</v>
      </c>
      <c r="C185" s="69" t="s">
        <v>4</v>
      </c>
      <c r="D185" s="69" t="s">
        <v>4</v>
      </c>
    </row>
    <row r="186" spans="1:4" ht="15" customHeight="1" thickBot="1" x14ac:dyDescent="0.3">
      <c r="A186" s="54" t="s">
        <v>148</v>
      </c>
      <c r="B186" s="70">
        <v>0</v>
      </c>
      <c r="C186" s="70">
        <v>0</v>
      </c>
      <c r="D186" s="70">
        <f>SUM(B186:C186)</f>
        <v>0</v>
      </c>
    </row>
    <row r="187" spans="1:4" ht="15" customHeight="1" thickBot="1" x14ac:dyDescent="0.3">
      <c r="A187" s="71" t="s">
        <v>149</v>
      </c>
      <c r="B187" s="72">
        <v>4152</v>
      </c>
      <c r="C187" s="72">
        <v>310</v>
      </c>
      <c r="D187" s="72">
        <f>SUM(B187:C187)</f>
        <v>4462</v>
      </c>
    </row>
    <row r="188" spans="1:4" ht="15" customHeight="1" thickBot="1" x14ac:dyDescent="0.3">
      <c r="A188" s="73" t="s">
        <v>150</v>
      </c>
      <c r="B188" s="74">
        <f>B187</f>
        <v>4152</v>
      </c>
      <c r="C188" s="74">
        <f>C187</f>
        <v>310</v>
      </c>
      <c r="D188" s="74">
        <f>D187</f>
        <v>4462</v>
      </c>
    </row>
    <row r="189" spans="1:4" ht="15" customHeight="1" thickBot="1" x14ac:dyDescent="0.3">
      <c r="A189" s="73" t="s">
        <v>41</v>
      </c>
      <c r="B189" s="72"/>
      <c r="C189" s="72"/>
      <c r="D189" s="72"/>
    </row>
    <row r="190" spans="1:4" ht="15" customHeight="1" thickBot="1" x14ac:dyDescent="0.3">
      <c r="A190" s="71" t="s">
        <v>148</v>
      </c>
      <c r="B190" s="72">
        <v>0</v>
      </c>
      <c r="C190" s="72">
        <v>0</v>
      </c>
      <c r="D190" s="72">
        <f>SUM(B190:C190)</f>
        <v>0</v>
      </c>
    </row>
    <row r="191" spans="1:4" ht="15" customHeight="1" thickBot="1" x14ac:dyDescent="0.3">
      <c r="A191" s="54" t="s">
        <v>151</v>
      </c>
      <c r="B191" s="75">
        <v>-294</v>
      </c>
      <c r="C191" s="75">
        <v>0</v>
      </c>
      <c r="D191" s="75">
        <f>SUM(B191:C191)</f>
        <v>-294</v>
      </c>
    </row>
    <row r="192" spans="1:4" ht="15" customHeight="1" thickBot="1" x14ac:dyDescent="0.35">
      <c r="A192" s="73" t="s">
        <v>150</v>
      </c>
      <c r="B192" s="76">
        <f>B191</f>
        <v>-294</v>
      </c>
      <c r="C192" s="76">
        <f>C191</f>
        <v>0</v>
      </c>
      <c r="D192" s="76">
        <f>B192+C192</f>
        <v>-294</v>
      </c>
    </row>
    <row r="193" spans="1:4" ht="15" customHeight="1" thickBot="1" x14ac:dyDescent="0.3">
      <c r="A193" s="54" t="s">
        <v>152</v>
      </c>
      <c r="B193" s="70">
        <f>B188+B192</f>
        <v>3858</v>
      </c>
      <c r="C193" s="70">
        <f>C188+C192</f>
        <v>310</v>
      </c>
      <c r="D193" s="70">
        <f>D188+D192</f>
        <v>4168</v>
      </c>
    </row>
    <row r="194" spans="1:4" ht="15" customHeight="1" x14ac:dyDescent="0.25">
      <c r="B194" s="92"/>
      <c r="C194" s="92"/>
      <c r="D194" s="92"/>
    </row>
    <row r="195" spans="1:4" ht="15" customHeight="1" thickBot="1" x14ac:dyDescent="0.3">
      <c r="A195" s="71" t="s">
        <v>150</v>
      </c>
      <c r="B195" s="72">
        <f>B188</f>
        <v>4152</v>
      </c>
      <c r="C195" s="72">
        <f>C188</f>
        <v>310</v>
      </c>
      <c r="D195" s="72">
        <f>B195+C195</f>
        <v>4462</v>
      </c>
    </row>
    <row r="196" spans="1:4" ht="15" customHeight="1" thickBot="1" x14ac:dyDescent="0.3">
      <c r="A196" s="71" t="s">
        <v>149</v>
      </c>
      <c r="B196" s="72">
        <f>[1]PPE!$C$25</f>
        <v>450</v>
      </c>
      <c r="C196" s="72">
        <f>[1]PPE!$F$25</f>
        <v>294</v>
      </c>
      <c r="D196" s="72">
        <f>SUM(B196:C196)</f>
        <v>744</v>
      </c>
    </row>
    <row r="197" spans="1:4" ht="15" customHeight="1" thickBot="1" x14ac:dyDescent="0.3">
      <c r="A197" s="54" t="s">
        <v>153</v>
      </c>
      <c r="B197" s="75">
        <f>[1]PPE!$C$28</f>
        <v>-2877</v>
      </c>
      <c r="C197" s="75">
        <v>0</v>
      </c>
      <c r="D197" s="75">
        <f>SUM(B197:C197)</f>
        <v>-2877</v>
      </c>
    </row>
    <row r="198" spans="1:4" ht="15" customHeight="1" thickBot="1" x14ac:dyDescent="0.3">
      <c r="A198" s="73" t="s">
        <v>154</v>
      </c>
      <c r="B198" s="74">
        <f>SUM(B195:B197)</f>
        <v>1725</v>
      </c>
      <c r="C198" s="74">
        <f>SUM(C195:C197)</f>
        <v>604</v>
      </c>
      <c r="D198" s="74">
        <f>SUM(D195:D197)</f>
        <v>2329</v>
      </c>
    </row>
    <row r="199" spans="1:4" ht="15" customHeight="1" thickBot="1" x14ac:dyDescent="0.3">
      <c r="A199" s="73" t="s">
        <v>41</v>
      </c>
      <c r="B199" s="72"/>
      <c r="C199" s="72"/>
      <c r="D199" s="72"/>
    </row>
    <row r="200" spans="1:4" ht="15" customHeight="1" thickBot="1" x14ac:dyDescent="0.3">
      <c r="A200" s="71" t="s">
        <v>150</v>
      </c>
      <c r="B200" s="75">
        <f>B192</f>
        <v>-294</v>
      </c>
      <c r="C200" s="75">
        <f>C191</f>
        <v>0</v>
      </c>
      <c r="D200" s="75">
        <f>B200+C200</f>
        <v>-294</v>
      </c>
    </row>
    <row r="201" spans="1:4" ht="15" customHeight="1" thickBot="1" x14ac:dyDescent="0.3">
      <c r="A201" s="71" t="s">
        <v>151</v>
      </c>
      <c r="B201" s="75">
        <f>[1]PPE!$C$39</f>
        <v>-542</v>
      </c>
      <c r="C201" s="75">
        <f>[1]PPE!$F$39</f>
        <v>-222</v>
      </c>
      <c r="D201" s="75">
        <f>SUM(B201:C201)</f>
        <v>-764</v>
      </c>
    </row>
    <row r="202" spans="1:4" ht="15" customHeight="1" thickBot="1" x14ac:dyDescent="0.3">
      <c r="A202" s="73" t="s">
        <v>154</v>
      </c>
      <c r="B202" s="75">
        <f>SUM(B200:B201)</f>
        <v>-836</v>
      </c>
      <c r="C202" s="75">
        <f>SUM(C200:C201)</f>
        <v>-222</v>
      </c>
      <c r="D202" s="75">
        <f>SUM(D200:D201)</f>
        <v>-1058</v>
      </c>
    </row>
    <row r="203" spans="1:4" ht="15" customHeight="1" thickBot="1" x14ac:dyDescent="0.3">
      <c r="A203" s="73" t="s">
        <v>155</v>
      </c>
      <c r="B203" s="74">
        <f>B198+B202</f>
        <v>889</v>
      </c>
      <c r="C203" s="74">
        <f>C198+C202</f>
        <v>382</v>
      </c>
      <c r="D203" s="74">
        <f>D198+D202</f>
        <v>1271</v>
      </c>
    </row>
    <row r="205" spans="1:4" ht="51" customHeight="1" x14ac:dyDescent="0.25">
      <c r="A205" s="90" t="s">
        <v>157</v>
      </c>
      <c r="B205" s="90"/>
      <c r="C205" s="90"/>
      <c r="D205" s="90"/>
    </row>
    <row r="208" spans="1:4" ht="15" customHeight="1" thickBot="1" x14ac:dyDescent="0.3">
      <c r="A208" s="94" t="s">
        <v>159</v>
      </c>
      <c r="B208" s="94"/>
      <c r="C208" s="94"/>
      <c r="D208" s="94"/>
    </row>
    <row r="209" spans="1:4" ht="15" customHeight="1" x14ac:dyDescent="0.25">
      <c r="A209" s="65"/>
      <c r="B209" s="66" t="s">
        <v>2</v>
      </c>
      <c r="C209" s="66" t="s">
        <v>3</v>
      </c>
    </row>
    <row r="210" spans="1:4" ht="15" customHeight="1" thickBot="1" x14ac:dyDescent="0.3">
      <c r="A210" s="58"/>
      <c r="B210" s="79" t="s">
        <v>4</v>
      </c>
      <c r="C210" s="79" t="s">
        <v>4</v>
      </c>
    </row>
    <row r="211" spans="1:4" ht="15" customHeight="1" thickBot="1" x14ac:dyDescent="0.3">
      <c r="A211" s="54" t="s">
        <v>158</v>
      </c>
      <c r="B211" s="55">
        <f>[1]Cash!$D$18</f>
        <v>1538</v>
      </c>
      <c r="C211" s="55">
        <v>416</v>
      </c>
    </row>
    <row r="212" spans="1:4" ht="15" customHeight="1" thickBot="1" x14ac:dyDescent="0.3">
      <c r="A212" s="73" t="s">
        <v>138</v>
      </c>
      <c r="B212" s="80">
        <f>SUM(B211)</f>
        <v>1538</v>
      </c>
      <c r="C212" s="80">
        <f>SUM(C211)</f>
        <v>416</v>
      </c>
    </row>
    <row r="214" spans="1:4" ht="15" customHeight="1" thickBot="1" x14ac:dyDescent="0.3">
      <c r="A214" s="94" t="s">
        <v>162</v>
      </c>
      <c r="B214" s="94"/>
      <c r="C214" s="94"/>
      <c r="D214" s="94"/>
    </row>
    <row r="215" spans="1:4" ht="15" customHeight="1" x14ac:dyDescent="0.25">
      <c r="A215" s="65" t="s">
        <v>160</v>
      </c>
      <c r="B215" s="66" t="s">
        <v>2</v>
      </c>
      <c r="C215" s="66" t="s">
        <v>3</v>
      </c>
    </row>
    <row r="216" spans="1:4" ht="15" customHeight="1" thickBot="1" x14ac:dyDescent="0.3">
      <c r="A216" s="81"/>
      <c r="B216" s="79" t="s">
        <v>4</v>
      </c>
      <c r="C216" s="79" t="s">
        <v>4</v>
      </c>
    </row>
    <row r="217" spans="1:4" ht="15" customHeight="1" thickBot="1" x14ac:dyDescent="0.3">
      <c r="A217" s="54" t="s">
        <v>21</v>
      </c>
      <c r="B217" s="70">
        <f>[1]TOR!$D$37</f>
        <v>74</v>
      </c>
      <c r="C217" s="70">
        <f>57-8</f>
        <v>49</v>
      </c>
    </row>
    <row r="218" spans="1:4" ht="15" customHeight="1" thickBot="1" x14ac:dyDescent="0.3">
      <c r="A218" s="71" t="s">
        <v>161</v>
      </c>
      <c r="B218" s="72">
        <f>[1]TOR!$D$35</f>
        <v>348</v>
      </c>
      <c r="C218" s="72">
        <v>729</v>
      </c>
    </row>
    <row r="219" spans="1:4" ht="15" customHeight="1" thickBot="1" x14ac:dyDescent="0.3">
      <c r="A219" s="71" t="s">
        <v>12</v>
      </c>
      <c r="B219" s="72">
        <f>[1]TOR!$D$47</f>
        <v>81</v>
      </c>
      <c r="C219" s="72">
        <v>0</v>
      </c>
    </row>
    <row r="220" spans="1:4" ht="15" customHeight="1" thickBot="1" x14ac:dyDescent="0.3">
      <c r="A220" s="73" t="s">
        <v>138</v>
      </c>
      <c r="B220" s="74">
        <f>SUM(B217:B219)</f>
        <v>503</v>
      </c>
      <c r="C220" s="74">
        <f>SUM(C217:C219)</f>
        <v>778</v>
      </c>
    </row>
    <row r="222" spans="1:4" ht="41.4" customHeight="1" x14ac:dyDescent="0.25">
      <c r="A222" s="90" t="s">
        <v>163</v>
      </c>
      <c r="B222" s="90"/>
      <c r="C222" s="90"/>
      <c r="D222" s="90"/>
    </row>
    <row r="224" spans="1:4" ht="15" customHeight="1" thickBot="1" x14ac:dyDescent="0.3">
      <c r="A224" s="94" t="s">
        <v>168</v>
      </c>
      <c r="B224" s="94"/>
      <c r="C224" s="94"/>
      <c r="D224" s="94"/>
    </row>
    <row r="225" spans="1:4" ht="15" customHeight="1" x14ac:dyDescent="0.25">
      <c r="A225" s="65" t="s">
        <v>160</v>
      </c>
      <c r="B225" s="66" t="s">
        <v>2</v>
      </c>
      <c r="C225" s="66" t="s">
        <v>3</v>
      </c>
    </row>
    <row r="226" spans="1:4" ht="15" customHeight="1" thickBot="1" x14ac:dyDescent="0.3">
      <c r="A226" s="81"/>
      <c r="B226" s="82" t="s">
        <v>4</v>
      </c>
      <c r="C226" s="82" t="s">
        <v>4</v>
      </c>
    </row>
    <row r="227" spans="1:4" ht="15" customHeight="1" thickBot="1" x14ac:dyDescent="0.3">
      <c r="A227" s="54" t="s">
        <v>164</v>
      </c>
      <c r="B227" s="55">
        <f>-[1]TOP!$D$45-[1]TOP!$D$41-47</f>
        <v>277</v>
      </c>
      <c r="C227" s="55">
        <v>773</v>
      </c>
    </row>
    <row r="228" spans="1:4" ht="15" customHeight="1" thickBot="1" x14ac:dyDescent="0.3">
      <c r="A228" s="54" t="s">
        <v>165</v>
      </c>
      <c r="B228" s="55">
        <v>3735</v>
      </c>
      <c r="C228" s="100">
        <f>4457-C229</f>
        <v>4083</v>
      </c>
    </row>
    <row r="229" spans="1:4" ht="15" customHeight="1" thickBot="1" x14ac:dyDescent="0.3">
      <c r="A229" s="54" t="s">
        <v>166</v>
      </c>
      <c r="B229" s="55">
        <v>748</v>
      </c>
      <c r="C229" s="100">
        <v>374</v>
      </c>
    </row>
    <row r="230" spans="1:4" ht="15" customHeight="1" thickBot="1" x14ac:dyDescent="0.3">
      <c r="A230" s="54" t="s">
        <v>167</v>
      </c>
      <c r="B230" s="55">
        <f>-[1]TOP!$D$57</f>
        <v>496</v>
      </c>
      <c r="C230" s="63">
        <v>20</v>
      </c>
    </row>
    <row r="231" spans="1:4" ht="15" customHeight="1" thickBot="1" x14ac:dyDescent="0.3">
      <c r="A231" s="61" t="s">
        <v>138</v>
      </c>
      <c r="B231" s="62">
        <f>SUM(B227:B230)</f>
        <v>5256</v>
      </c>
      <c r="C231" s="62">
        <f>SUM(C227:C230)</f>
        <v>5250</v>
      </c>
    </row>
    <row r="232" spans="1:4" ht="15" customHeight="1" thickBot="1" x14ac:dyDescent="0.3"/>
    <row r="233" spans="1:4" ht="15" customHeight="1" x14ac:dyDescent="0.25">
      <c r="A233" s="65" t="s">
        <v>169</v>
      </c>
      <c r="B233" s="66" t="s">
        <v>2</v>
      </c>
      <c r="C233" s="66" t="s">
        <v>3</v>
      </c>
    </row>
    <row r="234" spans="1:4" ht="15" customHeight="1" thickBot="1" x14ac:dyDescent="0.3">
      <c r="A234" s="81"/>
      <c r="B234" s="82" t="s">
        <v>4</v>
      </c>
      <c r="C234" s="82" t="s">
        <v>4</v>
      </c>
    </row>
    <row r="235" spans="1:4" ht="15" customHeight="1" thickBot="1" x14ac:dyDescent="0.3">
      <c r="A235" s="54" t="s">
        <v>170</v>
      </c>
      <c r="B235" s="55">
        <f>-[1]TOP!$D$77-B236</f>
        <v>773</v>
      </c>
      <c r="C235" s="55">
        <f>3657-C236</f>
        <v>2114</v>
      </c>
    </row>
    <row r="236" spans="1:4" ht="15" customHeight="1" thickBot="1" x14ac:dyDescent="0.3">
      <c r="A236" s="54" t="s">
        <v>166</v>
      </c>
      <c r="B236" s="100">
        <v>300</v>
      </c>
      <c r="C236" s="100">
        <v>1543</v>
      </c>
    </row>
    <row r="237" spans="1:4" ht="15" customHeight="1" thickBot="1" x14ac:dyDescent="0.3">
      <c r="A237" s="61" t="s">
        <v>138</v>
      </c>
      <c r="B237" s="62">
        <f>SUM(B235:B236)</f>
        <v>1073</v>
      </c>
      <c r="C237" s="62">
        <f>SUM(C235:C236)</f>
        <v>3657</v>
      </c>
    </row>
    <row r="239" spans="1:4" ht="15" customHeight="1" x14ac:dyDescent="0.25">
      <c r="A239" s="94" t="s">
        <v>171</v>
      </c>
      <c r="B239" s="94"/>
      <c r="C239" s="94"/>
      <c r="D239" s="94"/>
    </row>
    <row r="240" spans="1:4" ht="150" customHeight="1" x14ac:dyDescent="0.25">
      <c r="A240" s="90" t="s">
        <v>172</v>
      </c>
      <c r="B240" s="90"/>
      <c r="C240" s="90"/>
      <c r="D240" s="90"/>
    </row>
    <row r="241" spans="1:4" ht="62.4" customHeight="1" x14ac:dyDescent="0.25">
      <c r="A241" s="90" t="s">
        <v>173</v>
      </c>
      <c r="B241" s="90"/>
      <c r="C241" s="90"/>
      <c r="D241" s="90"/>
    </row>
    <row r="242" spans="1:4" ht="15" customHeight="1" thickBot="1" x14ac:dyDescent="0.3"/>
    <row r="243" spans="1:4" ht="15" customHeight="1" x14ac:dyDescent="0.25">
      <c r="A243" s="65"/>
      <c r="B243" s="66" t="s">
        <v>174</v>
      </c>
    </row>
    <row r="244" spans="1:4" ht="15" customHeight="1" thickBot="1" x14ac:dyDescent="0.3">
      <c r="A244" s="58"/>
      <c r="B244" s="79" t="s">
        <v>175</v>
      </c>
    </row>
    <row r="245" spans="1:4" ht="15" customHeight="1" thickBot="1" x14ac:dyDescent="0.3">
      <c r="A245" s="54" t="s">
        <v>148</v>
      </c>
      <c r="B245" s="70">
        <v>0</v>
      </c>
    </row>
    <row r="246" spans="1:4" ht="15" customHeight="1" thickBot="1" x14ac:dyDescent="0.3">
      <c r="A246" s="71" t="s">
        <v>149</v>
      </c>
      <c r="B246" s="72">
        <v>4152</v>
      </c>
    </row>
    <row r="247" spans="1:4" ht="15" customHeight="1" thickBot="1" x14ac:dyDescent="0.3">
      <c r="A247" s="71" t="s">
        <v>176</v>
      </c>
      <c r="B247" s="72">
        <v>53</v>
      </c>
    </row>
    <row r="248" spans="1:4" ht="15" customHeight="1" thickBot="1" x14ac:dyDescent="0.3">
      <c r="A248" s="71" t="s">
        <v>177</v>
      </c>
      <c r="B248" s="83">
        <v>-318</v>
      </c>
    </row>
    <row r="249" spans="1:4" ht="15" customHeight="1" thickBot="1" x14ac:dyDescent="0.3">
      <c r="A249" s="61" t="s">
        <v>150</v>
      </c>
      <c r="B249" s="84">
        <f>SUM(B246:B248)</f>
        <v>3887</v>
      </c>
    </row>
    <row r="250" spans="1:4" ht="15" customHeight="1" thickBot="1" x14ac:dyDescent="0.3">
      <c r="A250" s="71" t="s">
        <v>149</v>
      </c>
      <c r="B250" s="72">
        <v>450</v>
      </c>
    </row>
    <row r="251" spans="1:4" ht="15" customHeight="1" thickBot="1" x14ac:dyDescent="0.3">
      <c r="A251" s="71" t="s">
        <v>153</v>
      </c>
      <c r="B251" s="75">
        <v>-2900</v>
      </c>
    </row>
    <row r="252" spans="1:4" ht="15" customHeight="1" thickBot="1" x14ac:dyDescent="0.3">
      <c r="A252" s="71" t="s">
        <v>176</v>
      </c>
      <c r="B252" s="72">
        <v>14</v>
      </c>
    </row>
    <row r="253" spans="1:4" ht="15" customHeight="1" thickBot="1" x14ac:dyDescent="0.3">
      <c r="A253" s="54" t="s">
        <v>177</v>
      </c>
      <c r="B253" s="75">
        <v>-403</v>
      </c>
    </row>
    <row r="254" spans="1:4" ht="15" customHeight="1" thickBot="1" x14ac:dyDescent="0.3">
      <c r="A254" s="73" t="s">
        <v>154</v>
      </c>
      <c r="B254" s="74">
        <f>SUM(B249:B253)</f>
        <v>1048</v>
      </c>
    </row>
    <row r="255" spans="1:4" ht="15" customHeight="1" x14ac:dyDescent="0.3">
      <c r="A255" s="85"/>
      <c r="B255" s="86"/>
    </row>
    <row r="257" spans="1:4" ht="45.6" customHeight="1" x14ac:dyDescent="0.25">
      <c r="A257" s="90" t="s">
        <v>178</v>
      </c>
      <c r="B257" s="90"/>
      <c r="C257" s="90"/>
      <c r="D257" s="90"/>
    </row>
    <row r="258" spans="1:4" ht="15" customHeight="1" x14ac:dyDescent="0.25">
      <c r="A258" s="91" t="s">
        <v>179</v>
      </c>
      <c r="B258" s="91"/>
      <c r="C258" s="91"/>
      <c r="D258" s="91"/>
    </row>
    <row r="259" spans="1:4" ht="15" customHeight="1" x14ac:dyDescent="0.25">
      <c r="A259" s="91"/>
      <c r="B259" s="91"/>
      <c r="C259" s="91"/>
      <c r="D259" s="91"/>
    </row>
    <row r="260" spans="1:4" ht="15" customHeight="1" x14ac:dyDescent="0.25">
      <c r="A260" s="91" t="s">
        <v>180</v>
      </c>
      <c r="B260" s="91"/>
      <c r="C260" s="91"/>
      <c r="D260" s="91"/>
    </row>
    <row r="261" spans="1:4" ht="15" customHeight="1" thickBot="1" x14ac:dyDescent="0.3"/>
    <row r="262" spans="1:4" ht="15" customHeight="1" x14ac:dyDescent="0.25">
      <c r="A262" s="65"/>
      <c r="B262" s="66" t="s">
        <v>2</v>
      </c>
      <c r="C262" s="66" t="s">
        <v>3</v>
      </c>
    </row>
    <row r="263" spans="1:4" ht="15" customHeight="1" x14ac:dyDescent="0.25">
      <c r="A263" s="58"/>
      <c r="B263" s="79" t="s">
        <v>185</v>
      </c>
      <c r="C263" s="79" t="s">
        <v>185</v>
      </c>
    </row>
    <row r="264" spans="1:4" ht="15" customHeight="1" thickBot="1" x14ac:dyDescent="0.3">
      <c r="A264" s="71" t="s">
        <v>181</v>
      </c>
      <c r="B264" s="72">
        <v>542</v>
      </c>
      <c r="C264" s="87">
        <v>294</v>
      </c>
    </row>
    <row r="265" spans="1:4" ht="15" customHeight="1" thickBot="1" x14ac:dyDescent="0.3">
      <c r="A265" s="54" t="s">
        <v>182</v>
      </c>
      <c r="B265" s="75">
        <v>14</v>
      </c>
      <c r="C265" s="88">
        <v>53</v>
      </c>
    </row>
    <row r="266" spans="1:4" ht="15" customHeight="1" thickBot="1" x14ac:dyDescent="0.3">
      <c r="A266" s="101" t="s">
        <v>183</v>
      </c>
      <c r="B266" s="102">
        <v>-23</v>
      </c>
      <c r="C266" s="87">
        <v>0</v>
      </c>
    </row>
    <row r="267" spans="1:4" ht="15" customHeight="1" thickBot="1" x14ac:dyDescent="0.3">
      <c r="A267" s="54" t="s">
        <v>184</v>
      </c>
      <c r="B267" s="75">
        <v>533</v>
      </c>
      <c r="C267" s="88">
        <v>347</v>
      </c>
    </row>
    <row r="270" spans="1:4" ht="36" customHeight="1" x14ac:dyDescent="0.25">
      <c r="A270" s="90" t="s">
        <v>186</v>
      </c>
      <c r="B270" s="90"/>
      <c r="C270" s="90"/>
      <c r="D270" s="90"/>
    </row>
    <row r="271" spans="1:4" ht="21" customHeight="1" x14ac:dyDescent="0.25">
      <c r="A271" s="90" t="s">
        <v>187</v>
      </c>
      <c r="B271" s="90"/>
      <c r="C271" s="90"/>
      <c r="D271" s="90"/>
    </row>
    <row r="272" spans="1:4" ht="21" customHeight="1" x14ac:dyDescent="0.25">
      <c r="A272" s="90"/>
      <c r="B272" s="90"/>
      <c r="C272" s="90"/>
      <c r="D272" s="90"/>
    </row>
    <row r="273" spans="1:4" ht="15" customHeight="1" x14ac:dyDescent="0.25">
      <c r="A273" s="94" t="s">
        <v>188</v>
      </c>
      <c r="B273" s="94"/>
      <c r="C273" s="94"/>
      <c r="D273" s="94"/>
    </row>
    <row r="274" spans="1:4" ht="16.2" customHeight="1" x14ac:dyDescent="0.25">
      <c r="A274" s="91" t="s">
        <v>189</v>
      </c>
      <c r="B274" s="91"/>
      <c r="C274" s="91"/>
      <c r="D274" s="91"/>
    </row>
    <row r="275" spans="1:4" ht="16.2" customHeight="1" x14ac:dyDescent="0.25">
      <c r="A275" s="96"/>
      <c r="B275" s="96"/>
      <c r="C275" s="96"/>
      <c r="D275" s="96"/>
    </row>
    <row r="276" spans="1:4" ht="15" customHeight="1" x14ac:dyDescent="0.25">
      <c r="A276" s="94" t="s">
        <v>190</v>
      </c>
      <c r="B276" s="94"/>
      <c r="C276" s="94"/>
      <c r="D276" s="94"/>
    </row>
    <row r="277" spans="1:4" ht="183" customHeight="1" x14ac:dyDescent="0.25">
      <c r="A277" s="90" t="s">
        <v>191</v>
      </c>
      <c r="B277" s="90"/>
      <c r="C277" s="90"/>
      <c r="D277" s="90"/>
    </row>
    <row r="278" spans="1:4" ht="16.2" customHeight="1" x14ac:dyDescent="0.25">
      <c r="A278" s="95"/>
      <c r="B278" s="95"/>
      <c r="C278" s="95"/>
      <c r="D278" s="95"/>
    </row>
    <row r="279" spans="1:4" ht="15" customHeight="1" x14ac:dyDescent="0.25">
      <c r="A279" s="94" t="s">
        <v>192</v>
      </c>
      <c r="B279" s="94"/>
      <c r="C279" s="94"/>
      <c r="D279" s="94"/>
    </row>
    <row r="280" spans="1:4" ht="32.4" customHeight="1" x14ac:dyDescent="0.25">
      <c r="A280" s="90" t="s">
        <v>193</v>
      </c>
      <c r="B280" s="90"/>
      <c r="C280" s="90"/>
      <c r="D280" s="90"/>
    </row>
    <row r="281" spans="1:4" ht="18" customHeight="1" x14ac:dyDescent="0.25">
      <c r="A281" s="95"/>
      <c r="B281" s="95"/>
      <c r="C281" s="95"/>
      <c r="D281" s="95"/>
    </row>
    <row r="282" spans="1:4" ht="15" customHeight="1" x14ac:dyDescent="0.25">
      <c r="A282" s="94" t="s">
        <v>194</v>
      </c>
      <c r="B282" s="94"/>
      <c r="C282" s="94"/>
      <c r="D282" s="94"/>
    </row>
    <row r="283" spans="1:4" ht="42.6" customHeight="1" x14ac:dyDescent="0.25">
      <c r="A283" s="90" t="s">
        <v>195</v>
      </c>
      <c r="B283" s="90"/>
      <c r="C283" s="90"/>
      <c r="D283" s="90"/>
    </row>
    <row r="284" spans="1:4" ht="16.8" customHeight="1" x14ac:dyDescent="0.25">
      <c r="A284" s="95"/>
      <c r="B284" s="95"/>
      <c r="C284" s="95"/>
      <c r="D284" s="95"/>
    </row>
    <row r="285" spans="1:4" ht="15" customHeight="1" x14ac:dyDescent="0.25">
      <c r="A285" s="94" t="s">
        <v>196</v>
      </c>
      <c r="B285" s="94"/>
      <c r="C285" s="94"/>
      <c r="D285" s="94"/>
    </row>
    <row r="286" spans="1:4" ht="33" customHeight="1" x14ac:dyDescent="0.25">
      <c r="A286" s="90" t="s">
        <v>197</v>
      </c>
      <c r="B286" s="90"/>
      <c r="C286" s="90"/>
      <c r="D286" s="90"/>
    </row>
    <row r="287" spans="1:4" ht="18.600000000000001" customHeight="1" x14ac:dyDescent="0.25">
      <c r="A287" s="95"/>
      <c r="B287" s="95"/>
      <c r="C287" s="95"/>
      <c r="D287" s="95"/>
    </row>
    <row r="288" spans="1:4" ht="15" customHeight="1" x14ac:dyDescent="0.25">
      <c r="A288" s="94" t="s">
        <v>198</v>
      </c>
      <c r="B288" s="94"/>
      <c r="C288" s="94"/>
      <c r="D288" s="94"/>
    </row>
    <row r="289" spans="1:4" ht="27.6" customHeight="1" x14ac:dyDescent="0.25">
      <c r="A289" s="90" t="s">
        <v>199</v>
      </c>
      <c r="B289" s="90"/>
      <c r="C289" s="90"/>
      <c r="D289" s="90"/>
    </row>
    <row r="290" spans="1:4" ht="19.2" customHeight="1" x14ac:dyDescent="0.25">
      <c r="A290" s="95"/>
      <c r="B290" s="95"/>
      <c r="C290" s="95"/>
      <c r="D290" s="95"/>
    </row>
    <row r="291" spans="1:4" ht="15" customHeight="1" x14ac:dyDescent="0.25">
      <c r="A291" s="94" t="s">
        <v>200</v>
      </c>
      <c r="B291" s="94"/>
      <c r="C291" s="94"/>
      <c r="D291" s="94"/>
    </row>
    <row r="292" spans="1:4" ht="15" customHeight="1" x14ac:dyDescent="0.25">
      <c r="A292" s="90" t="s">
        <v>201</v>
      </c>
      <c r="B292" s="90"/>
      <c r="C292" s="90"/>
      <c r="D292" s="90"/>
    </row>
  </sheetData>
  <mergeCells count="120">
    <mergeCell ref="A290:D290"/>
    <mergeCell ref="A259:D259"/>
    <mergeCell ref="A131:D131"/>
    <mergeCell ref="A133:D133"/>
    <mergeCell ref="A135:D135"/>
    <mergeCell ref="A170:D170"/>
    <mergeCell ref="A173:D173"/>
    <mergeCell ref="A272:D272"/>
    <mergeCell ref="A289:D289"/>
    <mergeCell ref="A291:D291"/>
    <mergeCell ref="A292:D292"/>
    <mergeCell ref="A1:E1"/>
    <mergeCell ref="A140:D140"/>
    <mergeCell ref="A151:D151"/>
    <mergeCell ref="A162:D162"/>
    <mergeCell ref="A171:D171"/>
    <mergeCell ref="A174:D174"/>
    <mergeCell ref="A183:D183"/>
    <mergeCell ref="A280:D280"/>
    <mergeCell ref="A282:D282"/>
    <mergeCell ref="A283:D283"/>
    <mergeCell ref="A285:D285"/>
    <mergeCell ref="A286:D286"/>
    <mergeCell ref="A288:D288"/>
    <mergeCell ref="A281:D281"/>
    <mergeCell ref="A284:D284"/>
    <mergeCell ref="A287:D287"/>
    <mergeCell ref="A271:D271"/>
    <mergeCell ref="A273:D273"/>
    <mergeCell ref="A274:D274"/>
    <mergeCell ref="A276:D276"/>
    <mergeCell ref="A277:D277"/>
    <mergeCell ref="A279:D279"/>
    <mergeCell ref="A275:D275"/>
    <mergeCell ref="A278:D278"/>
    <mergeCell ref="A257:D257"/>
    <mergeCell ref="A260:D260"/>
    <mergeCell ref="A258:D258"/>
    <mergeCell ref="A262:A263"/>
    <mergeCell ref="A270:D270"/>
    <mergeCell ref="A222:D222"/>
    <mergeCell ref="A225:A226"/>
    <mergeCell ref="A233:A234"/>
    <mergeCell ref="A240:D240"/>
    <mergeCell ref="A241:D241"/>
    <mergeCell ref="A243:A244"/>
    <mergeCell ref="A224:D224"/>
    <mergeCell ref="A239:D239"/>
    <mergeCell ref="A175:A176"/>
    <mergeCell ref="A180:D180"/>
    <mergeCell ref="A184:A185"/>
    <mergeCell ref="A205:D205"/>
    <mergeCell ref="A209:A210"/>
    <mergeCell ref="A215:A216"/>
    <mergeCell ref="A208:D208"/>
    <mergeCell ref="A214:D214"/>
    <mergeCell ref="A149:D149"/>
    <mergeCell ref="A152:A153"/>
    <mergeCell ref="A160:D160"/>
    <mergeCell ref="A163:A164"/>
    <mergeCell ref="A169:D169"/>
    <mergeCell ref="A172:D172"/>
    <mergeCell ref="A132:D132"/>
    <mergeCell ref="A134:D134"/>
    <mergeCell ref="A136:D136"/>
    <mergeCell ref="A137:D137"/>
    <mergeCell ref="A138:D138"/>
    <mergeCell ref="A141:A142"/>
    <mergeCell ref="A77:D77"/>
    <mergeCell ref="B124:D124"/>
    <mergeCell ref="B125:D125"/>
    <mergeCell ref="B126:D126"/>
    <mergeCell ref="B127:D127"/>
    <mergeCell ref="B128:D128"/>
    <mergeCell ref="B129:D129"/>
    <mergeCell ref="A121:D121"/>
    <mergeCell ref="A122:D122"/>
    <mergeCell ref="A115:D115"/>
    <mergeCell ref="A116:D116"/>
    <mergeCell ref="A117:D117"/>
    <mergeCell ref="A118:D118"/>
    <mergeCell ref="A119:D119"/>
    <mergeCell ref="A120:D120"/>
    <mergeCell ref="A109:D109"/>
    <mergeCell ref="A110:D110"/>
    <mergeCell ref="A112:D112"/>
    <mergeCell ref="A111:D111"/>
    <mergeCell ref="A113:D113"/>
    <mergeCell ref="A114:D114"/>
    <mergeCell ref="A103:D103"/>
    <mergeCell ref="A104:D104"/>
    <mergeCell ref="A105:D105"/>
    <mergeCell ref="A106:D106"/>
    <mergeCell ref="A107:D107"/>
    <mergeCell ref="A108:D108"/>
    <mergeCell ref="A97:D97"/>
    <mergeCell ref="A98:D98"/>
    <mergeCell ref="A99:D99"/>
    <mergeCell ref="A100:D100"/>
    <mergeCell ref="A101:D101"/>
    <mergeCell ref="A102:D102"/>
    <mergeCell ref="A93:D93"/>
    <mergeCell ref="A94:D94"/>
    <mergeCell ref="A95:D95"/>
    <mergeCell ref="A96:D96"/>
    <mergeCell ref="A74:B74"/>
    <mergeCell ref="A79:A80"/>
    <mergeCell ref="B79:B80"/>
    <mergeCell ref="A91:C91"/>
    <mergeCell ref="A21:A22"/>
    <mergeCell ref="A43:D43"/>
    <mergeCell ref="A48:D48"/>
    <mergeCell ref="A50:A51"/>
    <mergeCell ref="B50:B51"/>
    <mergeCell ref="A52:D52"/>
    <mergeCell ref="A3:D3"/>
    <mergeCell ref="A5:A6"/>
    <mergeCell ref="B5:B6"/>
    <mergeCell ref="A17:D17"/>
    <mergeCell ref="A19:D19"/>
  </mergeCells>
  <dataValidations count="1">
    <dataValidation type="whole" allowBlank="1" showInputMessage="1" showErrorMessage="1" error="Only whole numbers can be entered in this cell" sqref="B186:C187 B190:C190 B201:C201 B245:B246 B250" xr:uid="{9830AA1C-8E22-411C-83D4-27C085E50C38}">
      <formula1>-1000000000</formula1>
      <formula2>1000000000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Collier-Wright, Frances -UKGI</dc:creator>
  <cp:lastModifiedBy>Collier-Wright, Frances -UKGI</cp:lastModifiedBy>
  <dcterms:created xsi:type="dcterms:W3CDTF">2022-07-22T10:25:01Z</dcterms:created>
  <dcterms:modified xsi:type="dcterms:W3CDTF">2022-07-22T11:39:05Z</dcterms:modified>
</cp:coreProperties>
</file>