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a.local\wa\IR\Affordable Housing PROVIDER MANAGEMENT\FirstBuy 3\Calculators - Home Ownership\Help to Build\"/>
    </mc:Choice>
  </mc:AlternateContent>
  <xr:revisionPtr revIDLastSave="0" documentId="13_ncr:1_{F620A941-5646-4E71-AD09-56B8877C45B4}" xr6:coauthVersionLast="47" xr6:coauthVersionMax="47" xr10:uidLastSave="{00000000-0000-0000-0000-000000000000}"/>
  <bookViews>
    <workbookView xWindow="-93" yWindow="-93" windowWidth="18426" windowHeight="11746" firstSheet="1" activeTab="1" xr2:uid="{1E95EBD4-5981-479A-8E88-0E182EFBB1FB}"/>
  </bookViews>
  <sheets>
    <sheet name="Version Control" sheetId="10" state="hidden" r:id="rId1"/>
    <sheet name="Calculator" sheetId="5" r:id="rId2"/>
    <sheet name="Local Authority" sheetId="8" state="hidden" r:id="rId3"/>
    <sheet name="Follow on Rate" sheetId="9" state="hidden" r:id="rId4"/>
    <sheet name="Equity Loan %" sheetId="11" state="hidden" r:id="rId5"/>
  </sheets>
  <definedNames>
    <definedName name="_xlnm.Print_Area" localSheetId="1">Calculator!$B$1:$J$72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" i="5" l="1"/>
  <c r="A25" i="1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5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4" i="11"/>
  <c r="A105" i="9"/>
  <c r="A106" i="9" s="1"/>
  <c r="A102" i="9"/>
  <c r="A103" i="9"/>
  <c r="A104" i="9" s="1"/>
  <c r="A97" i="9"/>
  <c r="A98" i="9" s="1"/>
  <c r="A99" i="9" s="1"/>
  <c r="A100" i="9" s="1"/>
  <c r="A101" i="9" s="1"/>
  <c r="A91" i="9"/>
  <c r="A92" i="9"/>
  <c r="A93" i="9" s="1"/>
  <c r="A94" i="9" s="1"/>
  <c r="A95" i="9" s="1"/>
  <c r="A96" i="9" s="1"/>
  <c r="A75" i="9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40" i="9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3" i="9"/>
  <c r="E29" i="5"/>
  <c r="I18" i="5"/>
  <c r="K75" i="5" l="1"/>
  <c r="N84" i="5" l="1"/>
  <c r="V84" i="5"/>
  <c r="W84" i="5" s="1"/>
  <c r="S84" i="5"/>
  <c r="T84" i="5" s="1"/>
  <c r="P84" i="5"/>
  <c r="Q84" i="5" s="1"/>
  <c r="G80" i="5" l="1"/>
  <c r="G78" i="5"/>
  <c r="G77" i="5"/>
  <c r="G76" i="5"/>
  <c r="G75" i="5"/>
  <c r="E75" i="5"/>
  <c r="F75" i="5"/>
  <c r="E76" i="5"/>
  <c r="F76" i="5"/>
  <c r="E77" i="5"/>
  <c r="F77" i="5"/>
  <c r="E78" i="5"/>
  <c r="F78" i="5"/>
  <c r="E80" i="5"/>
  <c r="F80" i="5"/>
  <c r="D80" i="5"/>
  <c r="D78" i="5"/>
  <c r="D77" i="5"/>
  <c r="D76" i="5"/>
  <c r="D75" i="5"/>
  <c r="E21" i="5"/>
  <c r="E22" i="5"/>
  <c r="D79" i="5" l="1"/>
  <c r="G79" i="5"/>
  <c r="E79" i="5"/>
  <c r="F79" i="5"/>
  <c r="R77" i="5" l="1"/>
  <c r="R81" i="5" s="1"/>
  <c r="T81" i="5" s="1"/>
  <c r="O77" i="5"/>
  <c r="O81" i="5" s="1"/>
  <c r="Q81" i="5" s="1"/>
  <c r="U77" i="5"/>
  <c r="U81" i="5" s="1"/>
  <c r="W81" i="5" s="1"/>
  <c r="L77" i="5"/>
  <c r="L81" i="5" s="1"/>
  <c r="N81" i="5" s="1"/>
  <c r="P79" i="5"/>
  <c r="V79" i="5"/>
  <c r="S79" i="5"/>
  <c r="M79" i="5"/>
  <c r="M85" i="5"/>
  <c r="N85" i="5" s="1"/>
  <c r="V85" i="5"/>
  <c r="W85" i="5" s="1"/>
  <c r="P85" i="5"/>
  <c r="Q85" i="5" s="1"/>
  <c r="S85" i="5"/>
  <c r="S86" i="5" s="1"/>
  <c r="T86" i="5" s="1"/>
  <c r="S77" i="5" l="1"/>
  <c r="T77" i="5" s="1"/>
  <c r="V78" i="5"/>
  <c r="W78" i="5" s="1"/>
  <c r="M77" i="5"/>
  <c r="S78" i="5"/>
  <c r="T78" i="5" s="1"/>
  <c r="V77" i="5"/>
  <c r="W77" i="5" s="1"/>
  <c r="P77" i="5"/>
  <c r="Q77" i="5" s="1"/>
  <c r="P78" i="5"/>
  <c r="Q78" i="5" s="1"/>
  <c r="M78" i="5"/>
  <c r="N78" i="5" s="1"/>
  <c r="V86" i="5"/>
  <c r="W86" i="5" s="1"/>
  <c r="W87" i="5" s="1"/>
  <c r="M86" i="5"/>
  <c r="N86" i="5" s="1"/>
  <c r="N87" i="5" s="1"/>
  <c r="N79" i="5"/>
  <c r="P86" i="5"/>
  <c r="Q86" i="5" s="1"/>
  <c r="Q87" i="5" s="1"/>
  <c r="T85" i="5"/>
  <c r="T87" i="5" s="1"/>
  <c r="S87" i="5"/>
  <c r="E52" i="5"/>
  <c r="E54" i="5" s="1"/>
  <c r="F52" i="5"/>
  <c r="F54" i="5" s="1"/>
  <c r="G52" i="5"/>
  <c r="G54" i="5" s="1"/>
  <c r="D52" i="5"/>
  <c r="D54" i="5" s="1"/>
  <c r="E44" i="5"/>
  <c r="E46" i="5" s="1"/>
  <c r="F44" i="5"/>
  <c r="F46" i="5" s="1"/>
  <c r="G44" i="5"/>
  <c r="G46" i="5" s="1"/>
  <c r="D44" i="5"/>
  <c r="D63" i="5"/>
  <c r="D66" i="5" s="1"/>
  <c r="S80" i="5" l="1"/>
  <c r="S82" i="5" s="1"/>
  <c r="M80" i="5"/>
  <c r="D46" i="5"/>
  <c r="V80" i="5"/>
  <c r="V82" i="5" s="1"/>
  <c r="P80" i="5"/>
  <c r="P82" i="5" s="1"/>
  <c r="N77" i="5"/>
  <c r="V87" i="5"/>
  <c r="M87" i="5"/>
  <c r="Q79" i="5"/>
  <c r="P87" i="5"/>
  <c r="Q80" i="5" l="1"/>
  <c r="Q82" i="5" s="1"/>
  <c r="Q88" i="5" s="1"/>
  <c r="E39" i="5" s="1"/>
  <c r="M82" i="5"/>
  <c r="N80" i="5"/>
  <c r="N82" i="5" s="1"/>
  <c r="H59" i="5"/>
  <c r="D23" i="5"/>
  <c r="N88" i="5" l="1"/>
  <c r="D39" i="5" s="1"/>
  <c r="D30" i="5"/>
  <c r="H63" i="5" s="1"/>
  <c r="H23" i="5"/>
  <c r="H22" i="5" s="1"/>
  <c r="E23" i="5"/>
  <c r="I21" i="5" l="1"/>
  <c r="H24" i="5"/>
  <c r="I22" i="5"/>
  <c r="H64" i="5" l="1"/>
  <c r="D70" i="5"/>
  <c r="E70" i="5" s="1"/>
  <c r="T80" i="5" l="1"/>
  <c r="T79" i="5" l="1"/>
  <c r="T82" i="5" l="1"/>
  <c r="T88" i="5" s="1"/>
  <c r="F39" i="5" s="1"/>
  <c r="W79" i="5"/>
  <c r="W80" i="5"/>
  <c r="W82" i="5" l="1"/>
  <c r="W88" i="5" l="1"/>
  <c r="G39" i="5" s="1"/>
  <c r="D67" i="5" l="1"/>
  <c r="D71" i="5" s="1"/>
  <c r="E71" i="5" s="1"/>
  <c r="X88" i="5"/>
</calcChain>
</file>

<file path=xl/sharedStrings.xml><?xml version="1.0" encoding="utf-8"?>
<sst xmlns="http://schemas.openxmlformats.org/spreadsheetml/2006/main" count="495" uniqueCount="442">
  <si>
    <t>Help to Build Sustainability Calculator Version Control</t>
  </si>
  <si>
    <t>Version number</t>
  </si>
  <si>
    <t>Version Date</t>
  </si>
  <si>
    <t>Developed by</t>
  </si>
  <si>
    <t>Reviewed by</t>
  </si>
  <si>
    <t>Approved by</t>
  </si>
  <si>
    <t>Changes</t>
  </si>
  <si>
    <t>1.0</t>
  </si>
  <si>
    <t>Julie Holdstock</t>
  </si>
  <si>
    <t>Snr Mgr, Consumer Risk (Mike Dandy)
Snr Mgr, Risk &amp; Control (Casey Yeates)
Mgr, Assurance (Charlotte Durnell)</t>
  </si>
  <si>
    <t>Initial version, subsequently removed Income Multiplier ratio that does not take into account the unsecured debt as this is not used in HTB (IMS version)</t>
  </si>
  <si>
    <t>Help to Build: Equity Loan</t>
  </si>
  <si>
    <t>Sustainability Calculator</t>
  </si>
  <si>
    <t>Note:</t>
  </si>
  <si>
    <t>A maximum of four applicants are permitted in the application.</t>
  </si>
  <si>
    <t>Application reference number</t>
  </si>
  <si>
    <t>APPLICANT(S) DETAILS</t>
  </si>
  <si>
    <t>First name</t>
  </si>
  <si>
    <t>Last name</t>
  </si>
  <si>
    <t>Date of Birth</t>
  </si>
  <si>
    <t>Mobile/Telephone phone number</t>
  </si>
  <si>
    <t>HELP TO BUILD PROPERTY DETAILS</t>
  </si>
  <si>
    <t>Help to Build property address (if known)</t>
  </si>
  <si>
    <t>Local Authority (outside London)*</t>
  </si>
  <si>
    <t>Local Authority (London)*</t>
  </si>
  <si>
    <t>*complete only one field</t>
  </si>
  <si>
    <t>London - Wandsworth</t>
  </si>
  <si>
    <t>Help to Build cost information</t>
  </si>
  <si>
    <r>
      <t xml:space="preserve">Help to Build cost funding during building phase 
</t>
    </r>
    <r>
      <rPr>
        <b/>
        <sz val="9"/>
        <color rgb="FF0070C0"/>
        <rFont val="Corbel"/>
        <family val="2"/>
      </rPr>
      <t>(only include VAT and contingency if these are included in the mortgage)</t>
    </r>
  </si>
  <si>
    <t>Land purchase price (if applicable), excluding VAT</t>
  </si>
  <si>
    <r>
      <t xml:space="preserve">Self and custom builder’s deposit 
</t>
    </r>
    <r>
      <rPr>
        <i/>
        <sz val="9"/>
        <color theme="1"/>
        <rFont val="Corbel"/>
        <family val="2"/>
      </rPr>
      <t>(minimum 5% of build cost and land purchase price if applicable)</t>
    </r>
  </si>
  <si>
    <t>Build cost, excluding VAT and contingency</t>
  </si>
  <si>
    <r>
      <t xml:space="preserve">Self build mortgage 
</t>
    </r>
    <r>
      <rPr>
        <i/>
        <sz val="9"/>
        <color theme="1"/>
        <rFont val="Corbel"/>
        <family val="2"/>
      </rPr>
      <t>(maximum 95% of build cost and land purchase price if applicable)</t>
    </r>
  </si>
  <si>
    <t>Total build cost and land purchase price if applicable, excluding VAT and contingency</t>
  </si>
  <si>
    <t>Total funding during building phase</t>
  </si>
  <si>
    <t>VAT included in the mortgage</t>
  </si>
  <si>
    <t>Mortgage amount at completion</t>
  </si>
  <si>
    <t>Contingency included in the mortgage</t>
  </si>
  <si>
    <t>Mortgage term (in years)</t>
  </si>
  <si>
    <t>Mortgage follow on interest rate (assumed after expiry of initial offer period)</t>
  </si>
  <si>
    <t>HELP TO BUILD: EQUITY LOAN INFORMATION</t>
  </si>
  <si>
    <t>Help to Build: Equity Loan percentage</t>
  </si>
  <si>
    <t xml:space="preserve">Homes England Help to Build contribution </t>
  </si>
  <si>
    <t>APPLICANT(S) INCOME DETAILS</t>
  </si>
  <si>
    <t>Employed applicants</t>
  </si>
  <si>
    <t>Applicant 1</t>
  </si>
  <si>
    <t>Applicant 2</t>
  </si>
  <si>
    <t>Applicant 3</t>
  </si>
  <si>
    <t>Applicant 4</t>
  </si>
  <si>
    <r>
      <t xml:space="preserve">Basic Employment Income </t>
    </r>
    <r>
      <rPr>
        <b/>
        <sz val="11"/>
        <color theme="1"/>
        <rFont val="Corbel"/>
        <family val="2"/>
      </rPr>
      <t>(annual)</t>
    </r>
  </si>
  <si>
    <r>
      <t xml:space="preserve">Bonus, commissions </t>
    </r>
    <r>
      <rPr>
        <b/>
        <sz val="11"/>
        <color theme="1"/>
        <rFont val="Corbel"/>
        <family val="2"/>
      </rPr>
      <t>(annual)</t>
    </r>
  </si>
  <si>
    <r>
      <t xml:space="preserve">Overtime </t>
    </r>
    <r>
      <rPr>
        <b/>
        <sz val="11"/>
        <color theme="1"/>
        <rFont val="Corbel"/>
        <family val="2"/>
      </rPr>
      <t>(monthly)</t>
    </r>
  </si>
  <si>
    <r>
      <t xml:space="preserve">Gross salary deductions (e.g., pension, childcare vouchers, etc) </t>
    </r>
    <r>
      <rPr>
        <b/>
        <sz val="11"/>
        <color theme="1"/>
        <rFont val="Corbel"/>
        <family val="2"/>
      </rPr>
      <t>(monthly)</t>
    </r>
  </si>
  <si>
    <r>
      <t xml:space="preserve">Net salary deductions (e.g., student loan repayment) </t>
    </r>
    <r>
      <rPr>
        <b/>
        <sz val="11"/>
        <color theme="1"/>
        <rFont val="Corbel"/>
        <family val="2"/>
      </rPr>
      <t>(monthly)</t>
    </r>
  </si>
  <si>
    <r>
      <t xml:space="preserve">Net </t>
    </r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income</t>
    </r>
  </si>
  <si>
    <t>Sole trader applicants (average of the most recent two years)</t>
  </si>
  <si>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net profit (before tax)</t>
    </r>
  </si>
  <si>
    <r>
      <t xml:space="preserve">Other </t>
    </r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income before tax (e.g., investment income)</t>
    </r>
  </si>
  <si>
    <r>
      <t xml:space="preserve">Total </t>
    </r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income before tax</t>
    </r>
  </si>
  <si>
    <r>
      <t xml:space="preserve">Net </t>
    </r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income after tax, national insurance, student loans and other post tax deductions</t>
    </r>
  </si>
  <si>
    <t>Shareholder/Director of a limited company applicants (average of the most recent two years)</t>
  </si>
  <si>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company dividend before tax</t>
    </r>
  </si>
  <si>
    <r>
      <rPr>
        <b/>
        <sz val="11"/>
        <color theme="1"/>
        <rFont val="Corbel"/>
        <family val="2"/>
      </rPr>
      <t>Annual</t>
    </r>
    <r>
      <rPr>
        <sz val="11"/>
        <color theme="1"/>
        <rFont val="Corbel"/>
        <family val="2"/>
      </rPr>
      <t xml:space="preserve"> company salary before tax</t>
    </r>
  </si>
  <si>
    <t>Other household non-taxed income</t>
  </si>
  <si>
    <t>Household debt</t>
  </si>
  <si>
    <r>
      <t>Working tax credits</t>
    </r>
    <r>
      <rPr>
        <b/>
        <sz val="11"/>
        <color theme="1"/>
        <rFont val="Corbel"/>
        <family val="2"/>
      </rPr>
      <t xml:space="preserve"> (monthly)</t>
    </r>
  </si>
  <si>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loan/hire purchase payments</t>
    </r>
  </si>
  <si>
    <r>
      <t xml:space="preserve">Child tax credits </t>
    </r>
    <r>
      <rPr>
        <b/>
        <sz val="11"/>
        <color theme="1"/>
        <rFont val="Corbel"/>
        <family val="2"/>
      </rPr>
      <t>(monthly)</t>
    </r>
  </si>
  <si>
    <t>Outstanding credit card balances</t>
  </si>
  <si>
    <r>
      <t xml:space="preserve">Child benefit </t>
    </r>
    <r>
      <rPr>
        <b/>
        <sz val="11"/>
        <color theme="1"/>
        <rFont val="Corbel"/>
        <family val="2"/>
      </rPr>
      <t>(monthly)</t>
    </r>
  </si>
  <si>
    <r>
      <t xml:space="preserve">Total </t>
    </r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debt outgoings</t>
    </r>
  </si>
  <si>
    <r>
      <t>Guaranteed maintenance income</t>
    </r>
    <r>
      <rPr>
        <b/>
        <sz val="11"/>
        <color theme="1"/>
        <rFont val="Corbel"/>
        <family val="2"/>
      </rPr>
      <t xml:space="preserve"> (monthly)</t>
    </r>
  </si>
  <si>
    <r>
      <t xml:space="preserve">Disability allowance </t>
    </r>
    <r>
      <rPr>
        <b/>
        <sz val="11"/>
        <color theme="1"/>
        <rFont val="Corbel"/>
        <family val="2"/>
      </rPr>
      <t>(monthly)</t>
    </r>
  </si>
  <si>
    <t>Other outgoings</t>
  </si>
  <si>
    <r>
      <t xml:space="preserve">Other non-taxable income </t>
    </r>
    <r>
      <rPr>
        <b/>
        <sz val="11"/>
        <color theme="1"/>
        <rFont val="Corbel"/>
        <family val="2"/>
      </rPr>
      <t>(monthly)</t>
    </r>
  </si>
  <si>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service charge</t>
    </r>
  </si>
  <si>
    <r>
      <t xml:space="preserve">Additional allowable </t>
    </r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income</t>
    </r>
  </si>
  <si>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equity loan interest payment</t>
    </r>
  </si>
  <si>
    <r>
      <rPr>
        <b/>
        <sz val="11"/>
        <color theme="1"/>
        <rFont val="Corbel"/>
        <family val="2"/>
      </rPr>
      <t>Monthly</t>
    </r>
    <r>
      <rPr>
        <sz val="11"/>
        <color theme="1"/>
        <rFont val="Corbel"/>
        <family val="2"/>
      </rPr>
      <t xml:space="preserve"> mortgage repayment</t>
    </r>
  </si>
  <si>
    <t>Income summary</t>
  </si>
  <si>
    <t>Gross annual household income</t>
  </si>
  <si>
    <t>Net monthly income</t>
  </si>
  <si>
    <t>SUSTAINABILITY RATIOS</t>
  </si>
  <si>
    <t>Mortgage income less debt multiple (max 4.5x)</t>
  </si>
  <si>
    <t>Debt to net income ratio (max 45%)</t>
  </si>
  <si>
    <t>Figures are populated from input sheet - do not delete</t>
  </si>
  <si>
    <t>#1</t>
  </si>
  <si>
    <t>#2</t>
  </si>
  <si>
    <t>#3</t>
  </si>
  <si>
    <t>#4</t>
  </si>
  <si>
    <t>Personal allowance threshold (PAT)</t>
  </si>
  <si>
    <t>Salary</t>
  </si>
  <si>
    <t>Income threshold when PAT maxed</t>
  </si>
  <si>
    <t>TOTAL</t>
  </si>
  <si>
    <t>Bonus</t>
  </si>
  <si>
    <t>Income Tax</t>
  </si>
  <si>
    <t>Rate</t>
  </si>
  <si>
    <t>Banding</t>
  </si>
  <si>
    <t>Updated Banding</t>
  </si>
  <si>
    <t>£</t>
  </si>
  <si>
    <t>Tax</t>
  </si>
  <si>
    <t>O/T</t>
  </si>
  <si>
    <t>Tax Free Amount</t>
  </si>
  <si>
    <t>Deductions</t>
  </si>
  <si>
    <t>Basic Amount</t>
  </si>
  <si>
    <t>n/a</t>
  </si>
  <si>
    <t>Net</t>
  </si>
  <si>
    <t>Higher Amount</t>
  </si>
  <si>
    <t>Student Loan (Monthly)</t>
  </si>
  <si>
    <t>Additional Rate</t>
  </si>
  <si>
    <t>Additioan tax in reduced TFA</t>
  </si>
  <si>
    <t>Total Tax</t>
  </si>
  <si>
    <t>National Insurance</t>
  </si>
  <si>
    <t>Band Max</t>
  </si>
  <si>
    <t>NI</t>
  </si>
  <si>
    <t>NI Free Amount</t>
  </si>
  <si>
    <t>Total NI</t>
  </si>
  <si>
    <t>Net Monthly Income</t>
  </si>
  <si>
    <t>Tax Rates and Bandings Need Updating Annually</t>
  </si>
  <si>
    <t>Select England (outside London) LA</t>
  </si>
  <si>
    <t>Adur</t>
  </si>
  <si>
    <t>Allerdale</t>
  </si>
  <si>
    <t>Amber Valley</t>
  </si>
  <si>
    <t>Arun</t>
  </si>
  <si>
    <t>Ashfield</t>
  </si>
  <si>
    <t>Ashford</t>
  </si>
  <si>
    <t>Babergh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</si>
  <si>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</si>
  <si>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</si>
  <si>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</si>
  <si>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</si>
  <si>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</si>
  <si>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</si>
  <si>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</si>
  <si>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</si>
  <si>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</si>
  <si>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</si>
  <si>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</si>
  <si>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</si>
  <si>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</si>
  <si>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</si>
  <si>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</si>
  <si>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</si>
  <si>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</si>
  <si>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</si>
  <si>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</si>
  <si>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Brentwood</t>
  </si>
  <si>
    <t>Brighton and Hove</t>
  </si>
  <si>
    <t>Bristol</t>
  </si>
  <si>
    <t>Broadland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</si>
  <si>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</si>
  <si>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</si>
  <si>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</si>
  <si>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</si>
  <si>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</si>
  <si>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</si>
  <si>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</si>
  <si>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</si>
  <si>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</si>
  <si>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</si>
  <si>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</si>
  <si>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</si>
  <si>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</si>
  <si>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</si>
  <si>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</si>
  <si>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</si>
  <si>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</si>
  <si>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</si>
  <si>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</si>
  <si>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</si>
  <si>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</si>
  <si>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</si>
  <si>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</si>
  <si>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</si>
  <si>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</si>
  <si>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</si>
  <si>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</si>
  <si>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</si>
  <si>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</si>
  <si>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</si>
  <si>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</si>
  <si>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</si>
  <si>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</si>
  <si>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</si>
  <si>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</si>
  <si>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</si>
  <si>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</si>
  <si>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</si>
  <si>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Dorset</t>
  </si>
  <si>
    <t>Dover</t>
  </si>
  <si>
    <t>Dudley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</si>
  <si>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</si>
  <si>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</si>
  <si>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</si>
  <si>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</si>
  <si>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</si>
  <si>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</si>
  <si>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</si>
  <si>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</si>
  <si>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</si>
  <si>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</si>
  <si>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</si>
  <si>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</si>
  <si>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</si>
  <si>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</si>
  <si>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</si>
  <si>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</si>
  <si>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</si>
  <si>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</si>
  <si>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</si>
  <si>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</si>
  <si>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</si>
  <si>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</si>
  <si>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</si>
  <si>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</si>
  <si>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</si>
  <si>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</si>
  <si>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</si>
  <si>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</si>
  <si>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Guildford</t>
  </si>
  <si>
    <t>Halton</t>
  </si>
  <si>
    <t>Hambleton</t>
  </si>
  <si>
    <t>Harborough</t>
  </si>
  <si>
    <t>Harlow</t>
  </si>
  <si>
    <t>Harrogate</t>
  </si>
  <si>
    <t>Hart</t>
  </si>
  <si>
    <t>Hartlepool</t>
  </si>
  <si>
    <t>Hastings</t>
  </si>
  <si>
    <t>Havant</t>
  </si>
  <si>
    <t>Herefordshire</t>
  </si>
  <si>
    <t>Hertsmere</t>
  </si>
  <si>
    <t>High Peak</t>
  </si>
  <si>
    <t>Hinckley and Bosworth</t>
  </si>
  <si>
    <t>Horsham</t>
  </si>
  <si>
    <t>Huntingdonshire</t>
  </si>
  <si>
    <t>Hyndburn</t>
  </si>
  <si>
    <t>Ipswich</t>
  </si>
  <si>
    <t>Isle of Wight</t>
  </si>
  <si>
    <t>Isles of Scilly</t>
  </si>
  <si>
    <t>Kettering</t>
  </si>
  <si>
    <t>Kings Lynn and West Norfolk</t>
  </si>
  <si>
    <t>Kingston Upon Hull</t>
  </si>
  <si>
    <t>Kirklees</t>
  </si>
  <si>
    <t>Knowsley</t>
  </si>
  <si>
    <t>Lancaster</t>
  </si>
  <si>
    <t>Leeds</t>
  </si>
  <si>
    <t>Leicester</t>
  </si>
  <si>
    <t>Lewes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</si>
  <si>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</si>
  <si>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</si>
  <si>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</si>
  <si>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</si>
  <si>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</si>
  <si>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</si>
  <si>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</si>
  <si>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</si>
  <si>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</si>
  <si>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 Towns</t>
  </si>
  <si>
    <t>Melton</t>
  </si>
  <si>
    <t>Mendip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</si>
  <si>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</si>
  <si>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</si>
  <si>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</si>
  <si>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</si>
  <si>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</si>
  <si>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</si>
  <si>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</si>
  <si>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</si>
  <si>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</si>
  <si>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</si>
  <si>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</si>
  <si>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</si>
  <si>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</si>
  <si>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</si>
  <si>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</si>
  <si>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</si>
  <si>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</si>
  <si>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</si>
  <si>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</si>
  <si>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</si>
  <si>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</si>
  <si>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</si>
  <si>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</si>
  <si>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</si>
  <si>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</si>
  <si>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</si>
  <si>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</si>
  <si>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</si>
  <si>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</si>
  <si>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</si>
  <si>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</si>
  <si>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</si>
  <si>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</si>
  <si>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</si>
  <si>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</si>
  <si>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Redcar and Cleveland</t>
  </si>
  <si>
    <t>Redditch</t>
  </si>
  <si>
    <t>Reigate and Banstead</t>
  </si>
  <si>
    <t>Ribble Valley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</si>
  <si>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</si>
  <si>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</si>
  <si>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</si>
  <si>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</si>
  <si>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</si>
  <si>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</si>
  <si>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</si>
  <si>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</si>
  <si>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</si>
  <si>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</si>
  <si>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</si>
  <si>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</si>
  <si>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</si>
  <si>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</si>
  <si>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</si>
  <si>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</si>
  <si>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</si>
  <si>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</si>
  <si>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</si>
  <si>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</si>
  <si>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</si>
  <si>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</si>
  <si>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</si>
  <si>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</si>
  <si>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</si>
  <si>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</si>
  <si>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</si>
  <si>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</si>
  <si>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</si>
  <si>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</si>
  <si>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</si>
  <si>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</si>
  <si>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</si>
  <si>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</si>
  <si>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</si>
  <si>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</si>
  <si>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</si>
  <si>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</si>
  <si>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</si>
  <si>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</si>
  <si>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Spelthorne</t>
  </si>
  <si>
    <t>St.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</si>
  <si>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</si>
  <si>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</si>
  <si>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</si>
  <si>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</si>
  <si>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</si>
  <si>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</si>
  <si>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</si>
  <si>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</si>
  <si>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</si>
  <si>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</si>
  <si>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</si>
  <si>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</si>
  <si>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</si>
  <si>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</si>
  <si>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</si>
  <si>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</si>
  <si>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</si>
  <si>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</si>
  <si>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</si>
  <si>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</si>
  <si>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</si>
  <si>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</si>
  <si>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</si>
  <si>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</si>
  <si>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</si>
  <si>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</si>
  <si>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</si>
  <si>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Trafford</t>
  </si>
  <si>
    <t>Tunbridge Wells</t>
  </si>
  <si>
    <t>Uttlesford</t>
  </si>
  <si>
    <t>Vale of White Horse</t>
  </si>
  <si>
    <t>Wakefield</t>
  </si>
  <si>
    <t>Walsall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</si>
  <si>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</si>
  <si>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</si>
  <si>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</si>
  <si>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</si>
  <si>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</si>
  <si>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</si>
  <si>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</si>
  <si>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</si>
  <si>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</si>
  <si>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</si>
  <si>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</si>
  <si>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</si>
  <si>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</si>
  <si>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</si>
  <si>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</si>
  <si>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</si>
  <si>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</si>
  <si>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</si>
  <si>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</si>
  <si>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</si>
  <si>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</si>
  <si>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</si>
  <si>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</si>
  <si>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</si>
  <si>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</si>
  <si>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</si>
  <si>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</si>
  <si>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Select London LA</t>
  </si>
  <si>
    <t>London - Barking and Dagenham</t>
  </si>
  <si>
    <t>London - Barnet</t>
  </si>
  <si>
    <t>London - Bexley</t>
  </si>
  <si>
    <t>London - Brent</t>
  </si>
  <si>
    <t>London - Bromley</t>
  </si>
  <si>
    <t>London - Camden</t>
  </si>
  <si>
    <t>London - City of London</t>
  </si>
  <si>
    <t>London - Croydon</t>
  </si>
  <si>
    <t>London - Ealing</t>
  </si>
  <si>
    <t>London - Enfield</t>
  </si>
  <si>
    <t>London - Greenwich</t>
  </si>
  <si>
    <t>London - Hackney</t>
  </si>
  <si>
    <t>London - Hammersmith and Fulham</t>
  </si>
  <si>
    <t>London - Haringey</t>
  </si>
  <si>
    <t>London - Harrow</t>
  </si>
  <si>
    <t>London - Havering</t>
  </si>
  <si>
    <t>London - Hillingdon</t>
  </si>
  <si>
    <t>London - Hounslow</t>
  </si>
  <si>
    <t>London - Islington</t>
  </si>
  <si>
    <t>London - Kensington and Chelsea</t>
  </si>
  <si>
    <t>London - Kingston upon Thames</t>
  </si>
  <si>
    <t>London - Lambeth</t>
  </si>
  <si>
    <t>London - Lewisham</t>
  </si>
  <si>
    <t>London - Merton</t>
  </si>
  <si>
    <t>London - Newham</t>
  </si>
  <si>
    <t>London - Redbridge</t>
  </si>
  <si>
    <t>London - Richmond upon Thames</t>
  </si>
  <si>
    <t>London - Southwark</t>
  </si>
  <si>
    <t>London - Sutton</t>
  </si>
  <si>
    <t>London - Tower Hamlets</t>
  </si>
  <si>
    <t>London - Waltham Forest</t>
  </si>
  <si>
    <t>London - Westminster</t>
  </si>
  <si>
    <t>Mortgage Follow On Interest Rate</t>
  </si>
  <si>
    <t>Equity loan %</t>
  </si>
  <si>
    <t>SWG</t>
  </si>
  <si>
    <t>2.0</t>
  </si>
  <si>
    <t>Update NI rates for 2022-23</t>
  </si>
  <si>
    <t>AD, Data &amp; Portfolio Analytics (Matthew Smithies)</t>
  </si>
  <si>
    <t>3.0</t>
  </si>
  <si>
    <t>Update NI threshold to £12570 wef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</si>
</sst>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#,##0_ ;\-#,##0\ "/>
    <numFmt numFmtId="166" formatCode="#,##0.00_ ;\-#,##0.00\ "/>
    <numFmt numFmtId="167" formatCode="dd\-mmm\-yyyy;@"/>
    <numFmt numFmtId="168" formatCode="[$-809]dd\-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i/>
      <sz val="9"/>
      <color theme="1"/>
      <name val="Corbel"/>
      <family val="2"/>
    </font>
    <font>
      <sz val="11"/>
      <color theme="1"/>
      <name val="Calibri"/>
      <family val="2"/>
      <scheme val="minor"/>
    </font>
    <font>
      <sz val="11"/>
      <color rgb="FFFF0000"/>
      <name val="Corbel"/>
      <family val="2"/>
    </font>
    <font>
      <sz val="11"/>
      <name val="Corbel"/>
      <family val="2"/>
    </font>
    <font>
      <sz val="8"/>
      <name val="Calibri"/>
      <family val="2"/>
      <scheme val="minor"/>
    </font>
    <font>
      <b/>
      <sz val="11"/>
      <color rgb="FFFF0000"/>
      <name val="Corbel"/>
      <family val="2"/>
    </font>
    <font>
      <b/>
      <sz val="10"/>
      <color rgb="FFFF0000"/>
      <name val="Corbel"/>
      <family val="2"/>
    </font>
    <font>
      <b/>
      <sz val="10"/>
      <name val="Corbel"/>
      <family val="2"/>
    </font>
    <font>
      <sz val="10"/>
      <color rgb="FFFF0000"/>
      <name val="Corbel"/>
      <family val="2"/>
    </font>
    <font>
      <sz val="10"/>
      <color indexed="8"/>
      <name val="Corbel"/>
      <family val="2"/>
    </font>
    <font>
      <sz val="10"/>
      <name val="Corbel"/>
      <family val="2"/>
    </font>
    <font>
      <sz val="10"/>
      <color theme="1"/>
      <name val="Corbel"/>
      <family val="2"/>
    </font>
    <font>
      <b/>
      <sz val="14"/>
      <color rgb="FF0070C0"/>
      <name val="Corbel"/>
      <family val="2"/>
    </font>
    <font>
      <b/>
      <sz val="11"/>
      <color rgb="FF0070C0"/>
      <name val="Corbel"/>
      <family val="2"/>
    </font>
    <font>
      <b/>
      <sz val="9"/>
      <color rgb="FF0070C0"/>
      <name val="Corbel"/>
      <family val="2"/>
    </font>
    <font>
      <b/>
      <sz val="11"/>
      <name val="Corbel"/>
      <family val="2"/>
    </font>
    <font>
      <b/>
      <sz val="11"/>
      <color theme="0"/>
      <name val="Corbel"/>
      <family val="2"/>
    </font>
    <font>
      <sz val="11"/>
      <color theme="0"/>
      <name val="Corbe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0" xfId="0" quotePrefix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quotePrefix="1" applyNumberFormat="1" applyFont="1" applyAlignment="1">
      <alignment vertical="center"/>
    </xf>
    <xf numFmtId="0" fontId="2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" fillId="11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44" fontId="2" fillId="11" borderId="0" xfId="0" applyNumberFormat="1" applyFont="1" applyFill="1" applyAlignment="1">
      <alignment vertical="center"/>
    </xf>
    <xf numFmtId="0" fontId="2" fillId="11" borderId="0" xfId="0" applyFont="1" applyFill="1" applyAlignment="1">
      <alignment horizontal="left" vertical="center" wrapText="1"/>
    </xf>
    <xf numFmtId="10" fontId="2" fillId="11" borderId="0" xfId="0" applyNumberFormat="1" applyFont="1" applyFill="1" applyAlignment="1">
      <alignment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4" fontId="2" fillId="2" borderId="1" xfId="0" applyNumberFormat="1" applyFont="1" applyFill="1" applyBorder="1" applyAlignment="1">
      <alignment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vertical="center"/>
    </xf>
    <xf numFmtId="0" fontId="1" fillId="11" borderId="24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 wrapText="1"/>
    </xf>
    <xf numFmtId="0" fontId="2" fillId="11" borderId="26" xfId="0" applyFont="1" applyFill="1" applyBorder="1" applyAlignment="1">
      <alignment vertical="center"/>
    </xf>
    <xf numFmtId="0" fontId="2" fillId="11" borderId="27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4" fontId="6" fillId="2" borderId="20" xfId="0" applyNumberFormat="1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vertical="center"/>
    </xf>
    <xf numFmtId="0" fontId="1" fillId="11" borderId="16" xfId="0" applyFont="1" applyFill="1" applyBorder="1" applyAlignment="1">
      <alignment vertical="center"/>
    </xf>
    <xf numFmtId="0" fontId="5" fillId="11" borderId="0" xfId="0" applyFont="1" applyFill="1" applyAlignment="1">
      <alignment horizontal="right" vertical="center"/>
    </xf>
    <xf numFmtId="0" fontId="5" fillId="11" borderId="0" xfId="0" applyFont="1" applyFill="1" applyAlignment="1">
      <alignment vertical="center"/>
    </xf>
    <xf numFmtId="43" fontId="2" fillId="2" borderId="1" xfId="1" applyFont="1" applyFill="1" applyBorder="1" applyAlignment="1">
      <alignment vertical="center"/>
    </xf>
    <xf numFmtId="10" fontId="2" fillId="2" borderId="20" xfId="0" applyNumberFormat="1" applyFont="1" applyFill="1" applyBorder="1" applyAlignment="1">
      <alignment vertical="center"/>
    </xf>
    <xf numFmtId="0" fontId="16" fillId="11" borderId="7" xfId="0" applyFont="1" applyFill="1" applyBorder="1" applyAlignment="1">
      <alignment vertical="center"/>
    </xf>
    <xf numFmtId="0" fontId="16" fillId="11" borderId="1" xfId="0" applyFont="1" applyFill="1" applyBorder="1" applyAlignment="1">
      <alignment vertical="center" wrapText="1"/>
    </xf>
    <xf numFmtId="0" fontId="16" fillId="11" borderId="7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6" fillId="11" borderId="26" xfId="0" applyFont="1" applyFill="1" applyBorder="1" applyAlignment="1">
      <alignment vertical="center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left" vertical="center" wrapText="1"/>
      <protection locked="0"/>
    </xf>
    <xf numFmtId="49" fontId="2" fillId="5" borderId="21" xfId="0" applyNumberFormat="1" applyFont="1" applyFill="1" applyBorder="1" applyAlignment="1" applyProtection="1">
      <alignment horizontal="center" vertical="center"/>
      <protection locked="0"/>
    </xf>
    <xf numFmtId="44" fontId="2" fillId="5" borderId="1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0" fontId="2" fillId="5" borderId="20" xfId="0" applyNumberFormat="1" applyFont="1" applyFill="1" applyBorder="1" applyAlignment="1" applyProtection="1">
      <alignment vertical="center"/>
      <protection locked="0"/>
    </xf>
    <xf numFmtId="10" fontId="2" fillId="0" borderId="0" xfId="0" applyNumberFormat="1" applyFont="1"/>
    <xf numFmtId="9" fontId="2" fillId="5" borderId="1" xfId="0" applyNumberFormat="1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>
      <alignment horizontal="center" vertical="center" wrapText="1"/>
    </xf>
    <xf numFmtId="4" fontId="14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0" fontId="11" fillId="7" borderId="0" xfId="0" applyNumberFormat="1" applyFont="1" applyFill="1" applyAlignment="1">
      <alignment vertical="center"/>
    </xf>
    <xf numFmtId="0" fontId="12" fillId="7" borderId="7" xfId="0" applyFont="1" applyFill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horizontal="center" vertical="center"/>
    </xf>
    <xf numFmtId="9" fontId="13" fillId="7" borderId="1" xfId="0" applyNumberFormat="1" applyFont="1" applyFill="1" applyBorder="1" applyAlignment="1">
      <alignment horizontal="left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0" fontId="10" fillId="8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10" fontId="13" fillId="7" borderId="0" xfId="0" applyNumberFormat="1" applyFont="1" applyFill="1" applyAlignment="1">
      <alignment vertical="center"/>
    </xf>
    <xf numFmtId="0" fontId="14" fillId="7" borderId="1" xfId="0" applyFont="1" applyFill="1" applyBorder="1" applyAlignment="1">
      <alignment vertical="center"/>
    </xf>
    <xf numFmtId="9" fontId="11" fillId="7" borderId="1" xfId="0" applyNumberFormat="1" applyFont="1" applyFill="1" applyBorder="1" applyAlignment="1">
      <alignment horizontal="center" vertical="center"/>
    </xf>
    <xf numFmtId="4" fontId="13" fillId="7" borderId="1" xfId="0" applyNumberFormat="1" applyFont="1" applyFill="1" applyBorder="1" applyAlignment="1">
      <alignment horizontal="center" vertical="center"/>
    </xf>
    <xf numFmtId="3" fontId="13" fillId="7" borderId="1" xfId="0" quotePrefix="1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/>
    </xf>
    <xf numFmtId="165" fontId="13" fillId="7" borderId="0" xfId="0" applyNumberFormat="1" applyFont="1" applyFill="1" applyAlignment="1">
      <alignment horizontal="center" vertical="center"/>
    </xf>
    <xf numFmtId="0" fontId="14" fillId="7" borderId="1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10" fontId="10" fillId="3" borderId="2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3" fontId="13" fillId="9" borderId="6" xfId="0" applyNumberFormat="1" applyFont="1" applyFill="1" applyBorder="1" applyAlignment="1">
      <alignment horizontal="center" vertical="center"/>
    </xf>
    <xf numFmtId="3" fontId="13" fillId="10" borderId="1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3" fillId="7" borderId="1" xfId="0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0" fontId="12" fillId="7" borderId="0" xfId="0" applyFont="1" applyFill="1" applyAlignment="1">
      <alignment vertical="center"/>
    </xf>
    <xf numFmtId="10" fontId="13" fillId="7" borderId="0" xfId="0" applyNumberFormat="1" applyFont="1" applyFill="1" applyAlignment="1">
      <alignment horizontal="center" vertical="center"/>
    </xf>
    <xf numFmtId="10" fontId="10" fillId="7" borderId="0" xfId="0" applyNumberFormat="1" applyFont="1" applyFill="1" applyAlignment="1">
      <alignment horizontal="left" vertical="center"/>
    </xf>
    <xf numFmtId="165" fontId="13" fillId="8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/>
    </xf>
    <xf numFmtId="10" fontId="11" fillId="7" borderId="5" xfId="0" applyNumberFormat="1" applyFont="1" applyFill="1" applyBorder="1" applyAlignment="1">
      <alignment vertical="center"/>
    </xf>
    <xf numFmtId="10" fontId="11" fillId="7" borderId="3" xfId="0" applyNumberFormat="1" applyFont="1" applyFill="1" applyBorder="1" applyAlignment="1">
      <alignment vertical="center"/>
    </xf>
    <xf numFmtId="3" fontId="13" fillId="7" borderId="0" xfId="0" applyNumberFormat="1" applyFont="1" applyFill="1" applyAlignment="1">
      <alignment horizontal="center" vertical="center"/>
    </xf>
    <xf numFmtId="2" fontId="13" fillId="7" borderId="0" xfId="0" applyNumberFormat="1" applyFont="1" applyFill="1" applyAlignment="1">
      <alignment horizontal="center" vertical="center"/>
    </xf>
    <xf numFmtId="4" fontId="14" fillId="7" borderId="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0" fontId="10" fillId="3" borderId="28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3" fontId="10" fillId="4" borderId="28" xfId="0" applyNumberFormat="1" applyFont="1" applyFill="1" applyBorder="1" applyAlignment="1">
      <alignment horizontal="center" vertical="center"/>
    </xf>
    <xf numFmtId="10" fontId="10" fillId="9" borderId="28" xfId="0" applyNumberFormat="1" applyFont="1" applyFill="1" applyBorder="1" applyAlignment="1">
      <alignment horizontal="center" vertical="center"/>
    </xf>
    <xf numFmtId="10" fontId="10" fillId="10" borderId="28" xfId="0" applyNumberFormat="1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vertical="center"/>
    </xf>
    <xf numFmtId="0" fontId="2" fillId="12" borderId="18" xfId="0" applyFont="1" applyFill="1" applyBorder="1" applyAlignment="1">
      <alignment vertical="center"/>
    </xf>
    <xf numFmtId="0" fontId="2" fillId="12" borderId="19" xfId="0" applyFont="1" applyFill="1" applyBorder="1" applyAlignment="1">
      <alignment vertical="center"/>
    </xf>
    <xf numFmtId="0" fontId="19" fillId="12" borderId="18" xfId="0" applyFont="1" applyFill="1" applyBorder="1" applyAlignment="1">
      <alignment vertical="center"/>
    </xf>
    <xf numFmtId="0" fontId="20" fillId="12" borderId="17" xfId="0" applyFont="1" applyFill="1" applyBorder="1" applyAlignment="1">
      <alignment vertical="center"/>
    </xf>
    <xf numFmtId="0" fontId="20" fillId="12" borderId="18" xfId="0" applyFont="1" applyFill="1" applyBorder="1" applyAlignment="1">
      <alignment vertical="center"/>
    </xf>
    <xf numFmtId="0" fontId="20" fillId="12" borderId="19" xfId="0" applyFont="1" applyFill="1" applyBorder="1" applyAlignment="1">
      <alignment vertical="center"/>
    </xf>
    <xf numFmtId="0" fontId="19" fillId="12" borderId="17" xfId="0" applyFont="1" applyFill="1" applyBorder="1" applyAlignment="1">
      <alignment vertical="center"/>
    </xf>
    <xf numFmtId="0" fontId="19" fillId="12" borderId="18" xfId="0" applyFont="1" applyFill="1" applyBorder="1" applyAlignment="1">
      <alignment vertical="center" wrapText="1"/>
    </xf>
    <xf numFmtId="0" fontId="8" fillId="6" borderId="1" xfId="0" applyFont="1" applyFill="1" applyBorder="1" applyAlignment="1" applyProtection="1">
      <alignment vertical="center"/>
      <protection hidden="1"/>
    </xf>
    <xf numFmtId="0" fontId="8" fillId="6" borderId="1" xfId="0" applyFont="1" applyFill="1" applyBorder="1" applyAlignment="1" applyProtection="1">
      <alignment vertical="center" wrapText="1"/>
      <protection hidden="1"/>
    </xf>
    <xf numFmtId="0" fontId="8" fillId="6" borderId="7" xfId="0" applyFont="1" applyFill="1" applyBorder="1" applyAlignment="1" applyProtection="1">
      <alignment vertical="center" wrapText="1"/>
      <protection hidden="1"/>
    </xf>
    <xf numFmtId="0" fontId="8" fillId="6" borderId="1" xfId="0" applyFont="1" applyFill="1" applyBorder="1" applyAlignment="1" applyProtection="1">
      <alignment horizontal="left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6" borderId="20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9" fontId="2" fillId="0" borderId="0" xfId="0" applyNumberFormat="1" applyFont="1"/>
    <xf numFmtId="49" fontId="2" fillId="13" borderId="1" xfId="0" applyNumberFormat="1" applyFont="1" applyFill="1" applyBorder="1" applyAlignment="1">
      <alignment vertical="center"/>
    </xf>
    <xf numFmtId="168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4" fontId="2" fillId="2" borderId="1" xfId="0" applyNumberFormat="1" applyFont="1" applyFill="1" applyBorder="1" applyAlignment="1" applyProtection="1">
      <alignment vertical="center"/>
      <protection hidden="1"/>
    </xf>
    <xf numFmtId="44" fontId="2" fillId="2" borderId="20" xfId="0" applyNumberFormat="1" applyFont="1" applyFill="1" applyBorder="1" applyAlignment="1" applyProtection="1">
      <alignment vertical="center"/>
      <protection hidden="1"/>
    </xf>
    <xf numFmtId="44" fontId="2" fillId="2" borderId="1" xfId="0" quotePrefix="1" applyNumberFormat="1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10" fontId="11" fillId="7" borderId="1" xfId="0" applyNumberFormat="1" applyFont="1" applyFill="1" applyBorder="1" applyAlignment="1">
      <alignment horizontal="center" vertical="center"/>
    </xf>
    <xf numFmtId="10" fontId="8" fillId="6" borderId="7" xfId="2" applyNumberFormat="1" applyFont="1" applyFill="1" applyBorder="1" applyAlignment="1" applyProtection="1">
      <alignment horizontal="center" vertical="center"/>
      <protection hidden="1"/>
    </xf>
    <xf numFmtId="10" fontId="8" fillId="6" borderId="8" xfId="2" applyNumberFormat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2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 indent="1"/>
      <protection locked="0"/>
    </xf>
    <xf numFmtId="0" fontId="1" fillId="11" borderId="6" xfId="0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 applyProtection="1">
      <alignment horizontal="center" vertical="center"/>
      <protection locked="0"/>
    </xf>
    <xf numFmtId="167" fontId="2" fillId="5" borderId="7" xfId="0" applyNumberFormat="1" applyFont="1" applyFill="1" applyBorder="1" applyAlignment="1" applyProtection="1">
      <alignment horizontal="center" vertical="center"/>
      <protection locked="0"/>
    </xf>
    <xf numFmtId="167" fontId="2" fillId="5" borderId="8" xfId="0" applyNumberFormat="1" applyFont="1" applyFill="1" applyBorder="1" applyAlignment="1" applyProtection="1">
      <alignment horizontal="center" vertical="center"/>
      <protection locked="0"/>
    </xf>
    <xf numFmtId="167" fontId="2" fillId="5" borderId="21" xfId="0" applyNumberFormat="1" applyFont="1" applyFill="1" applyBorder="1" applyAlignment="1" applyProtection="1">
      <alignment horizontal="center" vertical="center"/>
      <protection locked="0"/>
    </xf>
    <xf numFmtId="167" fontId="2" fillId="5" borderId="22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left" vertical="center" wrapText="1" indent="1"/>
      <protection locked="0"/>
    </xf>
    <xf numFmtId="0" fontId="18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15" fillId="11" borderId="0" xfId="0" applyFont="1" applyFill="1" applyAlignment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55032</xdr:rowOff>
    </xdr:from>
    <xdr:to>
      <xdr:col>2</xdr:col>
      <xdr:colOff>713317</xdr:colOff>
      <xdr:row>4</xdr:row>
      <xdr:rowOff>98000</xdr:rowOff>
    </xdr:to>
    <xdr:pic>
      <xdr:nvPicPr>
        <xdr:cNvPr id="2" name="Picture 1" descr="A picture containing table&#10;&#10;Description automatically generated">
          <a:extLst>
            <a:ext uri="{FF2B5EF4-FFF2-40B4-BE49-F238E27FC236}">
              <a16:creationId xmlns:a16="http://schemas.microsoft.com/office/drawing/2014/main" id="{FAA1D98C-C696-4E5A-B3EF-D2DF8F8B66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967" y="55032"/>
          <a:ext cx="946150" cy="864235"/>
        </a:xfrm>
        <a:prstGeom prst="rect">
          <a:avLst/>
        </a:prstGeom>
      </xdr:spPr>
    </xdr:pic>
    <xdr:clientData/>
  </xdr:twoCellAnchor>
  <xdr:twoCellAnchor editAs="oneCell">
    <xdr:from>
      <xdr:col>8</xdr:col>
      <xdr:colOff>698502</xdr:colOff>
      <xdr:row>0</xdr:row>
      <xdr:rowOff>55033</xdr:rowOff>
    </xdr:from>
    <xdr:to>
      <xdr:col>9</xdr:col>
      <xdr:colOff>315597</xdr:colOff>
      <xdr:row>4</xdr:row>
      <xdr:rowOff>73236</xdr:rowOff>
    </xdr:to>
    <xdr:pic>
      <xdr:nvPicPr>
        <xdr:cNvPr id="3" name="Picture 2" descr="Logo, icon&#10;&#10;Description automatically generated">
          <a:extLst>
            <a:ext uri="{FF2B5EF4-FFF2-40B4-BE49-F238E27FC236}">
              <a16:creationId xmlns:a16="http://schemas.microsoft.com/office/drawing/2014/main" id="{47A9A1EE-B750-4CF4-83D5-728DB95F884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2" y="55033"/>
          <a:ext cx="887095" cy="83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854A-7F85-48CC-AC22-BB4507F4A425}">
  <dimension ref="A1:F19"/>
  <sheetViews>
    <sheetView workbookViewId="0">
      <selection activeCell="F7" sqref="F7"/>
    </sheetView>
  </sheetViews>
  <sheetFormatPr defaultColWidth="9" defaultRowHeight="14.35" x14ac:dyDescent="0.5"/>
  <cols>
    <col min="1" max="1" width="9" style="2"/>
    <col min="2" max="2" width="16.3515625" style="2" customWidth="1"/>
    <col min="3" max="3" width="23.3515625" style="2" customWidth="1"/>
    <col min="4" max="4" width="34.29296875" style="2" customWidth="1"/>
    <col min="5" max="5" width="19.703125" style="2" customWidth="1"/>
    <col min="6" max="6" width="37.05859375" style="2" customWidth="1"/>
    <col min="7" max="16384" width="9" style="2"/>
  </cols>
  <sheetData>
    <row r="1" spans="1:6" x14ac:dyDescent="0.5">
      <c r="A1" s="3" t="s">
        <v>0</v>
      </c>
    </row>
    <row r="3" spans="1:6" ht="28.7" x14ac:dyDescent="0.5">
      <c r="A3" s="144" t="s">
        <v>1</v>
      </c>
      <c r="B3" s="144" t="s">
        <v>2</v>
      </c>
      <c r="C3" s="144" t="s">
        <v>3</v>
      </c>
      <c r="D3" s="144" t="s">
        <v>4</v>
      </c>
      <c r="E3" s="144" t="s">
        <v>5</v>
      </c>
      <c r="F3" s="144" t="s">
        <v>6</v>
      </c>
    </row>
    <row r="4" spans="1:6" ht="57.35" x14ac:dyDescent="0.5">
      <c r="A4" s="147" t="s">
        <v>7</v>
      </c>
      <c r="B4" s="148">
        <v>44566</v>
      </c>
      <c r="C4" s="149" t="s">
        <v>8</v>
      </c>
      <c r="D4" s="150" t="s">
        <v>9</v>
      </c>
      <c r="E4" s="149" t="s">
        <v>436</v>
      </c>
      <c r="F4" s="150" t="s">
        <v>10</v>
      </c>
    </row>
    <row r="5" spans="1:6" ht="28.7" x14ac:dyDescent="0.5">
      <c r="A5" s="147" t="s">
        <v>437</v>
      </c>
      <c r="B5" s="148">
        <v>44624</v>
      </c>
      <c r="C5" s="149" t="s">
        <v>8</v>
      </c>
      <c r="D5" s="150" t="s">
        <v>439</v>
      </c>
      <c r="E5" s="149"/>
      <c r="F5" s="150" t="s">
        <v>438</v>
      </c>
    </row>
    <row r="6" spans="1:6" ht="28.7" x14ac:dyDescent="0.5">
      <c r="A6" s="147" t="s">
        <v>440</v>
      </c>
      <c r="B6" s="148">
        <v>44713</v>
      </c>
      <c r="C6" s="149" t="s">
        <v>8</v>
      </c>
      <c r="D6" s="150" t="s">
        <v>439</v>
      </c>
      <c r="E6" s="149"/>
      <c r="F6" s="150" t="s">
        <v>441</v>
      </c>
    </row>
    <row r="7" spans="1:6" x14ac:dyDescent="0.5">
      <c r="A7" s="147"/>
      <c r="B7" s="148"/>
      <c r="C7" s="149"/>
      <c r="D7" s="150"/>
      <c r="E7" s="149"/>
      <c r="F7" s="150"/>
    </row>
    <row r="8" spans="1:6" x14ac:dyDescent="0.5">
      <c r="A8" s="147"/>
      <c r="B8" s="148"/>
      <c r="C8" s="149"/>
      <c r="D8" s="150"/>
      <c r="E8" s="149"/>
      <c r="F8" s="150"/>
    </row>
    <row r="9" spans="1:6" x14ac:dyDescent="0.5">
      <c r="A9" s="147"/>
      <c r="B9" s="148"/>
      <c r="C9" s="149"/>
      <c r="D9" s="150"/>
      <c r="E9" s="149"/>
      <c r="F9" s="150"/>
    </row>
    <row r="10" spans="1:6" x14ac:dyDescent="0.5">
      <c r="A10" s="147"/>
      <c r="B10" s="148"/>
      <c r="C10" s="149"/>
      <c r="D10" s="150"/>
      <c r="E10" s="149"/>
      <c r="F10" s="150"/>
    </row>
    <row r="11" spans="1:6" x14ac:dyDescent="0.5">
      <c r="A11" s="147"/>
      <c r="B11" s="148"/>
      <c r="C11" s="149"/>
      <c r="D11" s="150"/>
      <c r="E11" s="149"/>
      <c r="F11" s="150"/>
    </row>
    <row r="12" spans="1:6" x14ac:dyDescent="0.5">
      <c r="A12" s="147"/>
      <c r="B12" s="148"/>
      <c r="C12" s="149"/>
      <c r="D12" s="150"/>
      <c r="E12" s="149"/>
      <c r="F12" s="150"/>
    </row>
    <row r="13" spans="1:6" x14ac:dyDescent="0.5">
      <c r="A13" s="147"/>
      <c r="B13" s="148"/>
      <c r="C13" s="149"/>
      <c r="D13" s="150"/>
      <c r="E13" s="149"/>
      <c r="F13" s="150"/>
    </row>
    <row r="14" spans="1:6" x14ac:dyDescent="0.5">
      <c r="A14" s="147"/>
      <c r="B14" s="148"/>
      <c r="C14" s="149"/>
      <c r="D14" s="150"/>
      <c r="E14" s="149"/>
      <c r="F14" s="150"/>
    </row>
    <row r="15" spans="1:6" x14ac:dyDescent="0.5">
      <c r="A15" s="147"/>
      <c r="B15" s="148"/>
      <c r="C15" s="149"/>
      <c r="D15" s="150"/>
      <c r="E15" s="149"/>
      <c r="F15" s="150"/>
    </row>
    <row r="16" spans="1:6" x14ac:dyDescent="0.5">
      <c r="A16" s="147"/>
      <c r="B16" s="148"/>
      <c r="C16" s="149"/>
      <c r="D16" s="150"/>
      <c r="E16" s="149"/>
      <c r="F16" s="150"/>
    </row>
    <row r="17" spans="1:6" x14ac:dyDescent="0.5">
      <c r="A17" s="147"/>
      <c r="B17" s="148"/>
      <c r="C17" s="149"/>
      <c r="D17" s="150"/>
      <c r="E17" s="149"/>
      <c r="F17" s="150"/>
    </row>
    <row r="18" spans="1:6" x14ac:dyDescent="0.5">
      <c r="A18" s="147"/>
      <c r="B18" s="148"/>
      <c r="C18" s="149"/>
      <c r="D18" s="150"/>
      <c r="E18" s="149"/>
      <c r="F18" s="150"/>
    </row>
    <row r="19" spans="1:6" x14ac:dyDescent="0.5">
      <c r="A19" s="151"/>
    </row>
  </sheetData>
  <pageMargins left="0.7" right="0.7" top="0.75" bottom="0.75" header="0.3" footer="0.3"/>
  <pageSetup paperSize="9" orientation="portrait" r:id="rId1"/>
  <headerFooter>
    <oddFooter>&amp;C&amp;1#&amp;"Calibri"&amp;12&amp;K0078D7OFFICIAL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4E084-AA88-460A-A1F7-A48952D1DDE0}">
  <sheetPr>
    <pageSetUpPr fitToPage="1"/>
  </sheetPr>
  <dimension ref="A1:X94"/>
  <sheetViews>
    <sheetView tabSelected="1" workbookViewId="0">
      <selection activeCell="C6" sqref="C6"/>
    </sheetView>
  </sheetViews>
  <sheetFormatPr defaultColWidth="9" defaultRowHeight="14.35" outlineLevelRow="1" x14ac:dyDescent="0.5"/>
  <cols>
    <col min="1" max="1" width="3" style="2" customWidth="1"/>
    <col min="2" max="2" width="3.29296875" style="2" customWidth="1"/>
    <col min="3" max="3" width="38.5859375" style="2" customWidth="1"/>
    <col min="4" max="5" width="15.703125" style="2" customWidth="1"/>
    <col min="6" max="6" width="16.29296875" style="2" customWidth="1"/>
    <col min="7" max="7" width="15.703125" style="2" customWidth="1"/>
    <col min="8" max="8" width="15.29296875" style="2" customWidth="1"/>
    <col min="9" max="9" width="17.703125" style="2" customWidth="1"/>
    <col min="10" max="10" width="5.9375" style="2" customWidth="1"/>
    <col min="11" max="12" width="9" style="2" bestFit="1" customWidth="1"/>
    <col min="13" max="13" width="9.8203125" style="2" bestFit="1" customWidth="1"/>
    <col min="14" max="15" width="9" style="2" bestFit="1" customWidth="1"/>
    <col min="16" max="16" width="9.8203125" style="2" bestFit="1" customWidth="1"/>
    <col min="17" max="17" width="9.3515625" style="2" bestFit="1" customWidth="1"/>
    <col min="18" max="18" width="9" style="2" bestFit="1" customWidth="1"/>
    <col min="19" max="19" width="10.3515625" style="2" bestFit="1" customWidth="1"/>
    <col min="20" max="20" width="9" style="2" bestFit="1" customWidth="1"/>
    <col min="21" max="16384" width="9" style="2"/>
  </cols>
  <sheetData>
    <row r="1" spans="1:10" x14ac:dyDescent="0.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8" x14ac:dyDescent="0.5">
      <c r="A2" s="10"/>
      <c r="B2" s="10"/>
      <c r="C2" s="10"/>
      <c r="D2" s="177" t="s">
        <v>11</v>
      </c>
      <c r="E2" s="177"/>
      <c r="F2" s="177"/>
      <c r="G2" s="10"/>
      <c r="H2" s="10"/>
      <c r="I2" s="10"/>
      <c r="J2" s="10"/>
    </row>
    <row r="3" spans="1:10" ht="18" x14ac:dyDescent="0.5">
      <c r="A3" s="10"/>
      <c r="B3" s="10"/>
      <c r="C3" s="10"/>
      <c r="D3" s="177" t="s">
        <v>12</v>
      </c>
      <c r="E3" s="177"/>
      <c r="F3" s="177"/>
      <c r="G3" s="10"/>
      <c r="H3" s="10"/>
      <c r="I3" s="10"/>
      <c r="J3" s="10"/>
    </row>
    <row r="4" spans="1:10" x14ac:dyDescent="0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5">
      <c r="A5" s="10"/>
      <c r="B5" s="10"/>
      <c r="C5" s="46" t="s">
        <v>13</v>
      </c>
      <c r="D5" s="47" t="s">
        <v>14</v>
      </c>
      <c r="E5" s="10"/>
      <c r="F5" s="10"/>
      <c r="G5" s="10"/>
      <c r="H5" s="10"/>
      <c r="I5" s="10"/>
      <c r="J5" s="10"/>
    </row>
    <row r="6" spans="1:10" ht="14.7" thickBot="1" x14ac:dyDescent="0.55000000000000004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" thickTop="1" thickBot="1" x14ac:dyDescent="0.55000000000000004">
      <c r="A7" s="10"/>
      <c r="B7" s="44"/>
      <c r="C7" s="45" t="s">
        <v>15</v>
      </c>
      <c r="D7" s="178"/>
      <c r="E7" s="179"/>
      <c r="F7" s="10"/>
      <c r="G7" s="10"/>
      <c r="H7" s="10"/>
      <c r="I7" s="10"/>
      <c r="J7" s="10"/>
    </row>
    <row r="8" spans="1:10" ht="15" thickTop="1" thickBot="1" x14ac:dyDescent="0.55000000000000004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4.7" thickTop="1" x14ac:dyDescent="0.5">
      <c r="A9" s="10"/>
      <c r="B9" s="129"/>
      <c r="C9" s="132" t="s">
        <v>16</v>
      </c>
      <c r="D9" s="130"/>
      <c r="E9" s="130"/>
      <c r="F9" s="130"/>
      <c r="G9" s="130"/>
      <c r="H9" s="130"/>
      <c r="I9" s="130"/>
      <c r="J9" s="131"/>
    </row>
    <row r="10" spans="1:10" ht="28.7" x14ac:dyDescent="0.5">
      <c r="A10" s="10"/>
      <c r="B10" s="27"/>
      <c r="C10" s="17" t="s">
        <v>17</v>
      </c>
      <c r="D10" s="166" t="s">
        <v>18</v>
      </c>
      <c r="E10" s="166"/>
      <c r="F10" s="166"/>
      <c r="G10" s="166" t="s">
        <v>19</v>
      </c>
      <c r="H10" s="166"/>
      <c r="I10" s="22" t="s">
        <v>20</v>
      </c>
      <c r="J10" s="23"/>
    </row>
    <row r="11" spans="1:10" x14ac:dyDescent="0.5">
      <c r="A11" s="10"/>
      <c r="B11" s="42">
        <v>1</v>
      </c>
      <c r="C11" s="56"/>
      <c r="D11" s="165"/>
      <c r="E11" s="165"/>
      <c r="F11" s="165"/>
      <c r="G11" s="167"/>
      <c r="H11" s="167"/>
      <c r="I11" s="57"/>
      <c r="J11" s="24"/>
    </row>
    <row r="12" spans="1:10" x14ac:dyDescent="0.5">
      <c r="A12" s="10"/>
      <c r="B12" s="42">
        <v>2</v>
      </c>
      <c r="C12" s="56"/>
      <c r="D12" s="165"/>
      <c r="E12" s="165"/>
      <c r="F12" s="165"/>
      <c r="G12" s="167"/>
      <c r="H12" s="167"/>
      <c r="I12" s="57"/>
      <c r="J12" s="24"/>
    </row>
    <row r="13" spans="1:10" x14ac:dyDescent="0.5">
      <c r="A13" s="10"/>
      <c r="B13" s="42">
        <v>3</v>
      </c>
      <c r="C13" s="56"/>
      <c r="D13" s="165"/>
      <c r="E13" s="165"/>
      <c r="F13" s="165"/>
      <c r="G13" s="168"/>
      <c r="H13" s="169"/>
      <c r="I13" s="57"/>
      <c r="J13" s="24"/>
    </row>
    <row r="14" spans="1:10" ht="14.7" thickBot="1" x14ac:dyDescent="0.55000000000000004">
      <c r="A14" s="10"/>
      <c r="B14" s="43">
        <v>4</v>
      </c>
      <c r="C14" s="58"/>
      <c r="D14" s="172"/>
      <c r="E14" s="172"/>
      <c r="F14" s="172"/>
      <c r="G14" s="170"/>
      <c r="H14" s="171"/>
      <c r="I14" s="59"/>
      <c r="J14" s="26"/>
    </row>
    <row r="15" spans="1:10" ht="15" thickTop="1" thickBot="1" x14ac:dyDescent="0.55000000000000004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7" thickTop="1" x14ac:dyDescent="0.5">
      <c r="A16" s="10"/>
      <c r="B16" s="133"/>
      <c r="C16" s="132" t="s">
        <v>21</v>
      </c>
      <c r="D16" s="134"/>
      <c r="E16" s="134"/>
      <c r="F16" s="134"/>
      <c r="G16" s="134"/>
      <c r="H16" s="134"/>
      <c r="I16" s="134"/>
      <c r="J16" s="135"/>
    </row>
    <row r="17" spans="1:10" x14ac:dyDescent="0.5">
      <c r="A17" s="10"/>
      <c r="B17" s="27"/>
      <c r="C17" s="164" t="s">
        <v>22</v>
      </c>
      <c r="D17" s="164"/>
      <c r="E17" s="173" t="s">
        <v>23</v>
      </c>
      <c r="F17" s="173"/>
      <c r="G17" s="173" t="s">
        <v>24</v>
      </c>
      <c r="H17" s="173"/>
      <c r="I17" s="47" t="s">
        <v>25</v>
      </c>
      <c r="J17" s="25"/>
    </row>
    <row r="18" spans="1:10" x14ac:dyDescent="0.5">
      <c r="A18" s="10"/>
      <c r="B18" s="27"/>
      <c r="C18" s="165"/>
      <c r="D18" s="165"/>
      <c r="E18" s="174"/>
      <c r="F18" s="174"/>
      <c r="G18" s="175"/>
      <c r="H18" s="176"/>
      <c r="I18" s="138" t="str">
        <f>IF(AND((E18&lt;&gt;""),(G18&lt;&gt;"")),"Select one LA only","")</f>
        <v/>
      </c>
      <c r="J18" s="25"/>
    </row>
    <row r="19" spans="1:10" x14ac:dyDescent="0.5">
      <c r="A19" s="10"/>
      <c r="B19" s="27"/>
      <c r="C19" s="10"/>
      <c r="D19" s="10"/>
      <c r="E19" s="10"/>
      <c r="F19" s="10"/>
      <c r="G19" s="10"/>
      <c r="H19" s="10"/>
      <c r="I19" s="10"/>
      <c r="J19" s="25"/>
    </row>
    <row r="20" spans="1:10" x14ac:dyDescent="0.5">
      <c r="A20" s="11"/>
      <c r="B20" s="28"/>
      <c r="C20" s="50" t="s">
        <v>27</v>
      </c>
      <c r="D20" s="36"/>
      <c r="E20" s="37"/>
      <c r="F20" s="160" t="s">
        <v>28</v>
      </c>
      <c r="G20" s="161"/>
      <c r="H20" s="161"/>
      <c r="I20" s="37"/>
      <c r="J20" s="25"/>
    </row>
    <row r="21" spans="1:10" ht="37.75" customHeight="1" x14ac:dyDescent="0.5">
      <c r="A21" s="10"/>
      <c r="B21" s="27"/>
      <c r="C21" s="19" t="s">
        <v>29</v>
      </c>
      <c r="D21" s="60"/>
      <c r="E21" s="139" t="str">
        <f>IF(OR((D21=""),(D21=0)),"Land already owned","")</f>
        <v>Land already owned</v>
      </c>
      <c r="F21" s="159" t="s">
        <v>30</v>
      </c>
      <c r="G21" s="159"/>
      <c r="H21" s="60"/>
      <c r="I21" s="141" t="str">
        <f>IF(AND(H21&lt;(H23*5%),(E21="")),"Insufficient deposit","")</f>
        <v/>
      </c>
      <c r="J21" s="25"/>
    </row>
    <row r="22" spans="1:10" ht="42.75" customHeight="1" x14ac:dyDescent="0.5">
      <c r="A22" s="10"/>
      <c r="B22" s="27"/>
      <c r="C22" s="19" t="s">
        <v>31</v>
      </c>
      <c r="D22" s="60"/>
      <c r="E22" s="139" t="str">
        <f>IF(D22&gt;400000,"Exceeds max build cost","")</f>
        <v/>
      </c>
      <c r="F22" s="159" t="s">
        <v>32</v>
      </c>
      <c r="G22" s="159"/>
      <c r="H22" s="152">
        <f>H23-H21</f>
        <v>0</v>
      </c>
      <c r="I22" s="141" t="str">
        <f>IF(AND(H22&gt;(H23*95%),(E21="")),"Exceeds max LTC","")</f>
        <v/>
      </c>
      <c r="J22" s="25"/>
    </row>
    <row r="23" spans="1:10" ht="28.7" x14ac:dyDescent="0.5">
      <c r="A23" s="10"/>
      <c r="B23" s="27"/>
      <c r="C23" s="20" t="s">
        <v>33</v>
      </c>
      <c r="D23" s="152">
        <f>D21+D22</f>
        <v>0</v>
      </c>
      <c r="E23" s="140" t="str">
        <f>IF(D23&gt;600000,"Exceeds max total cost","")</f>
        <v/>
      </c>
      <c r="F23" s="162" t="s">
        <v>34</v>
      </c>
      <c r="G23" s="162"/>
      <c r="H23" s="152">
        <f>D23+D24+D25</f>
        <v>0</v>
      </c>
      <c r="I23" s="10"/>
      <c r="J23" s="25"/>
    </row>
    <row r="24" spans="1:10" x14ac:dyDescent="0.5">
      <c r="A24" s="10"/>
      <c r="B24" s="27"/>
      <c r="C24" s="19" t="s">
        <v>35</v>
      </c>
      <c r="D24" s="60"/>
      <c r="E24" s="10"/>
      <c r="F24" s="162" t="s">
        <v>36</v>
      </c>
      <c r="G24" s="162"/>
      <c r="H24" s="152">
        <f>H22-D30</f>
        <v>0</v>
      </c>
      <c r="I24" s="10"/>
      <c r="J24" s="25"/>
    </row>
    <row r="25" spans="1:10" x14ac:dyDescent="0.5">
      <c r="A25" s="10"/>
      <c r="B25" s="27"/>
      <c r="C25" s="19" t="s">
        <v>37</v>
      </c>
      <c r="D25" s="60"/>
      <c r="E25" s="10"/>
      <c r="F25" s="159" t="s">
        <v>38</v>
      </c>
      <c r="G25" s="159"/>
      <c r="H25" s="61">
        <v>25</v>
      </c>
      <c r="I25" s="10"/>
      <c r="J25" s="25"/>
    </row>
    <row r="26" spans="1:10" ht="14.7" thickBot="1" x14ac:dyDescent="0.55000000000000004">
      <c r="A26" s="10"/>
      <c r="B26" s="29"/>
      <c r="C26" s="30"/>
      <c r="D26" s="31"/>
      <c r="E26" s="31"/>
      <c r="F26" s="163" t="s">
        <v>39</v>
      </c>
      <c r="G26" s="163"/>
      <c r="H26" s="62">
        <v>4.8000000000000001E-2</v>
      </c>
      <c r="I26" s="31"/>
      <c r="J26" s="32"/>
    </row>
    <row r="27" spans="1:10" ht="15" thickTop="1" thickBot="1" x14ac:dyDescent="0.55000000000000004">
      <c r="A27" s="10"/>
      <c r="B27" s="10"/>
      <c r="C27" s="12"/>
      <c r="D27" s="10"/>
      <c r="E27" s="10"/>
      <c r="F27" s="15"/>
      <c r="G27" s="15"/>
      <c r="H27" s="16"/>
      <c r="I27" s="10"/>
      <c r="J27" s="10"/>
    </row>
    <row r="28" spans="1:10" ht="14.7" thickTop="1" x14ac:dyDescent="0.5">
      <c r="A28" s="10"/>
      <c r="B28" s="133"/>
      <c r="C28" s="132" t="s">
        <v>40</v>
      </c>
      <c r="D28" s="134"/>
      <c r="E28" s="134"/>
      <c r="F28" s="134"/>
      <c r="G28" s="134"/>
      <c r="H28" s="134"/>
      <c r="I28" s="134"/>
      <c r="J28" s="135"/>
    </row>
    <row r="29" spans="1:10" x14ac:dyDescent="0.5">
      <c r="A29" s="10"/>
      <c r="B29" s="27"/>
      <c r="C29" s="19" t="s">
        <v>41</v>
      </c>
      <c r="D29" s="64"/>
      <c r="E29" s="157" t="str">
        <f>IF(AND((G18&lt;&gt;""),(D29&gt;40%)),"Exceeds max equity loan %",IF(AND((E18&lt;&gt;""),(D29&gt;20%)),"Exceeds max equity loan %",""))</f>
        <v/>
      </c>
      <c r="F29" s="158"/>
      <c r="G29" s="10"/>
      <c r="H29" s="10"/>
      <c r="I29" s="10"/>
      <c r="J29" s="25"/>
    </row>
    <row r="30" spans="1:10" ht="14.7" thickBot="1" x14ac:dyDescent="0.55000000000000004">
      <c r="A30" s="10"/>
      <c r="B30" s="29"/>
      <c r="C30" s="33" t="s">
        <v>42</v>
      </c>
      <c r="D30" s="153">
        <f>D29*D23</f>
        <v>0</v>
      </c>
      <c r="E30" s="55"/>
      <c r="F30" s="31"/>
      <c r="G30" s="31"/>
      <c r="H30" s="31"/>
      <c r="I30" s="31"/>
      <c r="J30" s="32"/>
    </row>
    <row r="31" spans="1:10" ht="15" thickTop="1" thickBot="1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4.7" thickTop="1" x14ac:dyDescent="0.5">
      <c r="A32" s="11"/>
      <c r="B32" s="136"/>
      <c r="C32" s="137" t="s">
        <v>43</v>
      </c>
      <c r="D32" s="134"/>
      <c r="E32" s="134"/>
      <c r="F32" s="134"/>
      <c r="G32" s="134"/>
      <c r="H32" s="134"/>
      <c r="I32" s="134"/>
      <c r="J32" s="135"/>
    </row>
    <row r="33" spans="1:10" x14ac:dyDescent="0.5">
      <c r="A33" s="11"/>
      <c r="B33" s="28"/>
      <c r="C33" s="51" t="s">
        <v>44</v>
      </c>
      <c r="D33" s="18" t="s">
        <v>45</v>
      </c>
      <c r="E33" s="18" t="s">
        <v>46</v>
      </c>
      <c r="F33" s="18" t="s">
        <v>47</v>
      </c>
      <c r="G33" s="18" t="s">
        <v>48</v>
      </c>
      <c r="H33" s="10"/>
      <c r="I33" s="10"/>
      <c r="J33" s="25"/>
    </row>
    <row r="34" spans="1:10" x14ac:dyDescent="0.5">
      <c r="A34" s="10"/>
      <c r="B34" s="27"/>
      <c r="C34" s="19" t="s">
        <v>49</v>
      </c>
      <c r="D34" s="60"/>
      <c r="E34" s="60"/>
      <c r="F34" s="60"/>
      <c r="G34" s="60"/>
      <c r="H34" s="10"/>
      <c r="I34" s="10"/>
      <c r="J34" s="25"/>
    </row>
    <row r="35" spans="1:10" x14ac:dyDescent="0.5">
      <c r="A35" s="10"/>
      <c r="B35" s="27"/>
      <c r="C35" s="19" t="s">
        <v>50</v>
      </c>
      <c r="D35" s="60"/>
      <c r="E35" s="60"/>
      <c r="F35" s="60"/>
      <c r="G35" s="60"/>
      <c r="H35" s="10"/>
      <c r="I35" s="10"/>
      <c r="J35" s="25"/>
    </row>
    <row r="36" spans="1:10" x14ac:dyDescent="0.5">
      <c r="A36" s="10"/>
      <c r="B36" s="27"/>
      <c r="C36" s="19" t="s">
        <v>51</v>
      </c>
      <c r="D36" s="60"/>
      <c r="E36" s="60"/>
      <c r="F36" s="60"/>
      <c r="G36" s="60"/>
      <c r="H36" s="10"/>
      <c r="I36" s="10"/>
      <c r="J36" s="25"/>
    </row>
    <row r="37" spans="1:10" ht="28.7" x14ac:dyDescent="0.5">
      <c r="A37" s="10"/>
      <c r="B37" s="27"/>
      <c r="C37" s="19" t="s">
        <v>52</v>
      </c>
      <c r="D37" s="60"/>
      <c r="E37" s="60"/>
      <c r="F37" s="60"/>
      <c r="G37" s="60"/>
      <c r="H37" s="10"/>
      <c r="I37" s="10"/>
      <c r="J37" s="25"/>
    </row>
    <row r="38" spans="1:10" ht="28.7" x14ac:dyDescent="0.5">
      <c r="A38" s="10"/>
      <c r="B38" s="27"/>
      <c r="C38" s="19" t="s">
        <v>53</v>
      </c>
      <c r="D38" s="60"/>
      <c r="E38" s="60"/>
      <c r="F38" s="60"/>
      <c r="G38" s="60"/>
      <c r="H38" s="10"/>
      <c r="I38" s="10"/>
      <c r="J38" s="25"/>
    </row>
    <row r="39" spans="1:10" x14ac:dyDescent="0.5">
      <c r="A39" s="10"/>
      <c r="B39" s="27"/>
      <c r="C39" s="20" t="s">
        <v>54</v>
      </c>
      <c r="D39" s="152">
        <f>N88</f>
        <v>0</v>
      </c>
      <c r="E39" s="154">
        <f>Q88</f>
        <v>0</v>
      </c>
      <c r="F39" s="154">
        <f>T88</f>
        <v>0</v>
      </c>
      <c r="G39" s="154">
        <f>W88</f>
        <v>0</v>
      </c>
      <c r="H39" s="10"/>
      <c r="I39" s="10"/>
      <c r="J39" s="25"/>
    </row>
    <row r="40" spans="1:10" x14ac:dyDescent="0.5">
      <c r="A40" s="10"/>
      <c r="B40" s="27"/>
      <c r="C40" s="12"/>
      <c r="D40" s="14"/>
      <c r="E40" s="10"/>
      <c r="F40" s="10"/>
      <c r="G40" s="10"/>
      <c r="H40" s="10"/>
      <c r="I40" s="10"/>
      <c r="J40" s="25"/>
    </row>
    <row r="41" spans="1:10" ht="28.7" x14ac:dyDescent="0.5">
      <c r="A41" s="10"/>
      <c r="B41" s="27"/>
      <c r="C41" s="51" t="s">
        <v>55</v>
      </c>
      <c r="D41" s="18" t="s">
        <v>45</v>
      </c>
      <c r="E41" s="18" t="s">
        <v>46</v>
      </c>
      <c r="F41" s="18" t="s">
        <v>47</v>
      </c>
      <c r="G41" s="18" t="s">
        <v>48</v>
      </c>
      <c r="H41" s="10"/>
      <c r="I41" s="10"/>
      <c r="J41" s="25"/>
    </row>
    <row r="42" spans="1:10" x14ac:dyDescent="0.5">
      <c r="A42" s="10"/>
      <c r="B42" s="27"/>
      <c r="C42" s="34" t="s">
        <v>56</v>
      </c>
      <c r="D42" s="60"/>
      <c r="E42" s="60"/>
      <c r="F42" s="60"/>
      <c r="G42" s="60"/>
      <c r="H42" s="10"/>
      <c r="I42" s="10"/>
      <c r="J42" s="25"/>
    </row>
    <row r="43" spans="1:10" ht="28.7" x14ac:dyDescent="0.5">
      <c r="A43" s="10"/>
      <c r="B43" s="27"/>
      <c r="C43" s="35" t="s">
        <v>57</v>
      </c>
      <c r="D43" s="60"/>
      <c r="E43" s="60"/>
      <c r="F43" s="60"/>
      <c r="G43" s="60"/>
      <c r="H43" s="10"/>
      <c r="I43" s="10"/>
      <c r="J43" s="25"/>
    </row>
    <row r="44" spans="1:10" x14ac:dyDescent="0.5">
      <c r="A44" s="10"/>
      <c r="B44" s="27"/>
      <c r="C44" s="34" t="s">
        <v>58</v>
      </c>
      <c r="D44" s="152">
        <f>D42+D43</f>
        <v>0</v>
      </c>
      <c r="E44" s="152">
        <f t="shared" ref="E44:G44" si="0">E42+E43</f>
        <v>0</v>
      </c>
      <c r="F44" s="152">
        <f t="shared" si="0"/>
        <v>0</v>
      </c>
      <c r="G44" s="152">
        <f t="shared" si="0"/>
        <v>0</v>
      </c>
      <c r="H44" s="10"/>
      <c r="I44" s="10"/>
      <c r="J44" s="25"/>
    </row>
    <row r="45" spans="1:10" ht="43" x14ac:dyDescent="0.5">
      <c r="A45" s="10"/>
      <c r="B45" s="27"/>
      <c r="C45" s="19" t="s">
        <v>59</v>
      </c>
      <c r="D45" s="60"/>
      <c r="E45" s="60"/>
      <c r="F45" s="60"/>
      <c r="G45" s="60"/>
      <c r="H45" s="10"/>
      <c r="I45" s="10"/>
      <c r="J45" s="25"/>
    </row>
    <row r="46" spans="1:10" x14ac:dyDescent="0.5">
      <c r="A46" s="10"/>
      <c r="B46" s="27"/>
      <c r="C46" s="10"/>
      <c r="D46" s="155" t="str">
        <f>IF(D45&gt;D44,"Check income after tax","")</f>
        <v/>
      </c>
      <c r="E46" s="155" t="str">
        <f t="shared" ref="E46:G46" si="1">IF(E45&gt;E44,"Check income after tax","")</f>
        <v/>
      </c>
      <c r="F46" s="155" t="str">
        <f t="shared" si="1"/>
        <v/>
      </c>
      <c r="G46" s="155" t="str">
        <f t="shared" si="1"/>
        <v/>
      </c>
      <c r="H46" s="10"/>
      <c r="I46" s="10"/>
      <c r="J46" s="25"/>
    </row>
    <row r="47" spans="1:10" x14ac:dyDescent="0.5">
      <c r="A47" s="10"/>
      <c r="B47" s="27"/>
      <c r="C47" s="10"/>
      <c r="D47" s="10"/>
      <c r="E47" s="10"/>
      <c r="F47" s="10"/>
      <c r="G47" s="10"/>
      <c r="H47" s="10"/>
      <c r="I47" s="10"/>
      <c r="J47" s="25"/>
    </row>
    <row r="48" spans="1:10" ht="43" x14ac:dyDescent="0.5">
      <c r="A48" s="10"/>
      <c r="B48" s="27"/>
      <c r="C48" s="51" t="s">
        <v>60</v>
      </c>
      <c r="D48" s="18" t="s">
        <v>45</v>
      </c>
      <c r="E48" s="18" t="s">
        <v>46</v>
      </c>
      <c r="F48" s="18" t="s">
        <v>47</v>
      </c>
      <c r="G48" s="18" t="s">
        <v>48</v>
      </c>
      <c r="H48" s="10"/>
      <c r="I48" s="10"/>
      <c r="J48" s="25"/>
    </row>
    <row r="49" spans="1:10" x14ac:dyDescent="0.5">
      <c r="A49" s="10"/>
      <c r="B49" s="27"/>
      <c r="C49" s="34" t="s">
        <v>61</v>
      </c>
      <c r="D49" s="60"/>
      <c r="E49" s="60"/>
      <c r="F49" s="60"/>
      <c r="G49" s="60"/>
      <c r="H49" s="10"/>
      <c r="I49" s="10"/>
      <c r="J49" s="25"/>
    </row>
    <row r="50" spans="1:10" x14ac:dyDescent="0.5">
      <c r="A50" s="10"/>
      <c r="B50" s="27"/>
      <c r="C50" s="34" t="s">
        <v>62</v>
      </c>
      <c r="D50" s="60"/>
      <c r="E50" s="60"/>
      <c r="F50" s="60"/>
      <c r="G50" s="60"/>
      <c r="H50" s="10"/>
      <c r="I50" s="10"/>
      <c r="J50" s="25"/>
    </row>
    <row r="51" spans="1:10" ht="28.7" x14ac:dyDescent="0.5">
      <c r="A51" s="10"/>
      <c r="B51" s="27"/>
      <c r="C51" s="35" t="s">
        <v>57</v>
      </c>
      <c r="D51" s="60"/>
      <c r="E51" s="60"/>
      <c r="F51" s="60"/>
      <c r="G51" s="60"/>
      <c r="H51" s="10"/>
      <c r="I51" s="10"/>
      <c r="J51" s="25"/>
    </row>
    <row r="52" spans="1:10" x14ac:dyDescent="0.5">
      <c r="A52" s="11"/>
      <c r="B52" s="28"/>
      <c r="C52" s="34" t="s">
        <v>58</v>
      </c>
      <c r="D52" s="152">
        <f>SUM(D49:D51)</f>
        <v>0</v>
      </c>
      <c r="E52" s="152">
        <f t="shared" ref="E52:G52" si="2">SUM(E49:E51)</f>
        <v>0</v>
      </c>
      <c r="F52" s="152">
        <f t="shared" si="2"/>
        <v>0</v>
      </c>
      <c r="G52" s="152">
        <f t="shared" si="2"/>
        <v>0</v>
      </c>
      <c r="H52" s="10"/>
      <c r="I52" s="10"/>
      <c r="J52" s="25"/>
    </row>
    <row r="53" spans="1:10" ht="43" x14ac:dyDescent="0.5">
      <c r="A53" s="10"/>
      <c r="B53" s="27"/>
      <c r="C53" s="19" t="s">
        <v>59</v>
      </c>
      <c r="D53" s="60"/>
      <c r="E53" s="60"/>
      <c r="F53" s="60"/>
      <c r="G53" s="60"/>
      <c r="H53" s="10"/>
      <c r="I53" s="10"/>
      <c r="J53" s="25"/>
    </row>
    <row r="54" spans="1:10" x14ac:dyDescent="0.5">
      <c r="A54" s="10"/>
      <c r="B54" s="27"/>
      <c r="C54" s="12"/>
      <c r="D54" s="145" t="str">
        <f>IF(D53&gt;D52,"Check income after tax","")</f>
        <v/>
      </c>
      <c r="E54" s="145" t="str">
        <f t="shared" ref="E54" si="3">IF(E53&gt;E52,"Check income after tax","")</f>
        <v/>
      </c>
      <c r="F54" s="145" t="str">
        <f t="shared" ref="F54" si="4">IF(F53&gt;F52,"Check income after tax","")</f>
        <v/>
      </c>
      <c r="G54" s="145" t="str">
        <f t="shared" ref="G54" si="5">IF(G53&gt;G52,"Check income after tax","")</f>
        <v/>
      </c>
      <c r="H54" s="10"/>
      <c r="I54" s="10"/>
      <c r="J54" s="25"/>
    </row>
    <row r="55" spans="1:10" x14ac:dyDescent="0.5">
      <c r="A55" s="10"/>
      <c r="B55" s="27"/>
      <c r="C55" s="12"/>
      <c r="D55" s="14"/>
      <c r="E55" s="10"/>
      <c r="F55" s="10"/>
      <c r="G55" s="10"/>
      <c r="H55" s="10"/>
      <c r="I55" s="10"/>
      <c r="J55" s="25"/>
    </row>
    <row r="56" spans="1:10" x14ac:dyDescent="0.5">
      <c r="A56" s="11"/>
      <c r="B56" s="28"/>
      <c r="C56" s="52" t="s">
        <v>63</v>
      </c>
      <c r="D56" s="37"/>
      <c r="E56" s="10"/>
      <c r="F56" s="50" t="s">
        <v>64</v>
      </c>
      <c r="G56" s="36"/>
      <c r="H56" s="37"/>
      <c r="I56" s="10"/>
      <c r="J56" s="25"/>
    </row>
    <row r="57" spans="1:10" x14ac:dyDescent="0.5">
      <c r="A57" s="10"/>
      <c r="B57" s="27"/>
      <c r="C57" s="19" t="s">
        <v>65</v>
      </c>
      <c r="D57" s="60"/>
      <c r="E57" s="10"/>
      <c r="F57" s="159" t="s">
        <v>66</v>
      </c>
      <c r="G57" s="159"/>
      <c r="H57" s="60"/>
      <c r="I57" s="10"/>
      <c r="J57" s="25"/>
    </row>
    <row r="58" spans="1:10" x14ac:dyDescent="0.5">
      <c r="A58" s="10"/>
      <c r="B58" s="27"/>
      <c r="C58" s="19" t="s">
        <v>67</v>
      </c>
      <c r="D58" s="60"/>
      <c r="E58" s="10"/>
      <c r="F58" s="159" t="s">
        <v>68</v>
      </c>
      <c r="G58" s="159"/>
      <c r="H58" s="60"/>
      <c r="I58" s="10"/>
      <c r="J58" s="25"/>
    </row>
    <row r="59" spans="1:10" x14ac:dyDescent="0.5">
      <c r="A59" s="10"/>
      <c r="B59" s="27"/>
      <c r="C59" s="19" t="s">
        <v>69</v>
      </c>
      <c r="D59" s="60"/>
      <c r="E59" s="10"/>
      <c r="F59" s="162" t="s">
        <v>70</v>
      </c>
      <c r="G59" s="162"/>
      <c r="H59" s="21">
        <f>H57+H58*3%</f>
        <v>0</v>
      </c>
      <c r="I59" s="10"/>
      <c r="J59" s="25"/>
    </row>
    <row r="60" spans="1:10" x14ac:dyDescent="0.5">
      <c r="A60" s="10"/>
      <c r="B60" s="27"/>
      <c r="C60" s="19" t="s">
        <v>71</v>
      </c>
      <c r="D60" s="60"/>
      <c r="E60" s="10"/>
      <c r="F60" s="10"/>
      <c r="G60" s="10"/>
      <c r="H60" s="10"/>
      <c r="I60" s="10"/>
      <c r="J60" s="25"/>
    </row>
    <row r="61" spans="1:10" x14ac:dyDescent="0.5">
      <c r="A61" s="10"/>
      <c r="B61" s="27"/>
      <c r="C61" s="19" t="s">
        <v>72</v>
      </c>
      <c r="D61" s="60"/>
      <c r="E61" s="10"/>
      <c r="F61" s="50" t="s">
        <v>73</v>
      </c>
      <c r="G61" s="36"/>
      <c r="H61" s="37"/>
      <c r="I61" s="10"/>
      <c r="J61" s="25"/>
    </row>
    <row r="62" spans="1:10" x14ac:dyDescent="0.5">
      <c r="A62" s="10"/>
      <c r="B62" s="27"/>
      <c r="C62" s="19" t="s">
        <v>74</v>
      </c>
      <c r="D62" s="60"/>
      <c r="E62" s="10"/>
      <c r="F62" s="159" t="s">
        <v>75</v>
      </c>
      <c r="G62" s="159"/>
      <c r="H62" s="60"/>
      <c r="I62" s="10"/>
      <c r="J62" s="25"/>
    </row>
    <row r="63" spans="1:10" x14ac:dyDescent="0.5">
      <c r="A63" s="10"/>
      <c r="B63" s="27"/>
      <c r="C63" s="20" t="s">
        <v>76</v>
      </c>
      <c r="D63" s="21">
        <f>D57+D60+D61+D62</f>
        <v>0</v>
      </c>
      <c r="E63" s="10"/>
      <c r="F63" s="162" t="s">
        <v>77</v>
      </c>
      <c r="G63" s="162"/>
      <c r="H63" s="21">
        <f>D30*1.75%/12</f>
        <v>0</v>
      </c>
      <c r="I63" s="10"/>
      <c r="J63" s="25"/>
    </row>
    <row r="64" spans="1:10" x14ac:dyDescent="0.5">
      <c r="A64" s="10"/>
      <c r="B64" s="27"/>
      <c r="C64" s="10"/>
      <c r="D64" s="10"/>
      <c r="E64" s="10"/>
      <c r="F64" s="162" t="s">
        <v>78</v>
      </c>
      <c r="G64" s="162"/>
      <c r="H64" s="21">
        <f>IFERROR(((H24*(1+H26/12)*(1/(1+H26/12)-1))/((1/(1+H26/12))^(H25*12)-1)),"")</f>
        <v>0</v>
      </c>
      <c r="I64" s="10"/>
      <c r="J64" s="25"/>
    </row>
    <row r="65" spans="1:24" x14ac:dyDescent="0.5">
      <c r="A65" s="10"/>
      <c r="B65" s="27"/>
      <c r="C65" s="52" t="s">
        <v>79</v>
      </c>
      <c r="D65" s="37"/>
      <c r="E65" s="10"/>
      <c r="F65" s="10"/>
      <c r="G65" s="10"/>
      <c r="H65" s="10"/>
      <c r="I65" s="10"/>
      <c r="J65" s="25"/>
    </row>
    <row r="66" spans="1:24" x14ac:dyDescent="0.5">
      <c r="A66" s="10"/>
      <c r="B66" s="27"/>
      <c r="C66" s="38" t="s">
        <v>80</v>
      </c>
      <c r="D66" s="39">
        <f>(D34+D35*50%+D36*12*50%)+(E34+E35*50%+E36*12*50%)+(F34+F35*50%+F36*12*50%)+(G34+G35*50%+G36*12*50%)+D44+E44+F44+G44+D52+E52+F52+G52+D63*12</f>
        <v>0</v>
      </c>
      <c r="E66" s="10"/>
      <c r="F66" s="10"/>
      <c r="G66" s="10"/>
      <c r="H66" s="10"/>
      <c r="I66" s="10"/>
      <c r="J66" s="25"/>
    </row>
    <row r="67" spans="1:24" ht="14.7" thickBot="1" x14ac:dyDescent="0.55000000000000004">
      <c r="A67" s="10"/>
      <c r="B67" s="29"/>
      <c r="C67" s="40" t="s">
        <v>81</v>
      </c>
      <c r="D67" s="41">
        <f>SUM(D39,E39,F39,G39,D45/12,E45/12,F45/12,G45/12,D53/12,E53/12,F53/12,G53/12,D63)</f>
        <v>0</v>
      </c>
      <c r="E67" s="31"/>
      <c r="F67" s="31"/>
      <c r="G67" s="31"/>
      <c r="H67" s="31"/>
      <c r="I67" s="31"/>
      <c r="J67" s="32"/>
    </row>
    <row r="68" spans="1:24" ht="15" thickTop="1" thickBot="1" x14ac:dyDescent="0.55000000000000004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24" ht="14.7" thickTop="1" x14ac:dyDescent="0.5">
      <c r="A69" s="11"/>
      <c r="B69" s="136"/>
      <c r="C69" s="137" t="s">
        <v>82</v>
      </c>
      <c r="D69" s="134"/>
      <c r="E69" s="134"/>
      <c r="F69" s="134"/>
      <c r="G69" s="134"/>
      <c r="H69" s="134"/>
      <c r="I69" s="134"/>
      <c r="J69" s="135"/>
    </row>
    <row r="70" spans="1:24" ht="28.7" x14ac:dyDescent="0.5">
      <c r="A70" s="10"/>
      <c r="B70" s="27"/>
      <c r="C70" s="20" t="s">
        <v>83</v>
      </c>
      <c r="D70" s="48" t="str">
        <f>IFERROR((H24/(D66-H59*12)),"")</f>
        <v/>
      </c>
      <c r="E70" s="142" t="str">
        <f t="shared" ref="E70" si="6">IF(D70&gt;4.5,"Fail","Pass")</f>
        <v>Fail</v>
      </c>
      <c r="F70" s="10"/>
      <c r="G70" s="10"/>
      <c r="H70" s="10"/>
      <c r="I70" s="10"/>
      <c r="J70" s="25"/>
      <c r="M70" s="9"/>
      <c r="R70" s="4"/>
    </row>
    <row r="71" spans="1:24" ht="14.7" thickBot="1" x14ac:dyDescent="0.55000000000000004">
      <c r="A71" s="10"/>
      <c r="B71" s="29"/>
      <c r="C71" s="33" t="s">
        <v>84</v>
      </c>
      <c r="D71" s="49" t="str">
        <f>IFERROR(((H62+H63+H64)/(D67-H59)),"")</f>
        <v/>
      </c>
      <c r="E71" s="143" t="str">
        <f>IF(D71&gt;45%,"Fail","Pass")</f>
        <v>Fail</v>
      </c>
      <c r="F71" s="31"/>
      <c r="G71" s="31"/>
      <c r="H71" s="31"/>
      <c r="I71" s="31"/>
      <c r="J71" s="32"/>
    </row>
    <row r="72" spans="1:24" ht="14.7" thickTop="1" x14ac:dyDescent="0.5">
      <c r="A72" s="10"/>
      <c r="B72" s="10"/>
      <c r="C72" s="12"/>
      <c r="D72" s="10"/>
      <c r="E72" s="10"/>
      <c r="F72" s="10"/>
      <c r="G72" s="10"/>
      <c r="H72" s="10"/>
      <c r="I72" s="10"/>
      <c r="J72" s="10"/>
    </row>
    <row r="73" spans="1:24" x14ac:dyDescent="0.5">
      <c r="A73" s="3"/>
      <c r="B73" s="3"/>
      <c r="C73" s="1"/>
    </row>
    <row r="74" spans="1:24" s="13" customFormat="1" ht="26" hidden="1" outlineLevel="1" x14ac:dyDescent="0.5">
      <c r="C74" s="68" t="s">
        <v>85</v>
      </c>
      <c r="D74" s="69" t="s">
        <v>86</v>
      </c>
      <c r="E74" s="70" t="s">
        <v>87</v>
      </c>
      <c r="F74" s="71" t="s">
        <v>88</v>
      </c>
      <c r="G74" s="72" t="s">
        <v>89</v>
      </c>
      <c r="H74" s="73"/>
      <c r="I74" s="74" t="s">
        <v>90</v>
      </c>
      <c r="J74" s="75"/>
      <c r="K74" s="76">
        <v>100000</v>
      </c>
    </row>
    <row r="75" spans="1:24" s="13" customFormat="1" ht="13" hidden="1" outlineLevel="1" x14ac:dyDescent="0.5">
      <c r="C75" s="77" t="s">
        <v>91</v>
      </c>
      <c r="D75" s="78">
        <f>D34</f>
        <v>0</v>
      </c>
      <c r="E75" s="78">
        <f>E34</f>
        <v>0</v>
      </c>
      <c r="F75" s="78">
        <f>F34</f>
        <v>0</v>
      </c>
      <c r="G75" s="78">
        <f>G34</f>
        <v>0</v>
      </c>
      <c r="H75" s="73"/>
      <c r="I75" s="74" t="s">
        <v>92</v>
      </c>
      <c r="J75" s="75"/>
      <c r="K75" s="76">
        <f>K77*2+K74</f>
        <v>125140</v>
      </c>
      <c r="L75" s="117"/>
      <c r="M75" s="119" t="s">
        <v>86</v>
      </c>
      <c r="N75" s="118"/>
      <c r="O75" s="120"/>
      <c r="P75" s="126" t="s">
        <v>87</v>
      </c>
      <c r="Q75" s="123"/>
      <c r="R75" s="121"/>
      <c r="S75" s="127" t="s">
        <v>88</v>
      </c>
      <c r="T75" s="124"/>
      <c r="U75" s="122"/>
      <c r="V75" s="128" t="s">
        <v>89</v>
      </c>
      <c r="W75" s="125"/>
      <c r="X75" s="81" t="s">
        <v>93</v>
      </c>
    </row>
    <row r="76" spans="1:24" s="13" customFormat="1" ht="26" hidden="1" outlineLevel="1" x14ac:dyDescent="0.5">
      <c r="C76" s="82" t="s">
        <v>94</v>
      </c>
      <c r="D76" s="78">
        <f>D35*50%</f>
        <v>0</v>
      </c>
      <c r="E76" s="78">
        <f>E35*50%</f>
        <v>0</v>
      </c>
      <c r="F76" s="78">
        <f>F35*50%</f>
        <v>0</v>
      </c>
      <c r="G76" s="78">
        <f>G35*50%</f>
        <v>0</v>
      </c>
      <c r="H76" s="73"/>
      <c r="I76" s="83" t="s">
        <v>95</v>
      </c>
      <c r="J76" s="84" t="s">
        <v>96</v>
      </c>
      <c r="K76" s="85" t="s">
        <v>97</v>
      </c>
      <c r="L76" s="65" t="s">
        <v>98</v>
      </c>
      <c r="M76" s="86" t="s">
        <v>99</v>
      </c>
      <c r="N76" s="86" t="s">
        <v>100</v>
      </c>
      <c r="O76" s="65" t="s">
        <v>98</v>
      </c>
      <c r="P76" s="86" t="s">
        <v>99</v>
      </c>
      <c r="Q76" s="86" t="s">
        <v>100</v>
      </c>
      <c r="R76" s="65" t="s">
        <v>98</v>
      </c>
      <c r="S76" s="86" t="s">
        <v>99</v>
      </c>
      <c r="T76" s="86" t="s">
        <v>100</v>
      </c>
      <c r="U76" s="65" t="s">
        <v>98</v>
      </c>
      <c r="V76" s="86" t="s">
        <v>99</v>
      </c>
      <c r="W76" s="86" t="s">
        <v>100</v>
      </c>
      <c r="X76" s="87"/>
    </row>
    <row r="77" spans="1:24" s="13" customFormat="1" ht="13" hidden="1" outlineLevel="1" x14ac:dyDescent="0.5">
      <c r="C77" s="82" t="s">
        <v>101</v>
      </c>
      <c r="D77" s="78">
        <f>D36*12*50%</f>
        <v>0</v>
      </c>
      <c r="E77" s="78">
        <f>E36*12*50%</f>
        <v>0</v>
      </c>
      <c r="F77" s="78">
        <f>F36*12*50%</f>
        <v>0</v>
      </c>
      <c r="G77" s="78">
        <f>G36*12*50%</f>
        <v>0</v>
      </c>
      <c r="H77" s="73"/>
      <c r="I77" s="88" t="s">
        <v>102</v>
      </c>
      <c r="J77" s="89">
        <v>0</v>
      </c>
      <c r="K77" s="76">
        <v>12570</v>
      </c>
      <c r="L77" s="90">
        <f>IF(D79&gt;K75,0,IF(D79&gt;K74,(K77-(D79-K74)/2),K77))</f>
        <v>12570</v>
      </c>
      <c r="M77" s="86">
        <f>IF(D79&lt;L77,D79,L77)</f>
        <v>0</v>
      </c>
      <c r="N77" s="86">
        <f>M77*$J77</f>
        <v>0</v>
      </c>
      <c r="O77" s="90">
        <f>IF(E79&gt;K75,0,IF(E79&gt;K74,(K77-(E79-K74)/2),K77))</f>
        <v>12570</v>
      </c>
      <c r="P77" s="86">
        <f>IF(E79&lt;O77,E79,O77)</f>
        <v>0</v>
      </c>
      <c r="Q77" s="86">
        <f>P77*$J77</f>
        <v>0</v>
      </c>
      <c r="R77" s="90">
        <f>IF(F79&gt;K75,0,IF(F79&gt;K74,(K77-(F79-K74)/2),K77))</f>
        <v>12570</v>
      </c>
      <c r="S77" s="86">
        <f>IF(F79&lt;R77,F79,R77)</f>
        <v>0</v>
      </c>
      <c r="T77" s="86">
        <f>S77*$J77</f>
        <v>0</v>
      </c>
      <c r="U77" s="90">
        <f>IF(G79&gt;K75,0,IF(G79&gt;K74,(K77-(G79-K74)/2),K77))</f>
        <v>12570</v>
      </c>
      <c r="V77" s="86">
        <f>IF(G79&lt;U77,G79,U77)</f>
        <v>0</v>
      </c>
      <c r="W77" s="86">
        <f>V77*$J77</f>
        <v>0</v>
      </c>
      <c r="X77" s="87"/>
    </row>
    <row r="78" spans="1:24" s="13" customFormat="1" ht="13" hidden="1" outlineLevel="1" x14ac:dyDescent="0.5">
      <c r="C78" s="82" t="s">
        <v>103</v>
      </c>
      <c r="D78" s="78">
        <f>D37*12</f>
        <v>0</v>
      </c>
      <c r="E78" s="78">
        <f>E37*12</f>
        <v>0</v>
      </c>
      <c r="F78" s="78">
        <f>F37*12</f>
        <v>0</v>
      </c>
      <c r="G78" s="78">
        <f>G37*12</f>
        <v>0</v>
      </c>
      <c r="H78" s="73"/>
      <c r="I78" s="88" t="s">
        <v>104</v>
      </c>
      <c r="J78" s="89">
        <v>0.2</v>
      </c>
      <c r="K78" s="76">
        <v>50270</v>
      </c>
      <c r="L78" s="86" t="s">
        <v>105</v>
      </c>
      <c r="M78" s="86">
        <f>IF(D79&lt;L77,0,IF(D79&gt;K78,K78-L77,D79-L77))</f>
        <v>0</v>
      </c>
      <c r="N78" s="86">
        <f>M78*$J78</f>
        <v>0</v>
      </c>
      <c r="O78" s="86" t="s">
        <v>105</v>
      </c>
      <c r="P78" s="86">
        <f>IF(E79&lt;O77,0,IF(E79&gt;K78,K78-O77,E79-O77))</f>
        <v>0</v>
      </c>
      <c r="Q78" s="86">
        <f>P78*$J78</f>
        <v>0</v>
      </c>
      <c r="R78" s="86" t="s">
        <v>105</v>
      </c>
      <c r="S78" s="86">
        <f>IF(F79&lt;R77,0,IF(F79&gt;K78,K78-R77,F79-R77))</f>
        <v>0</v>
      </c>
      <c r="T78" s="86">
        <f>S78*$J78</f>
        <v>0</v>
      </c>
      <c r="U78" s="86" t="s">
        <v>105</v>
      </c>
      <c r="V78" s="86">
        <f>IF(G79&lt;U77,0,IF(G79&gt;K78,K78-U77,G79-U77))</f>
        <v>0</v>
      </c>
      <c r="W78" s="86">
        <f>V78*$J78</f>
        <v>0</v>
      </c>
      <c r="X78" s="87"/>
    </row>
    <row r="79" spans="1:24" s="13" customFormat="1" ht="13" hidden="1" outlineLevel="1" x14ac:dyDescent="0.5">
      <c r="C79" s="82" t="s">
        <v>106</v>
      </c>
      <c r="D79" s="78">
        <f>D75+D76+D77-D78</f>
        <v>0</v>
      </c>
      <c r="E79" s="78">
        <f t="shared" ref="E79:F79" si="7">E75+E76+E77-E78</f>
        <v>0</v>
      </c>
      <c r="F79" s="78">
        <f t="shared" si="7"/>
        <v>0</v>
      </c>
      <c r="G79" s="78">
        <f>G75+G76+G77-G78</f>
        <v>0</v>
      </c>
      <c r="H79" s="73"/>
      <c r="I79" s="88" t="s">
        <v>107</v>
      </c>
      <c r="J79" s="89">
        <v>0.4</v>
      </c>
      <c r="K79" s="76">
        <v>150000</v>
      </c>
      <c r="L79" s="86" t="s">
        <v>105</v>
      </c>
      <c r="M79" s="86">
        <f>IF(D79&lt;K78,0,IF(D79&gt;K79,K79-K78,D79-K78))</f>
        <v>0</v>
      </c>
      <c r="N79" s="86">
        <f>M79*$J79</f>
        <v>0</v>
      </c>
      <c r="O79" s="86" t="s">
        <v>105</v>
      </c>
      <c r="P79" s="86">
        <f>IF(E79&lt;K78,0,IF(E79&gt;K79,K79-K78,E79-K78))</f>
        <v>0</v>
      </c>
      <c r="Q79" s="86">
        <f>P79*$J79</f>
        <v>0</v>
      </c>
      <c r="R79" s="86" t="s">
        <v>105</v>
      </c>
      <c r="S79" s="91">
        <f>IF(F79&lt;K78,0,IF(F79&gt;K79,K79-K78,F79-K78))</f>
        <v>0</v>
      </c>
      <c r="T79" s="86">
        <f>S79*$J79</f>
        <v>0</v>
      </c>
      <c r="U79" s="86" t="s">
        <v>105</v>
      </c>
      <c r="V79" s="86">
        <f>IF(G79&lt;K78,0,IF(G79&gt;K79,K79-K78,G79-K78))</f>
        <v>0</v>
      </c>
      <c r="W79" s="86">
        <f>V79*$J79</f>
        <v>0</v>
      </c>
      <c r="X79" s="87"/>
    </row>
    <row r="80" spans="1:24" s="13" customFormat="1" ht="13" hidden="1" outlineLevel="1" x14ac:dyDescent="0.5">
      <c r="C80" s="82" t="s">
        <v>108</v>
      </c>
      <c r="D80" s="78">
        <f>D38</f>
        <v>0</v>
      </c>
      <c r="E80" s="78">
        <f>E38</f>
        <v>0</v>
      </c>
      <c r="F80" s="78">
        <f>F38</f>
        <v>0</v>
      </c>
      <c r="G80" s="78">
        <f>G38</f>
        <v>0</v>
      </c>
      <c r="H80" s="73"/>
      <c r="I80" s="88" t="s">
        <v>109</v>
      </c>
      <c r="J80" s="89">
        <v>0.45</v>
      </c>
      <c r="K80" s="76">
        <v>150000.01</v>
      </c>
      <c r="L80" s="86" t="s">
        <v>105</v>
      </c>
      <c r="M80" s="86">
        <f>IF(D79&lt;K80,0,D79-M79-M78-M77)</f>
        <v>0</v>
      </c>
      <c r="N80" s="86">
        <f>M80*$J80</f>
        <v>0</v>
      </c>
      <c r="O80" s="86" t="s">
        <v>105</v>
      </c>
      <c r="P80" s="86">
        <f>IF(E79&lt;K80,0,E79-P79-P78-P77)</f>
        <v>0</v>
      </c>
      <c r="Q80" s="86">
        <f>P80*$J80</f>
        <v>0</v>
      </c>
      <c r="R80" s="86" t="s">
        <v>105</v>
      </c>
      <c r="S80" s="86">
        <f>IF(F79&lt;K80,0,F79-S79-S78-S77)</f>
        <v>0</v>
      </c>
      <c r="T80" s="86">
        <f>S80*$J80</f>
        <v>0</v>
      </c>
      <c r="U80" s="86" t="s">
        <v>105</v>
      </c>
      <c r="V80" s="86">
        <f>IF(G79&lt;K80,0,G79-V79-V78-V77)</f>
        <v>0</v>
      </c>
      <c r="W80" s="86">
        <f>V80*$J80</f>
        <v>0</v>
      </c>
      <c r="X80" s="87"/>
    </row>
    <row r="81" spans="3:24" s="13" customFormat="1" ht="26" hidden="1" outlineLevel="1" x14ac:dyDescent="0.5">
      <c r="C81" s="92"/>
      <c r="D81" s="93"/>
      <c r="E81" s="93"/>
      <c r="F81" s="93"/>
      <c r="G81" s="93"/>
      <c r="H81" s="73"/>
      <c r="I81" s="94" t="s">
        <v>110</v>
      </c>
      <c r="J81" s="89">
        <v>0.2</v>
      </c>
      <c r="K81" s="76" t="s">
        <v>105</v>
      </c>
      <c r="L81" s="66">
        <f>$K77-L77</f>
        <v>0</v>
      </c>
      <c r="M81" s="86" t="s">
        <v>105</v>
      </c>
      <c r="N81" s="86">
        <f>$J81*L81</f>
        <v>0</v>
      </c>
      <c r="O81" s="116">
        <f>$K77-O77</f>
        <v>0</v>
      </c>
      <c r="P81" s="86" t="s">
        <v>105</v>
      </c>
      <c r="Q81" s="86">
        <f>$J81*O81</f>
        <v>0</v>
      </c>
      <c r="R81" s="116">
        <f>$K77-R77</f>
        <v>0</v>
      </c>
      <c r="S81" s="86" t="s">
        <v>105</v>
      </c>
      <c r="T81" s="86">
        <f>$J81*R81</f>
        <v>0</v>
      </c>
      <c r="U81" s="116">
        <f>$K77-U77</f>
        <v>0</v>
      </c>
      <c r="V81" s="86" t="s">
        <v>105</v>
      </c>
      <c r="W81" s="86">
        <f>$J81*U81</f>
        <v>0</v>
      </c>
      <c r="X81" s="87"/>
    </row>
    <row r="82" spans="3:24" s="13" customFormat="1" ht="13" hidden="1" outlineLevel="1" x14ac:dyDescent="0.5">
      <c r="C82" s="95"/>
      <c r="D82" s="96"/>
      <c r="E82" s="73"/>
      <c r="F82" s="73"/>
      <c r="G82" s="73"/>
      <c r="H82" s="73"/>
      <c r="I82" s="87"/>
      <c r="J82" s="87"/>
      <c r="K82" s="97" t="s">
        <v>111</v>
      </c>
      <c r="L82" s="79"/>
      <c r="M82" s="98">
        <f>SUM(M77:M80)</f>
        <v>0</v>
      </c>
      <c r="N82" s="98">
        <f>SUM(N77:N81)</f>
        <v>0</v>
      </c>
      <c r="O82" s="80"/>
      <c r="P82" s="99">
        <f>SUM(P77:P80)</f>
        <v>0</v>
      </c>
      <c r="Q82" s="99">
        <f>SUM(Q77:Q81)</f>
        <v>0</v>
      </c>
      <c r="R82" s="71"/>
      <c r="S82" s="100">
        <f>SUM(S77:S80)</f>
        <v>0</v>
      </c>
      <c r="T82" s="100">
        <f>SUM(T77:T81)</f>
        <v>0</v>
      </c>
      <c r="U82" s="72"/>
      <c r="V82" s="101">
        <f>SUM(V77:V80)</f>
        <v>0</v>
      </c>
      <c r="W82" s="101">
        <f>SUM(W77:W81)</f>
        <v>0</v>
      </c>
      <c r="X82" s="87"/>
    </row>
    <row r="83" spans="3:24" s="13" customFormat="1" ht="13" hidden="1" outlineLevel="1" x14ac:dyDescent="0.5">
      <c r="C83" s="102"/>
      <c r="D83" s="96"/>
      <c r="E83" s="73"/>
      <c r="F83" s="73"/>
      <c r="G83" s="73"/>
      <c r="H83" s="73"/>
      <c r="I83" s="83" t="s">
        <v>112</v>
      </c>
      <c r="J83" s="85" t="s">
        <v>96</v>
      </c>
      <c r="K83" s="85" t="s">
        <v>113</v>
      </c>
      <c r="L83" s="86"/>
      <c r="M83" s="86" t="s">
        <v>99</v>
      </c>
      <c r="N83" s="86" t="s">
        <v>114</v>
      </c>
      <c r="O83" s="86"/>
      <c r="P83" s="86" t="s">
        <v>99</v>
      </c>
      <c r="Q83" s="86" t="s">
        <v>114</v>
      </c>
      <c r="R83" s="86"/>
      <c r="S83" s="86" t="s">
        <v>99</v>
      </c>
      <c r="T83" s="86" t="s">
        <v>114</v>
      </c>
      <c r="U83" s="86"/>
      <c r="V83" s="86" t="s">
        <v>99</v>
      </c>
      <c r="W83" s="86" t="s">
        <v>114</v>
      </c>
      <c r="X83" s="103"/>
    </row>
    <row r="84" spans="3:24" s="13" customFormat="1" ht="13" hidden="1" outlineLevel="1" x14ac:dyDescent="0.5">
      <c r="C84" s="95"/>
      <c r="D84" s="96"/>
      <c r="E84" s="73"/>
      <c r="F84" s="73"/>
      <c r="G84" s="73"/>
      <c r="H84" s="73"/>
      <c r="I84" s="104" t="s">
        <v>115</v>
      </c>
      <c r="J84" s="89">
        <v>0</v>
      </c>
      <c r="K84" s="76">
        <v>12570</v>
      </c>
      <c r="L84" s="86"/>
      <c r="M84" s="86">
        <f>K84</f>
        <v>12570</v>
      </c>
      <c r="N84" s="86">
        <f>$J84*M84</f>
        <v>0</v>
      </c>
      <c r="O84" s="86"/>
      <c r="P84" s="86">
        <f>M84</f>
        <v>12570</v>
      </c>
      <c r="Q84" s="86">
        <f>$J84*P84</f>
        <v>0</v>
      </c>
      <c r="R84" s="86"/>
      <c r="S84" s="86">
        <f>M84</f>
        <v>12570</v>
      </c>
      <c r="T84" s="86">
        <f>$J84*S84</f>
        <v>0</v>
      </c>
      <c r="U84" s="86"/>
      <c r="V84" s="86">
        <f>M84</f>
        <v>12570</v>
      </c>
      <c r="W84" s="86">
        <f>$J84*V84</f>
        <v>0</v>
      </c>
      <c r="X84" s="103"/>
    </row>
    <row r="85" spans="3:24" s="13" customFormat="1" ht="13" hidden="1" outlineLevel="1" x14ac:dyDescent="0.5">
      <c r="C85" s="95"/>
      <c r="D85" s="96"/>
      <c r="E85" s="73"/>
      <c r="F85" s="73"/>
      <c r="G85" s="73"/>
      <c r="H85" s="73"/>
      <c r="I85" s="104" t="s">
        <v>104</v>
      </c>
      <c r="J85" s="156">
        <v>0.13250000000000001</v>
      </c>
      <c r="K85" s="76">
        <v>50270</v>
      </c>
      <c r="L85" s="86"/>
      <c r="M85" s="86">
        <f>IF(D79&lt;M84,0,IF(D79&gt;K85,K85-M84,D79-M84))</f>
        <v>0</v>
      </c>
      <c r="N85" s="86">
        <f>$J85*M85</f>
        <v>0</v>
      </c>
      <c r="O85" s="86"/>
      <c r="P85" s="86">
        <f>IF(E79&lt;P84,0,IF(E79&gt;K85,K85-P84,E79-P84))</f>
        <v>0</v>
      </c>
      <c r="Q85" s="86">
        <f>$J85*P85</f>
        <v>0</v>
      </c>
      <c r="R85" s="86"/>
      <c r="S85" s="86">
        <f>IF(F79&lt;S84,0,IF(F79&gt;K85,K85-S84,F79-S84))</f>
        <v>0</v>
      </c>
      <c r="T85" s="86">
        <f>$J85*S85</f>
        <v>0</v>
      </c>
      <c r="U85" s="86"/>
      <c r="V85" s="86">
        <f>IF(G79&lt;V84,0,IF(G79&gt;K85,K85-V84,G79-V84))</f>
        <v>0</v>
      </c>
      <c r="W85" s="86">
        <f>$J85*V85</f>
        <v>0</v>
      </c>
      <c r="X85" s="103"/>
    </row>
    <row r="86" spans="3:24" s="13" customFormat="1" ht="13" hidden="1" outlineLevel="1" x14ac:dyDescent="0.5">
      <c r="C86" s="95"/>
      <c r="D86" s="96"/>
      <c r="E86" s="73"/>
      <c r="F86" s="73"/>
      <c r="G86" s="73"/>
      <c r="H86" s="73"/>
      <c r="I86" s="104" t="s">
        <v>107</v>
      </c>
      <c r="J86" s="156">
        <v>3.2500000000000001E-2</v>
      </c>
      <c r="K86" s="76">
        <v>50270</v>
      </c>
      <c r="L86" s="86"/>
      <c r="M86" s="86">
        <f>IF(D79&lt;K85,0,D79-M85-M84)</f>
        <v>0</v>
      </c>
      <c r="N86" s="86">
        <f>$J86*M86</f>
        <v>0</v>
      </c>
      <c r="O86" s="86"/>
      <c r="P86" s="86">
        <f>IF(E79&lt;K85,0,E79-P85-P84)</f>
        <v>0</v>
      </c>
      <c r="Q86" s="86">
        <f>$J86*P86</f>
        <v>0</v>
      </c>
      <c r="R86" s="86"/>
      <c r="S86" s="86">
        <f>IF(F79&lt;K85,0,F79-S85-S84)</f>
        <v>0</v>
      </c>
      <c r="T86" s="86">
        <f>$J86*S86</f>
        <v>0</v>
      </c>
      <c r="U86" s="86"/>
      <c r="V86" s="86">
        <f>IF(G79&lt;K85,0,G79-V85-V84)</f>
        <v>0</v>
      </c>
      <c r="W86" s="86">
        <f>$J86*V86</f>
        <v>0</v>
      </c>
      <c r="X86" s="103"/>
    </row>
    <row r="87" spans="3:24" s="13" customFormat="1" ht="13.35" hidden="1" outlineLevel="1" thickBot="1" x14ac:dyDescent="0.55000000000000004">
      <c r="C87" s="95"/>
      <c r="D87" s="96"/>
      <c r="E87" s="73"/>
      <c r="F87" s="73"/>
      <c r="G87" s="73"/>
      <c r="H87" s="73"/>
      <c r="I87" s="103"/>
      <c r="J87" s="85"/>
      <c r="K87" s="79" t="s">
        <v>116</v>
      </c>
      <c r="L87" s="79"/>
      <c r="M87" s="98">
        <f t="shared" ref="M87:N87" si="8">SUM(M84:M86)</f>
        <v>12570</v>
      </c>
      <c r="N87" s="98">
        <f t="shared" si="8"/>
        <v>0</v>
      </c>
      <c r="O87" s="80"/>
      <c r="P87" s="105">
        <f>SUM(P84:P86)</f>
        <v>12570</v>
      </c>
      <c r="Q87" s="105">
        <f>SUM(Q84:Q86)</f>
        <v>0</v>
      </c>
      <c r="R87" s="71"/>
      <c r="S87" s="106">
        <f>SUM(S84:S86)</f>
        <v>12570</v>
      </c>
      <c r="T87" s="106">
        <f>SUM(T84:T86)</f>
        <v>0</v>
      </c>
      <c r="U87" s="72"/>
      <c r="V87" s="101">
        <f>SUM(V84:V86)</f>
        <v>12570</v>
      </c>
      <c r="W87" s="101">
        <f>SUM(W84:W86)</f>
        <v>0</v>
      </c>
      <c r="X87" s="103"/>
    </row>
    <row r="88" spans="3:24" s="13" customFormat="1" ht="13.35" hidden="1" outlineLevel="1" thickBot="1" x14ac:dyDescent="0.55000000000000004">
      <c r="C88" s="95"/>
      <c r="D88" s="107"/>
      <c r="E88" s="107"/>
      <c r="F88" s="107"/>
      <c r="G88" s="107"/>
      <c r="H88" s="73"/>
      <c r="I88" s="107"/>
      <c r="J88" s="108"/>
      <c r="K88" s="109" t="s">
        <v>117</v>
      </c>
      <c r="L88" s="67"/>
      <c r="M88" s="86"/>
      <c r="N88" s="98">
        <f>(D79-N82-N87)/12-D80</f>
        <v>0</v>
      </c>
      <c r="O88" s="86"/>
      <c r="P88" s="86"/>
      <c r="Q88" s="105">
        <f>(E79-Q82-Q87)/12-E80</f>
        <v>0</v>
      </c>
      <c r="R88" s="86"/>
      <c r="S88" s="86"/>
      <c r="T88" s="106">
        <f>(F79-T82-T87)/12-F80</f>
        <v>0</v>
      </c>
      <c r="U88" s="86"/>
      <c r="V88" s="86"/>
      <c r="W88" s="101">
        <f>(G79-W82-W87)/12-G80</f>
        <v>0</v>
      </c>
      <c r="X88" s="110">
        <f>N88+Q88+T88+W88</f>
        <v>0</v>
      </c>
    </row>
    <row r="89" spans="3:24" ht="14.7" hidden="1" outlineLevel="1" thickBot="1" x14ac:dyDescent="0.55000000000000004">
      <c r="C89" s="95"/>
      <c r="D89" s="96"/>
      <c r="E89" s="111" t="s">
        <v>118</v>
      </c>
      <c r="F89" s="112"/>
      <c r="G89" s="113"/>
      <c r="H89" s="73"/>
      <c r="I89" s="87"/>
      <c r="J89" s="87"/>
      <c r="K89" s="87"/>
      <c r="L89" s="67"/>
      <c r="M89" s="114"/>
      <c r="N89" s="114"/>
      <c r="O89" s="114"/>
      <c r="P89" s="87"/>
      <c r="Q89" s="87"/>
      <c r="R89" s="114"/>
      <c r="S89" s="87"/>
      <c r="T89" s="87"/>
      <c r="U89" s="114"/>
      <c r="V89" s="87"/>
      <c r="W89" s="87"/>
      <c r="X89" s="115"/>
    </row>
    <row r="90" spans="3:24" collapsed="1" x14ac:dyDescent="0.5">
      <c r="L90" s="4"/>
    </row>
    <row r="91" spans="3:24" x14ac:dyDescent="0.5">
      <c r="L91" s="4"/>
      <c r="M91" s="4"/>
      <c r="P91" s="7"/>
    </row>
    <row r="92" spans="3:24" x14ac:dyDescent="0.5">
      <c r="N92" s="6"/>
      <c r="O92" s="8"/>
      <c r="P92" s="6"/>
    </row>
    <row r="93" spans="3:24" x14ac:dyDescent="0.5">
      <c r="K93" s="8"/>
      <c r="P93" s="8"/>
    </row>
    <row r="94" spans="3:24" x14ac:dyDescent="0.5">
      <c r="K94" s="5"/>
      <c r="L94" s="6"/>
    </row>
  </sheetData>
  <sheetProtection algorithmName="SHA-512" hashValue="WceIMRF7Uzfe0KZlae8XPOtH6D6j3CUafmMRO4ONcErPXgAQjAETRTOZg55exePbB9nobjVhsLqM+ZPuXoZHpg==" saltValue="Cm0AKYzMvCTJY24AtGqamg==" spinCount="100000" sheet="1" objects="1" scenarios="1"/>
  <dataConsolidate/>
  <mergeCells count="33">
    <mergeCell ref="F64:G64"/>
    <mergeCell ref="F57:G57"/>
    <mergeCell ref="F58:G58"/>
    <mergeCell ref="F59:G59"/>
    <mergeCell ref="F62:G62"/>
    <mergeCell ref="F63:G63"/>
    <mergeCell ref="D2:F2"/>
    <mergeCell ref="D3:F3"/>
    <mergeCell ref="D10:F10"/>
    <mergeCell ref="D11:F11"/>
    <mergeCell ref="D12:F12"/>
    <mergeCell ref="D7:E7"/>
    <mergeCell ref="C17:D17"/>
    <mergeCell ref="C18:D18"/>
    <mergeCell ref="G10:H10"/>
    <mergeCell ref="G11:H11"/>
    <mergeCell ref="G12:H12"/>
    <mergeCell ref="G13:H13"/>
    <mergeCell ref="G14:H14"/>
    <mergeCell ref="D13:F13"/>
    <mergeCell ref="D14:F14"/>
    <mergeCell ref="E17:F17"/>
    <mergeCell ref="E18:F18"/>
    <mergeCell ref="G17:H17"/>
    <mergeCell ref="G18:H18"/>
    <mergeCell ref="E29:F29"/>
    <mergeCell ref="F21:G21"/>
    <mergeCell ref="F22:G22"/>
    <mergeCell ref="F20:H20"/>
    <mergeCell ref="F23:G23"/>
    <mergeCell ref="F24:G24"/>
    <mergeCell ref="F25:G25"/>
    <mergeCell ref="F26:G26"/>
  </mergeCells>
  <phoneticPr fontId="7" type="noConversion"/>
  <conditionalFormatting sqref="E70:E71">
    <cfRule type="containsText" dxfId="0" priority="1" operator="containsText" text="Fail">
      <formula>NOT(ISERROR(SEARCH("Fail",E70)))</formula>
    </cfRule>
  </conditionalFormatting>
  <printOptions horizontalCentered="1"/>
  <pageMargins left="0.15748031496062992" right="0.15748031496062992" top="0.15748031496062992" bottom="0.15748031496062992" header="0.31496062992125984" footer="0.31496062992125984"/>
  <pageSetup paperSize="9" scale="63" orientation="portrait" r:id="rId1"/>
  <headerFooter>
    <oddFooter>&amp;C&amp;1#&amp;"Calibri"&amp;12&amp;K0078D7OFFICIAL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83FE52-B567-4E75-B4BB-0F9F781B97F9}">
          <x14:formula1>
            <xm:f>'Local Authority'!$A$3:$A$283</xm:f>
          </x14:formula1>
          <xm:sqref>E18:F18</xm:sqref>
        </x14:dataValidation>
        <x14:dataValidation type="list" allowBlank="1" showInputMessage="1" showErrorMessage="1" xr:uid="{82F131B6-4097-477C-A57C-9AD5D217FE46}">
          <x14:formula1>
            <xm:f>'Local Authority'!$A$286:$A$319</xm:f>
          </x14:formula1>
          <xm:sqref>G18:H18</xm:sqref>
        </x14:dataValidation>
        <x14:dataValidation type="list" allowBlank="1" showInputMessage="1" showErrorMessage="1" xr:uid="{6B07774E-EB1B-4EB5-B382-AC5370B4C28D}">
          <x14:formula1>
            <xm:f>'Follow on Rate'!$A$2:$A$106</xm:f>
          </x14:formula1>
          <xm:sqref>H26</xm:sqref>
        </x14:dataValidation>
        <x14:dataValidation type="list" allowBlank="1" showInputMessage="1" showErrorMessage="1" xr:uid="{8C335D1D-A315-43F8-B152-81A87E856AE3}">
          <x14:formula1>
            <xm:f>'Equity Loan %'!$A$2:$A$38</xm:f>
          </x14:formula1>
          <xm:sqref>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1E68-A3E9-479D-ABB8-9BE2CA07CDA6}">
  <dimension ref="A1:A319"/>
  <sheetViews>
    <sheetView workbookViewId="0"/>
  </sheetViews>
  <sheetFormatPr defaultColWidth="9" defaultRowHeight="14.35" x14ac:dyDescent="0.5"/>
  <cols>
    <col min="1" max="1" width="31.703125" style="53" bestFit="1" customWidth="1"/>
    <col min="2" max="16384" width="9" style="53"/>
  </cols>
  <sheetData>
    <row r="1" spans="1:1" x14ac:dyDescent="0.5">
      <c r="A1" s="54" t="s">
        <v>119</v>
      </c>
    </row>
    <row r="2" spans="1:1" x14ac:dyDescent="0.5">
      <c r="A2" s="54"/>
    </row>
    <row r="3" spans="1:1" x14ac:dyDescent="0.5">
      <c r="A3" s="53" t="s">
        <v>120</v>
      </c>
    </row>
    <row r="4" spans="1:1" x14ac:dyDescent="0.5">
      <c r="A4" s="53" t="s">
        <v>121</v>
      </c>
    </row>
    <row r="5" spans="1:1" x14ac:dyDescent="0.5">
      <c r="A5" s="53" t="s">
        <v>122</v>
      </c>
    </row>
    <row r="6" spans="1:1" x14ac:dyDescent="0.5">
      <c r="A6" s="53" t="s">
        <v>123</v>
      </c>
    </row>
    <row r="7" spans="1:1" x14ac:dyDescent="0.5">
      <c r="A7" s="53" t="s">
        <v>124</v>
      </c>
    </row>
    <row r="8" spans="1:1" x14ac:dyDescent="0.5">
      <c r="A8" s="53" t="s">
        <v>125</v>
      </c>
    </row>
    <row r="9" spans="1:1" x14ac:dyDescent="0.5">
      <c r="A9" s="53" t="s">
        <v>126</v>
      </c>
    </row>
    <row r="10" spans="1:1" x14ac:dyDescent="0.5">
      <c r="A10" s="53" t="s">
        <v>127</v>
      </c>
    </row>
    <row r="11" spans="1:1" x14ac:dyDescent="0.5">
      <c r="A11" s="53" t="s">
        <v>128</v>
      </c>
    </row>
    <row r="12" spans="1:1" x14ac:dyDescent="0.5">
      <c r="A12" s="53" t="s">
        <v>129</v>
      </c>
    </row>
    <row r="13" spans="1:1" x14ac:dyDescent="0.5">
      <c r="A13" s="53" t="s">
        <v>130</v>
      </c>
    </row>
    <row r="14" spans="1:1" x14ac:dyDescent="0.5">
      <c r="A14" s="53" t="s">
        <v>131</v>
      </c>
    </row>
    <row r="15" spans="1:1" x14ac:dyDescent="0.5">
      <c r="A15" s="53" t="s">
        <v>132</v>
      </c>
    </row>
    <row r="16" spans="1:1" x14ac:dyDescent="0.5">
      <c r="A16" s="53" t="s">
        <v>133</v>
      </c>
    </row>
    <row r="17" spans="1:1" x14ac:dyDescent="0.5">
      <c r="A17" s="53" t="s">
        <v>134</v>
      </c>
    </row>
    <row r="18" spans="1:1" x14ac:dyDescent="0.5">
      <c r="A18" s="53" t="s">
        <v>135</v>
      </c>
    </row>
    <row r="19" spans="1:1" x14ac:dyDescent="0.5">
      <c r="A19" s="53" t="s">
        <v>136</v>
      </c>
    </row>
    <row r="20" spans="1:1" x14ac:dyDescent="0.5">
      <c r="A20" s="53" t="s">
        <v>137</v>
      </c>
    </row>
    <row r="21" spans="1:1" x14ac:dyDescent="0.5">
      <c r="A21" s="53" t="s">
        <v>138</v>
      </c>
    </row>
    <row r="22" spans="1:1" x14ac:dyDescent="0.5">
      <c r="A22" s="53" t="s">
        <v>139</v>
      </c>
    </row>
    <row r="23" spans="1:1" x14ac:dyDescent="0.5">
      <c r="A23" s="53" t="s">
        <v>140</v>
      </c>
    </row>
    <row r="24" spans="1:1" x14ac:dyDescent="0.5">
      <c r="A24" s="53" t="s">
        <v>141</v>
      </c>
    </row>
    <row r="25" spans="1:1" x14ac:dyDescent="0.5">
      <c r="A25" s="53" t="s">
        <v>142</v>
      </c>
    </row>
    <row r="26" spans="1:1" x14ac:dyDescent="0.5">
      <c r="A26" s="53" t="s">
        <v>143</v>
      </c>
    </row>
    <row r="27" spans="1:1" x14ac:dyDescent="0.5">
      <c r="A27" s="53" t="s">
        <v>144</v>
      </c>
    </row>
    <row r="28" spans="1:1" x14ac:dyDescent="0.5">
      <c r="A28" s="53" t="s">
        <v>145</v>
      </c>
    </row>
    <row r="29" spans="1:1" x14ac:dyDescent="0.5">
      <c r="A29" s="53" t="s">
        <v>146</v>
      </c>
    </row>
    <row r="30" spans="1:1" x14ac:dyDescent="0.5">
      <c r="A30" s="53" t="s">
        <v>147</v>
      </c>
    </row>
    <row r="31" spans="1:1" x14ac:dyDescent="0.5">
      <c r="A31" s="53" t="s">
        <v>148</v>
      </c>
    </row>
    <row r="32" spans="1:1" x14ac:dyDescent="0.5">
      <c r="A32" s="53" t="s">
        <v>149</v>
      </c>
    </row>
    <row r="33" spans="1:1" x14ac:dyDescent="0.5">
      <c r="A33" s="53" t="s">
        <v>150</v>
      </c>
    </row>
    <row r="34" spans="1:1" x14ac:dyDescent="0.5">
      <c r="A34" s="53" t="s">
        <v>151</v>
      </c>
    </row>
    <row r="35" spans="1:1" x14ac:dyDescent="0.5">
      <c r="A35" s="53" t="s">
        <v>152</v>
      </c>
    </row>
    <row r="36" spans="1:1" x14ac:dyDescent="0.5">
      <c r="A36" s="53" t="s">
        <v>153</v>
      </c>
    </row>
    <row r="37" spans="1:1" x14ac:dyDescent="0.5">
      <c r="A37" s="53" t="s">
        <v>154</v>
      </c>
    </row>
    <row r="38" spans="1:1" x14ac:dyDescent="0.5">
      <c r="A38" s="53" t="s">
        <v>155</v>
      </c>
    </row>
    <row r="39" spans="1:1" x14ac:dyDescent="0.5">
      <c r="A39" s="53" t="s">
        <v>156</v>
      </c>
    </row>
    <row r="40" spans="1:1" x14ac:dyDescent="0.5">
      <c r="A40" s="53" t="s">
        <v>157</v>
      </c>
    </row>
    <row r="41" spans="1:1" x14ac:dyDescent="0.5">
      <c r="A41" s="53" t="s">
        <v>158</v>
      </c>
    </row>
    <row r="42" spans="1:1" x14ac:dyDescent="0.5">
      <c r="A42" s="53" t="s">
        <v>159</v>
      </c>
    </row>
    <row r="43" spans="1:1" x14ac:dyDescent="0.5">
      <c r="A43" s="53" t="s">
        <v>160</v>
      </c>
    </row>
    <row r="44" spans="1:1" x14ac:dyDescent="0.5">
      <c r="A44" s="53" t="s">
        <v>161</v>
      </c>
    </row>
    <row r="45" spans="1:1" x14ac:dyDescent="0.5">
      <c r="A45" s="53" t="s">
        <v>162</v>
      </c>
    </row>
    <row r="46" spans="1:1" x14ac:dyDescent="0.5">
      <c r="A46" s="53" t="s">
        <v>163</v>
      </c>
    </row>
    <row r="47" spans="1:1" x14ac:dyDescent="0.5">
      <c r="A47" s="53" t="s">
        <v>164</v>
      </c>
    </row>
    <row r="48" spans="1:1" x14ac:dyDescent="0.5">
      <c r="A48" s="53" t="s">
        <v>165</v>
      </c>
    </row>
    <row r="49" spans="1:1" x14ac:dyDescent="0.5">
      <c r="A49" s="53" t="s">
        <v>166</v>
      </c>
    </row>
    <row r="50" spans="1:1" x14ac:dyDescent="0.5">
      <c r="A50" s="53" t="s">
        <v>167</v>
      </c>
    </row>
    <row r="51" spans="1:1" x14ac:dyDescent="0.5">
      <c r="A51" s="53" t="s">
        <v>168</v>
      </c>
    </row>
    <row r="52" spans="1:1" x14ac:dyDescent="0.5">
      <c r="A52" s="53" t="s">
        <v>169</v>
      </c>
    </row>
    <row r="53" spans="1:1" x14ac:dyDescent="0.5">
      <c r="A53" s="53" t="s">
        <v>170</v>
      </c>
    </row>
    <row r="54" spans="1:1" x14ac:dyDescent="0.5">
      <c r="A54" s="53" t="s">
        <v>171</v>
      </c>
    </row>
    <row r="55" spans="1:1" x14ac:dyDescent="0.5">
      <c r="A55" s="53" t="s">
        <v>172</v>
      </c>
    </row>
    <row r="56" spans="1:1" x14ac:dyDescent="0.5">
      <c r="A56" s="53" t="s">
        <v>173</v>
      </c>
    </row>
    <row r="57" spans="1:1" x14ac:dyDescent="0.5">
      <c r="A57" s="53" t="s">
        <v>174</v>
      </c>
    </row>
    <row r="58" spans="1:1" x14ac:dyDescent="0.5">
      <c r="A58" s="53" t="s">
        <v>175</v>
      </c>
    </row>
    <row r="59" spans="1:1" x14ac:dyDescent="0.5">
      <c r="A59" s="53" t="s">
        <v>176</v>
      </c>
    </row>
    <row r="60" spans="1:1" x14ac:dyDescent="0.5">
      <c r="A60" s="53" t="s">
        <v>177</v>
      </c>
    </row>
    <row r="61" spans="1:1" x14ac:dyDescent="0.5">
      <c r="A61" s="53" t="s">
        <v>178</v>
      </c>
    </row>
    <row r="62" spans="1:1" x14ac:dyDescent="0.5">
      <c r="A62" s="53" t="s">
        <v>179</v>
      </c>
    </row>
    <row r="63" spans="1:1" x14ac:dyDescent="0.5">
      <c r="A63" s="53" t="s">
        <v>180</v>
      </c>
    </row>
    <row r="64" spans="1:1" x14ac:dyDescent="0.5">
      <c r="A64" s="53" t="s">
        <v>181</v>
      </c>
    </row>
    <row r="65" spans="1:1" x14ac:dyDescent="0.5">
      <c r="A65" s="53" t="s">
        <v>182</v>
      </c>
    </row>
    <row r="66" spans="1:1" x14ac:dyDescent="0.5">
      <c r="A66" s="53" t="s">
        <v>183</v>
      </c>
    </row>
    <row r="67" spans="1:1" x14ac:dyDescent="0.5">
      <c r="A67" s="53" t="s">
        <v>184</v>
      </c>
    </row>
    <row r="68" spans="1:1" x14ac:dyDescent="0.5">
      <c r="A68" s="53" t="s">
        <v>185</v>
      </c>
    </row>
    <row r="69" spans="1:1" x14ac:dyDescent="0.5">
      <c r="A69" s="53" t="s">
        <v>186</v>
      </c>
    </row>
    <row r="70" spans="1:1" x14ac:dyDescent="0.5">
      <c r="A70" s="53" t="s">
        <v>187</v>
      </c>
    </row>
    <row r="71" spans="1:1" x14ac:dyDescent="0.5">
      <c r="A71" s="53" t="s">
        <v>188</v>
      </c>
    </row>
    <row r="72" spans="1:1" x14ac:dyDescent="0.5">
      <c r="A72" s="53" t="s">
        <v>189</v>
      </c>
    </row>
    <row r="73" spans="1:1" x14ac:dyDescent="0.5">
      <c r="A73" s="53" t="s">
        <v>190</v>
      </c>
    </row>
    <row r="74" spans="1:1" x14ac:dyDescent="0.5">
      <c r="A74" s="53" t="s">
        <v>191</v>
      </c>
    </row>
    <row r="75" spans="1:1" x14ac:dyDescent="0.5">
      <c r="A75" s="53" t="s">
        <v>192</v>
      </c>
    </row>
    <row r="76" spans="1:1" x14ac:dyDescent="0.5">
      <c r="A76" s="53" t="s">
        <v>193</v>
      </c>
    </row>
    <row r="77" spans="1:1" x14ac:dyDescent="0.5">
      <c r="A77" s="53" t="s">
        <v>194</v>
      </c>
    </row>
    <row r="78" spans="1:1" x14ac:dyDescent="0.5">
      <c r="A78" s="53" t="s">
        <v>195</v>
      </c>
    </row>
    <row r="79" spans="1:1" x14ac:dyDescent="0.5">
      <c r="A79" s="53" t="s">
        <v>196</v>
      </c>
    </row>
    <row r="80" spans="1:1" x14ac:dyDescent="0.5">
      <c r="A80" s="53" t="s">
        <v>197</v>
      </c>
    </row>
    <row r="81" spans="1:1" x14ac:dyDescent="0.5">
      <c r="A81" s="53" t="s">
        <v>198</v>
      </c>
    </row>
    <row r="82" spans="1:1" x14ac:dyDescent="0.5">
      <c r="A82" s="53" t="s">
        <v>199</v>
      </c>
    </row>
    <row r="83" spans="1:1" x14ac:dyDescent="0.5">
      <c r="A83" s="53" t="s">
        <v>200</v>
      </c>
    </row>
    <row r="84" spans="1:1" x14ac:dyDescent="0.5">
      <c r="A84" s="53" t="s">
        <v>201</v>
      </c>
    </row>
    <row r="85" spans="1:1" x14ac:dyDescent="0.5">
      <c r="A85" s="53" t="s">
        <v>202</v>
      </c>
    </row>
    <row r="86" spans="1:1" x14ac:dyDescent="0.5">
      <c r="A86" s="53" t="s">
        <v>203</v>
      </c>
    </row>
    <row r="87" spans="1:1" x14ac:dyDescent="0.5">
      <c r="A87" s="53" t="s">
        <v>204</v>
      </c>
    </row>
    <row r="88" spans="1:1" x14ac:dyDescent="0.5">
      <c r="A88" s="53" t="s">
        <v>205</v>
      </c>
    </row>
    <row r="89" spans="1:1" x14ac:dyDescent="0.5">
      <c r="A89" s="53" t="s">
        <v>206</v>
      </c>
    </row>
    <row r="90" spans="1:1" x14ac:dyDescent="0.5">
      <c r="A90" s="53" t="s">
        <v>207</v>
      </c>
    </row>
    <row r="91" spans="1:1" x14ac:dyDescent="0.5">
      <c r="A91" s="53" t="s">
        <v>208</v>
      </c>
    </row>
    <row r="92" spans="1:1" x14ac:dyDescent="0.5">
      <c r="A92" s="53" t="s">
        <v>209</v>
      </c>
    </row>
    <row r="93" spans="1:1" x14ac:dyDescent="0.5">
      <c r="A93" s="53" t="s">
        <v>210</v>
      </c>
    </row>
    <row r="94" spans="1:1" x14ac:dyDescent="0.5">
      <c r="A94" s="53" t="s">
        <v>211</v>
      </c>
    </row>
    <row r="95" spans="1:1" x14ac:dyDescent="0.5">
      <c r="A95" s="53" t="s">
        <v>212</v>
      </c>
    </row>
    <row r="96" spans="1:1" x14ac:dyDescent="0.5">
      <c r="A96" s="53" t="s">
        <v>213</v>
      </c>
    </row>
    <row r="97" spans="1:1" x14ac:dyDescent="0.5">
      <c r="A97" s="53" t="s">
        <v>214</v>
      </c>
    </row>
    <row r="98" spans="1:1" x14ac:dyDescent="0.5">
      <c r="A98" s="53" t="s">
        <v>215</v>
      </c>
    </row>
    <row r="99" spans="1:1" x14ac:dyDescent="0.5">
      <c r="A99" s="53" t="s">
        <v>216</v>
      </c>
    </row>
    <row r="100" spans="1:1" x14ac:dyDescent="0.5">
      <c r="A100" s="53" t="s">
        <v>217</v>
      </c>
    </row>
    <row r="101" spans="1:1" x14ac:dyDescent="0.5">
      <c r="A101" s="53" t="s">
        <v>218</v>
      </c>
    </row>
    <row r="102" spans="1:1" x14ac:dyDescent="0.5">
      <c r="A102" s="53" t="s">
        <v>219</v>
      </c>
    </row>
    <row r="103" spans="1:1" x14ac:dyDescent="0.5">
      <c r="A103" s="53" t="s">
        <v>220</v>
      </c>
    </row>
    <row r="104" spans="1:1" x14ac:dyDescent="0.5">
      <c r="A104" s="53" t="s">
        <v>221</v>
      </c>
    </row>
    <row r="105" spans="1:1" x14ac:dyDescent="0.5">
      <c r="A105" s="53" t="s">
        <v>222</v>
      </c>
    </row>
    <row r="106" spans="1:1" x14ac:dyDescent="0.5">
      <c r="A106" s="53" t="s">
        <v>223</v>
      </c>
    </row>
    <row r="107" spans="1:1" x14ac:dyDescent="0.5">
      <c r="A107" s="53" t="s">
        <v>224</v>
      </c>
    </row>
    <row r="108" spans="1:1" x14ac:dyDescent="0.5">
      <c r="A108" s="53" t="s">
        <v>225</v>
      </c>
    </row>
    <row r="109" spans="1:1" x14ac:dyDescent="0.5">
      <c r="A109" s="53" t="s">
        <v>226</v>
      </c>
    </row>
    <row r="110" spans="1:1" x14ac:dyDescent="0.5">
      <c r="A110" s="53" t="s">
        <v>227</v>
      </c>
    </row>
    <row r="111" spans="1:1" x14ac:dyDescent="0.5">
      <c r="A111" s="53" t="s">
        <v>228</v>
      </c>
    </row>
    <row r="112" spans="1:1" x14ac:dyDescent="0.5">
      <c r="A112" s="53" t="s">
        <v>229</v>
      </c>
    </row>
    <row r="113" spans="1:1" x14ac:dyDescent="0.5">
      <c r="A113" s="53" t="s">
        <v>230</v>
      </c>
    </row>
    <row r="114" spans="1:1" x14ac:dyDescent="0.5">
      <c r="A114" s="53" t="s">
        <v>231</v>
      </c>
    </row>
    <row r="115" spans="1:1" x14ac:dyDescent="0.5">
      <c r="A115" s="53" t="s">
        <v>232</v>
      </c>
    </row>
    <row r="116" spans="1:1" x14ac:dyDescent="0.5">
      <c r="A116" s="53" t="s">
        <v>233</v>
      </c>
    </row>
    <row r="117" spans="1:1" x14ac:dyDescent="0.5">
      <c r="A117" s="53" t="s">
        <v>234</v>
      </c>
    </row>
    <row r="118" spans="1:1" x14ac:dyDescent="0.5">
      <c r="A118" s="53" t="s">
        <v>235</v>
      </c>
    </row>
    <row r="119" spans="1:1" x14ac:dyDescent="0.5">
      <c r="A119" s="53" t="s">
        <v>236</v>
      </c>
    </row>
    <row r="120" spans="1:1" x14ac:dyDescent="0.5">
      <c r="A120" s="53" t="s">
        <v>237</v>
      </c>
    </row>
    <row r="121" spans="1:1" x14ac:dyDescent="0.5">
      <c r="A121" s="53" t="s">
        <v>238</v>
      </c>
    </row>
    <row r="122" spans="1:1" x14ac:dyDescent="0.5">
      <c r="A122" s="53" t="s">
        <v>239</v>
      </c>
    </row>
    <row r="123" spans="1:1" x14ac:dyDescent="0.5">
      <c r="A123" s="53" t="s">
        <v>240</v>
      </c>
    </row>
    <row r="124" spans="1:1" x14ac:dyDescent="0.5">
      <c r="A124" s="53" t="s">
        <v>241</v>
      </c>
    </row>
    <row r="125" spans="1:1" x14ac:dyDescent="0.5">
      <c r="A125" s="53" t="s">
        <v>242</v>
      </c>
    </row>
    <row r="126" spans="1:1" x14ac:dyDescent="0.5">
      <c r="A126" s="53" t="s">
        <v>243</v>
      </c>
    </row>
    <row r="127" spans="1:1" x14ac:dyDescent="0.5">
      <c r="A127" s="53" t="s">
        <v>244</v>
      </c>
    </row>
    <row r="128" spans="1:1" x14ac:dyDescent="0.5">
      <c r="A128" s="53" t="s">
        <v>245</v>
      </c>
    </row>
    <row r="129" spans="1:1" x14ac:dyDescent="0.5">
      <c r="A129" s="53" t="s">
        <v>246</v>
      </c>
    </row>
    <row r="130" spans="1:1" x14ac:dyDescent="0.5">
      <c r="A130" s="53" t="s">
        <v>247</v>
      </c>
    </row>
    <row r="131" spans="1:1" x14ac:dyDescent="0.5">
      <c r="A131" s="53" t="s">
        <v>248</v>
      </c>
    </row>
    <row r="132" spans="1:1" x14ac:dyDescent="0.5">
      <c r="A132" s="53" t="s">
        <v>249</v>
      </c>
    </row>
    <row r="133" spans="1:1" x14ac:dyDescent="0.5">
      <c r="A133" s="53" t="s">
        <v>250</v>
      </c>
    </row>
    <row r="134" spans="1:1" x14ac:dyDescent="0.5">
      <c r="A134" s="53" t="s">
        <v>251</v>
      </c>
    </row>
    <row r="135" spans="1:1" x14ac:dyDescent="0.5">
      <c r="A135" s="53" t="s">
        <v>252</v>
      </c>
    </row>
    <row r="136" spans="1:1" x14ac:dyDescent="0.5">
      <c r="A136" s="53" t="s">
        <v>253</v>
      </c>
    </row>
    <row r="137" spans="1:1" x14ac:dyDescent="0.5">
      <c r="A137" s="53" t="s">
        <v>254</v>
      </c>
    </row>
    <row r="138" spans="1:1" x14ac:dyDescent="0.5">
      <c r="A138" s="53" t="s">
        <v>255</v>
      </c>
    </row>
    <row r="139" spans="1:1" x14ac:dyDescent="0.5">
      <c r="A139" s="53" t="s">
        <v>256</v>
      </c>
    </row>
    <row r="140" spans="1:1" x14ac:dyDescent="0.5">
      <c r="A140" s="53" t="s">
        <v>257</v>
      </c>
    </row>
    <row r="141" spans="1:1" x14ac:dyDescent="0.5">
      <c r="A141" s="53" t="s">
        <v>258</v>
      </c>
    </row>
    <row r="142" spans="1:1" x14ac:dyDescent="0.5">
      <c r="A142" s="53" t="s">
        <v>259</v>
      </c>
    </row>
    <row r="143" spans="1:1" x14ac:dyDescent="0.5">
      <c r="A143" s="53" t="s">
        <v>260</v>
      </c>
    </row>
    <row r="144" spans="1:1" x14ac:dyDescent="0.5">
      <c r="A144" s="53" t="s">
        <v>261</v>
      </c>
    </row>
    <row r="145" spans="1:1" x14ac:dyDescent="0.5">
      <c r="A145" s="53" t="s">
        <v>262</v>
      </c>
    </row>
    <row r="146" spans="1:1" x14ac:dyDescent="0.5">
      <c r="A146" s="53" t="s">
        <v>263</v>
      </c>
    </row>
    <row r="147" spans="1:1" x14ac:dyDescent="0.5">
      <c r="A147" s="53" t="s">
        <v>264</v>
      </c>
    </row>
    <row r="148" spans="1:1" x14ac:dyDescent="0.5">
      <c r="A148" s="53" t="s">
        <v>265</v>
      </c>
    </row>
    <row r="149" spans="1:1" x14ac:dyDescent="0.5">
      <c r="A149" s="53" t="s">
        <v>266</v>
      </c>
    </row>
    <row r="150" spans="1:1" x14ac:dyDescent="0.5">
      <c r="A150" s="53" t="s">
        <v>267</v>
      </c>
    </row>
    <row r="151" spans="1:1" x14ac:dyDescent="0.5">
      <c r="A151" s="53" t="s">
        <v>268</v>
      </c>
    </row>
    <row r="152" spans="1:1" x14ac:dyDescent="0.5">
      <c r="A152" s="53" t="s">
        <v>269</v>
      </c>
    </row>
    <row r="153" spans="1:1" x14ac:dyDescent="0.5">
      <c r="A153" s="53" t="s">
        <v>270</v>
      </c>
    </row>
    <row r="154" spans="1:1" x14ac:dyDescent="0.5">
      <c r="A154" s="53" t="s">
        <v>271</v>
      </c>
    </row>
    <row r="155" spans="1:1" x14ac:dyDescent="0.5">
      <c r="A155" s="53" t="s">
        <v>272</v>
      </c>
    </row>
    <row r="156" spans="1:1" x14ac:dyDescent="0.5">
      <c r="A156" s="53" t="s">
        <v>273</v>
      </c>
    </row>
    <row r="157" spans="1:1" x14ac:dyDescent="0.5">
      <c r="A157" s="53" t="s">
        <v>274</v>
      </c>
    </row>
    <row r="158" spans="1:1" x14ac:dyDescent="0.5">
      <c r="A158" s="53" t="s">
        <v>275</v>
      </c>
    </row>
    <row r="159" spans="1:1" x14ac:dyDescent="0.5">
      <c r="A159" s="53" t="s">
        <v>276</v>
      </c>
    </row>
    <row r="160" spans="1:1" x14ac:dyDescent="0.5">
      <c r="A160" s="53" t="s">
        <v>277</v>
      </c>
    </row>
    <row r="161" spans="1:1" x14ac:dyDescent="0.5">
      <c r="A161" s="53" t="s">
        <v>278</v>
      </c>
    </row>
    <row r="162" spans="1:1" x14ac:dyDescent="0.5">
      <c r="A162" s="53" t="s">
        <v>279</v>
      </c>
    </row>
    <row r="163" spans="1:1" x14ac:dyDescent="0.5">
      <c r="A163" s="53" t="s">
        <v>280</v>
      </c>
    </row>
    <row r="164" spans="1:1" x14ac:dyDescent="0.5">
      <c r="A164" s="53" t="s">
        <v>281</v>
      </c>
    </row>
    <row r="165" spans="1:1" x14ac:dyDescent="0.5">
      <c r="A165" s="53" t="s">
        <v>282</v>
      </c>
    </row>
    <row r="166" spans="1:1" x14ac:dyDescent="0.5">
      <c r="A166" s="53" t="s">
        <v>283</v>
      </c>
    </row>
    <row r="167" spans="1:1" x14ac:dyDescent="0.5">
      <c r="A167" s="53" t="s">
        <v>284</v>
      </c>
    </row>
    <row r="168" spans="1:1" x14ac:dyDescent="0.5">
      <c r="A168" s="53" t="s">
        <v>285</v>
      </c>
    </row>
    <row r="169" spans="1:1" x14ac:dyDescent="0.5">
      <c r="A169" s="53" t="s">
        <v>286</v>
      </c>
    </row>
    <row r="170" spans="1:1" x14ac:dyDescent="0.5">
      <c r="A170" s="53" t="s">
        <v>287</v>
      </c>
    </row>
    <row r="171" spans="1:1" x14ac:dyDescent="0.5">
      <c r="A171" s="53" t="s">
        <v>288</v>
      </c>
    </row>
    <row r="172" spans="1:1" x14ac:dyDescent="0.5">
      <c r="A172" s="53" t="s">
        <v>289</v>
      </c>
    </row>
    <row r="173" spans="1:1" x14ac:dyDescent="0.5">
      <c r="A173" s="53" t="s">
        <v>290</v>
      </c>
    </row>
    <row r="174" spans="1:1" x14ac:dyDescent="0.5">
      <c r="A174" s="53" t="s">
        <v>291</v>
      </c>
    </row>
    <row r="175" spans="1:1" x14ac:dyDescent="0.5">
      <c r="A175" s="53" t="s">
        <v>292</v>
      </c>
    </row>
    <row r="176" spans="1:1" x14ac:dyDescent="0.5">
      <c r="A176" s="53" t="s">
        <v>293</v>
      </c>
    </row>
    <row r="177" spans="1:1" x14ac:dyDescent="0.5">
      <c r="A177" s="53" t="s">
        <v>294</v>
      </c>
    </row>
    <row r="178" spans="1:1" x14ac:dyDescent="0.5">
      <c r="A178" s="53" t="s">
        <v>295</v>
      </c>
    </row>
    <row r="179" spans="1:1" x14ac:dyDescent="0.5">
      <c r="A179" s="53" t="s">
        <v>296</v>
      </c>
    </row>
    <row r="180" spans="1:1" x14ac:dyDescent="0.5">
      <c r="A180" s="53" t="s">
        <v>297</v>
      </c>
    </row>
    <row r="181" spans="1:1" x14ac:dyDescent="0.5">
      <c r="A181" s="53" t="s">
        <v>298</v>
      </c>
    </row>
    <row r="182" spans="1:1" x14ac:dyDescent="0.5">
      <c r="A182" s="53" t="s">
        <v>299</v>
      </c>
    </row>
    <row r="183" spans="1:1" x14ac:dyDescent="0.5">
      <c r="A183" s="53" t="s">
        <v>300</v>
      </c>
    </row>
    <row r="184" spans="1:1" x14ac:dyDescent="0.5">
      <c r="A184" s="53" t="s">
        <v>301</v>
      </c>
    </row>
    <row r="185" spans="1:1" x14ac:dyDescent="0.5">
      <c r="A185" s="53" t="s">
        <v>302</v>
      </c>
    </row>
    <row r="186" spans="1:1" x14ac:dyDescent="0.5">
      <c r="A186" s="53" t="s">
        <v>303</v>
      </c>
    </row>
    <row r="187" spans="1:1" x14ac:dyDescent="0.5">
      <c r="A187" s="53" t="s">
        <v>304</v>
      </c>
    </row>
    <row r="188" spans="1:1" x14ac:dyDescent="0.5">
      <c r="A188" s="53" t="s">
        <v>305</v>
      </c>
    </row>
    <row r="189" spans="1:1" x14ac:dyDescent="0.5">
      <c r="A189" s="53" t="s">
        <v>306</v>
      </c>
    </row>
    <row r="190" spans="1:1" x14ac:dyDescent="0.5">
      <c r="A190" s="53" t="s">
        <v>307</v>
      </c>
    </row>
    <row r="191" spans="1:1" x14ac:dyDescent="0.5">
      <c r="A191" s="53" t="s">
        <v>308</v>
      </c>
    </row>
    <row r="192" spans="1:1" x14ac:dyDescent="0.5">
      <c r="A192" s="53" t="s">
        <v>309</v>
      </c>
    </row>
    <row r="193" spans="1:1" x14ac:dyDescent="0.5">
      <c r="A193" s="53" t="s">
        <v>310</v>
      </c>
    </row>
    <row r="194" spans="1:1" x14ac:dyDescent="0.5">
      <c r="A194" s="53" t="s">
        <v>311</v>
      </c>
    </row>
    <row r="195" spans="1:1" x14ac:dyDescent="0.5">
      <c r="A195" s="53" t="s">
        <v>312</v>
      </c>
    </row>
    <row r="196" spans="1:1" x14ac:dyDescent="0.5">
      <c r="A196" s="53" t="s">
        <v>313</v>
      </c>
    </row>
    <row r="197" spans="1:1" x14ac:dyDescent="0.5">
      <c r="A197" s="53" t="s">
        <v>314</v>
      </c>
    </row>
    <row r="198" spans="1:1" x14ac:dyDescent="0.5">
      <c r="A198" s="53" t="s">
        <v>315</v>
      </c>
    </row>
    <row r="199" spans="1:1" x14ac:dyDescent="0.5">
      <c r="A199" s="53" t="s">
        <v>316</v>
      </c>
    </row>
    <row r="200" spans="1:1" x14ac:dyDescent="0.5">
      <c r="A200" s="53" t="s">
        <v>317</v>
      </c>
    </row>
    <row r="201" spans="1:1" x14ac:dyDescent="0.5">
      <c r="A201" s="53" t="s">
        <v>318</v>
      </c>
    </row>
    <row r="202" spans="1:1" x14ac:dyDescent="0.5">
      <c r="A202" s="53" t="s">
        <v>319</v>
      </c>
    </row>
    <row r="203" spans="1:1" x14ac:dyDescent="0.5">
      <c r="A203" s="53" t="s">
        <v>320</v>
      </c>
    </row>
    <row r="204" spans="1:1" x14ac:dyDescent="0.5">
      <c r="A204" s="53" t="s">
        <v>321</v>
      </c>
    </row>
    <row r="205" spans="1:1" x14ac:dyDescent="0.5">
      <c r="A205" s="53" t="s">
        <v>322</v>
      </c>
    </row>
    <row r="206" spans="1:1" x14ac:dyDescent="0.5">
      <c r="A206" s="53" t="s">
        <v>323</v>
      </c>
    </row>
    <row r="207" spans="1:1" x14ac:dyDescent="0.5">
      <c r="A207" s="53" t="s">
        <v>324</v>
      </c>
    </row>
    <row r="208" spans="1:1" x14ac:dyDescent="0.5">
      <c r="A208" s="53" t="s">
        <v>325</v>
      </c>
    </row>
    <row r="209" spans="1:1" x14ac:dyDescent="0.5">
      <c r="A209" s="53" t="s">
        <v>326</v>
      </c>
    </row>
    <row r="210" spans="1:1" x14ac:dyDescent="0.5">
      <c r="A210" s="53" t="s">
        <v>327</v>
      </c>
    </row>
    <row r="211" spans="1:1" x14ac:dyDescent="0.5">
      <c r="A211" s="53" t="s">
        <v>328</v>
      </c>
    </row>
    <row r="212" spans="1:1" x14ac:dyDescent="0.5">
      <c r="A212" s="53" t="s">
        <v>329</v>
      </c>
    </row>
    <row r="213" spans="1:1" x14ac:dyDescent="0.5">
      <c r="A213" s="53" t="s">
        <v>330</v>
      </c>
    </row>
    <row r="214" spans="1:1" x14ac:dyDescent="0.5">
      <c r="A214" s="53" t="s">
        <v>331</v>
      </c>
    </row>
    <row r="215" spans="1:1" x14ac:dyDescent="0.5">
      <c r="A215" s="53" t="s">
        <v>332</v>
      </c>
    </row>
    <row r="216" spans="1:1" x14ac:dyDescent="0.5">
      <c r="A216" s="53" t="s">
        <v>333</v>
      </c>
    </row>
    <row r="217" spans="1:1" x14ac:dyDescent="0.5">
      <c r="A217" s="53" t="s">
        <v>334</v>
      </c>
    </row>
    <row r="218" spans="1:1" x14ac:dyDescent="0.5">
      <c r="A218" s="53" t="s">
        <v>335</v>
      </c>
    </row>
    <row r="219" spans="1:1" x14ac:dyDescent="0.5">
      <c r="A219" s="53" t="s">
        <v>336</v>
      </c>
    </row>
    <row r="220" spans="1:1" x14ac:dyDescent="0.5">
      <c r="A220" s="53" t="s">
        <v>337</v>
      </c>
    </row>
    <row r="221" spans="1:1" x14ac:dyDescent="0.5">
      <c r="A221" s="53" t="s">
        <v>338</v>
      </c>
    </row>
    <row r="222" spans="1:1" x14ac:dyDescent="0.5">
      <c r="A222" s="53" t="s">
        <v>339</v>
      </c>
    </row>
    <row r="223" spans="1:1" x14ac:dyDescent="0.5">
      <c r="A223" s="53" t="s">
        <v>340</v>
      </c>
    </row>
    <row r="224" spans="1:1" x14ac:dyDescent="0.5">
      <c r="A224" s="53" t="s">
        <v>341</v>
      </c>
    </row>
    <row r="225" spans="1:1" x14ac:dyDescent="0.5">
      <c r="A225" s="53" t="s">
        <v>342</v>
      </c>
    </row>
    <row r="226" spans="1:1" x14ac:dyDescent="0.5">
      <c r="A226" s="53" t="s">
        <v>343</v>
      </c>
    </row>
    <row r="227" spans="1:1" x14ac:dyDescent="0.5">
      <c r="A227" s="53" t="s">
        <v>344</v>
      </c>
    </row>
    <row r="228" spans="1:1" x14ac:dyDescent="0.5">
      <c r="A228" s="53" t="s">
        <v>345</v>
      </c>
    </row>
    <row r="229" spans="1:1" x14ac:dyDescent="0.5">
      <c r="A229" s="53" t="s">
        <v>346</v>
      </c>
    </row>
    <row r="230" spans="1:1" x14ac:dyDescent="0.5">
      <c r="A230" s="53" t="s">
        <v>347</v>
      </c>
    </row>
    <row r="231" spans="1:1" x14ac:dyDescent="0.5">
      <c r="A231" s="53" t="s">
        <v>348</v>
      </c>
    </row>
    <row r="232" spans="1:1" x14ac:dyDescent="0.5">
      <c r="A232" s="53" t="s">
        <v>349</v>
      </c>
    </row>
    <row r="233" spans="1:1" x14ac:dyDescent="0.5">
      <c r="A233" s="53" t="s">
        <v>350</v>
      </c>
    </row>
    <row r="234" spans="1:1" x14ac:dyDescent="0.5">
      <c r="A234" s="53" t="s">
        <v>351</v>
      </c>
    </row>
    <row r="235" spans="1:1" x14ac:dyDescent="0.5">
      <c r="A235" s="53" t="s">
        <v>352</v>
      </c>
    </row>
    <row r="236" spans="1:1" x14ac:dyDescent="0.5">
      <c r="A236" s="53" t="s">
        <v>353</v>
      </c>
    </row>
    <row r="237" spans="1:1" x14ac:dyDescent="0.5">
      <c r="A237" s="53" t="s">
        <v>354</v>
      </c>
    </row>
    <row r="238" spans="1:1" x14ac:dyDescent="0.5">
      <c r="A238" s="53" t="s">
        <v>355</v>
      </c>
    </row>
    <row r="239" spans="1:1" x14ac:dyDescent="0.5">
      <c r="A239" s="53" t="s">
        <v>356</v>
      </c>
    </row>
    <row r="240" spans="1:1" x14ac:dyDescent="0.5">
      <c r="A240" s="53" t="s">
        <v>357</v>
      </c>
    </row>
    <row r="241" spans="1:1" x14ac:dyDescent="0.5">
      <c r="A241" s="53" t="s">
        <v>358</v>
      </c>
    </row>
    <row r="242" spans="1:1" x14ac:dyDescent="0.5">
      <c r="A242" s="53" t="s">
        <v>359</v>
      </c>
    </row>
    <row r="243" spans="1:1" x14ac:dyDescent="0.5">
      <c r="A243" s="53" t="s">
        <v>360</v>
      </c>
    </row>
    <row r="244" spans="1:1" x14ac:dyDescent="0.5">
      <c r="A244" s="53" t="s">
        <v>361</v>
      </c>
    </row>
    <row r="245" spans="1:1" x14ac:dyDescent="0.5">
      <c r="A245" s="53" t="s">
        <v>362</v>
      </c>
    </row>
    <row r="246" spans="1:1" x14ac:dyDescent="0.5">
      <c r="A246" s="53" t="s">
        <v>363</v>
      </c>
    </row>
    <row r="247" spans="1:1" x14ac:dyDescent="0.5">
      <c r="A247" s="53" t="s">
        <v>364</v>
      </c>
    </row>
    <row r="248" spans="1:1" x14ac:dyDescent="0.5">
      <c r="A248" s="53" t="s">
        <v>365</v>
      </c>
    </row>
    <row r="249" spans="1:1" x14ac:dyDescent="0.5">
      <c r="A249" s="53" t="s">
        <v>366</v>
      </c>
    </row>
    <row r="250" spans="1:1" x14ac:dyDescent="0.5">
      <c r="A250" s="53" t="s">
        <v>367</v>
      </c>
    </row>
    <row r="251" spans="1:1" x14ac:dyDescent="0.5">
      <c r="A251" s="53" t="s">
        <v>368</v>
      </c>
    </row>
    <row r="252" spans="1:1" x14ac:dyDescent="0.5">
      <c r="A252" s="53" t="s">
        <v>369</v>
      </c>
    </row>
    <row r="253" spans="1:1" x14ac:dyDescent="0.5">
      <c r="A253" s="53" t="s">
        <v>370</v>
      </c>
    </row>
    <row r="254" spans="1:1" x14ac:dyDescent="0.5">
      <c r="A254" s="53" t="s">
        <v>371</v>
      </c>
    </row>
    <row r="255" spans="1:1" x14ac:dyDescent="0.5">
      <c r="A255" s="53" t="s">
        <v>372</v>
      </c>
    </row>
    <row r="256" spans="1:1" x14ac:dyDescent="0.5">
      <c r="A256" s="53" t="s">
        <v>373</v>
      </c>
    </row>
    <row r="257" spans="1:1" x14ac:dyDescent="0.5">
      <c r="A257" s="53" t="s">
        <v>374</v>
      </c>
    </row>
    <row r="258" spans="1:1" x14ac:dyDescent="0.5">
      <c r="A258" s="53" t="s">
        <v>375</v>
      </c>
    </row>
    <row r="259" spans="1:1" x14ac:dyDescent="0.5">
      <c r="A259" s="53" t="s">
        <v>376</v>
      </c>
    </row>
    <row r="260" spans="1:1" x14ac:dyDescent="0.5">
      <c r="A260" s="53" t="s">
        <v>377</v>
      </c>
    </row>
    <row r="261" spans="1:1" x14ac:dyDescent="0.5">
      <c r="A261" s="53" t="s">
        <v>378</v>
      </c>
    </row>
    <row r="262" spans="1:1" x14ac:dyDescent="0.5">
      <c r="A262" s="53" t="s">
        <v>379</v>
      </c>
    </row>
    <row r="263" spans="1:1" x14ac:dyDescent="0.5">
      <c r="A263" s="53" t="s">
        <v>380</v>
      </c>
    </row>
    <row r="264" spans="1:1" x14ac:dyDescent="0.5">
      <c r="A264" s="53" t="s">
        <v>381</v>
      </c>
    </row>
    <row r="265" spans="1:1" x14ac:dyDescent="0.5">
      <c r="A265" s="53" t="s">
        <v>382</v>
      </c>
    </row>
    <row r="266" spans="1:1" x14ac:dyDescent="0.5">
      <c r="A266" s="53" t="s">
        <v>383</v>
      </c>
    </row>
    <row r="267" spans="1:1" x14ac:dyDescent="0.5">
      <c r="A267" s="53" t="s">
        <v>384</v>
      </c>
    </row>
    <row r="268" spans="1:1" x14ac:dyDescent="0.5">
      <c r="A268" s="53" t="s">
        <v>385</v>
      </c>
    </row>
    <row r="269" spans="1:1" x14ac:dyDescent="0.5">
      <c r="A269" s="53" t="s">
        <v>386</v>
      </c>
    </row>
    <row r="270" spans="1:1" x14ac:dyDescent="0.5">
      <c r="A270" s="53" t="s">
        <v>387</v>
      </c>
    </row>
    <row r="271" spans="1:1" x14ac:dyDescent="0.5">
      <c r="A271" s="53" t="s">
        <v>388</v>
      </c>
    </row>
    <row r="272" spans="1:1" x14ac:dyDescent="0.5">
      <c r="A272" s="53" t="s">
        <v>389</v>
      </c>
    </row>
    <row r="273" spans="1:1" x14ac:dyDescent="0.5">
      <c r="A273" s="53" t="s">
        <v>390</v>
      </c>
    </row>
    <row r="274" spans="1:1" x14ac:dyDescent="0.5">
      <c r="A274" s="53" t="s">
        <v>391</v>
      </c>
    </row>
    <row r="275" spans="1:1" x14ac:dyDescent="0.5">
      <c r="A275" s="53" t="s">
        <v>392</v>
      </c>
    </row>
    <row r="276" spans="1:1" x14ac:dyDescent="0.5">
      <c r="A276" s="53" t="s">
        <v>393</v>
      </c>
    </row>
    <row r="277" spans="1:1" x14ac:dyDescent="0.5">
      <c r="A277" s="53" t="s">
        <v>394</v>
      </c>
    </row>
    <row r="278" spans="1:1" x14ac:dyDescent="0.5">
      <c r="A278" s="53" t="s">
        <v>395</v>
      </c>
    </row>
    <row r="279" spans="1:1" x14ac:dyDescent="0.5">
      <c r="A279" s="53" t="s">
        <v>396</v>
      </c>
    </row>
    <row r="280" spans="1:1" x14ac:dyDescent="0.5">
      <c r="A280" s="53" t="s">
        <v>397</v>
      </c>
    </row>
    <row r="281" spans="1:1" x14ac:dyDescent="0.5">
      <c r="A281" s="53" t="s">
        <v>398</v>
      </c>
    </row>
    <row r="282" spans="1:1" x14ac:dyDescent="0.5">
      <c r="A282" s="53" t="s">
        <v>399</v>
      </c>
    </row>
    <row r="283" spans="1:1" x14ac:dyDescent="0.5">
      <c r="A283" s="53" t="s">
        <v>400</v>
      </c>
    </row>
    <row r="285" spans="1:1" x14ac:dyDescent="0.5">
      <c r="A285" s="54" t="s">
        <v>401</v>
      </c>
    </row>
    <row r="286" spans="1:1" x14ac:dyDescent="0.5">
      <c r="A286" s="54"/>
    </row>
    <row r="287" spans="1:1" x14ac:dyDescent="0.5">
      <c r="A287" s="53" t="s">
        <v>402</v>
      </c>
    </row>
    <row r="288" spans="1:1" x14ac:dyDescent="0.5">
      <c r="A288" s="53" t="s">
        <v>403</v>
      </c>
    </row>
    <row r="289" spans="1:1" x14ac:dyDescent="0.5">
      <c r="A289" s="53" t="s">
        <v>404</v>
      </c>
    </row>
    <row r="290" spans="1:1" x14ac:dyDescent="0.5">
      <c r="A290" s="53" t="s">
        <v>405</v>
      </c>
    </row>
    <row r="291" spans="1:1" x14ac:dyDescent="0.5">
      <c r="A291" s="53" t="s">
        <v>406</v>
      </c>
    </row>
    <row r="292" spans="1:1" x14ac:dyDescent="0.5">
      <c r="A292" s="53" t="s">
        <v>407</v>
      </c>
    </row>
    <row r="293" spans="1:1" x14ac:dyDescent="0.5">
      <c r="A293" s="53" t="s">
        <v>408</v>
      </c>
    </row>
    <row r="294" spans="1:1" x14ac:dyDescent="0.5">
      <c r="A294" s="53" t="s">
        <v>409</v>
      </c>
    </row>
    <row r="295" spans="1:1" x14ac:dyDescent="0.5">
      <c r="A295" s="53" t="s">
        <v>410</v>
      </c>
    </row>
    <row r="296" spans="1:1" x14ac:dyDescent="0.5">
      <c r="A296" s="53" t="s">
        <v>411</v>
      </c>
    </row>
    <row r="297" spans="1:1" x14ac:dyDescent="0.5">
      <c r="A297" s="53" t="s">
        <v>412</v>
      </c>
    </row>
    <row r="298" spans="1:1" x14ac:dyDescent="0.5">
      <c r="A298" s="53" t="s">
        <v>413</v>
      </c>
    </row>
    <row r="299" spans="1:1" x14ac:dyDescent="0.5">
      <c r="A299" s="53" t="s">
        <v>414</v>
      </c>
    </row>
    <row r="300" spans="1:1" x14ac:dyDescent="0.5">
      <c r="A300" s="53" t="s">
        <v>415</v>
      </c>
    </row>
    <row r="301" spans="1:1" x14ac:dyDescent="0.5">
      <c r="A301" s="53" t="s">
        <v>416</v>
      </c>
    </row>
    <row r="302" spans="1:1" x14ac:dyDescent="0.5">
      <c r="A302" s="53" t="s">
        <v>417</v>
      </c>
    </row>
    <row r="303" spans="1:1" x14ac:dyDescent="0.5">
      <c r="A303" s="53" t="s">
        <v>418</v>
      </c>
    </row>
    <row r="304" spans="1:1" x14ac:dyDescent="0.5">
      <c r="A304" s="53" t="s">
        <v>419</v>
      </c>
    </row>
    <row r="305" spans="1:1" x14ac:dyDescent="0.5">
      <c r="A305" s="53" t="s">
        <v>420</v>
      </c>
    </row>
    <row r="306" spans="1:1" x14ac:dyDescent="0.5">
      <c r="A306" s="53" t="s">
        <v>421</v>
      </c>
    </row>
    <row r="307" spans="1:1" x14ac:dyDescent="0.5">
      <c r="A307" s="53" t="s">
        <v>422</v>
      </c>
    </row>
    <row r="308" spans="1:1" x14ac:dyDescent="0.5">
      <c r="A308" s="53" t="s">
        <v>423</v>
      </c>
    </row>
    <row r="309" spans="1:1" x14ac:dyDescent="0.5">
      <c r="A309" s="53" t="s">
        <v>424</v>
      </c>
    </row>
    <row r="310" spans="1:1" x14ac:dyDescent="0.5">
      <c r="A310" s="53" t="s">
        <v>425</v>
      </c>
    </row>
    <row r="311" spans="1:1" x14ac:dyDescent="0.5">
      <c r="A311" s="53" t="s">
        <v>426</v>
      </c>
    </row>
    <row r="312" spans="1:1" x14ac:dyDescent="0.5">
      <c r="A312" s="53" t="s">
        <v>427</v>
      </c>
    </row>
    <row r="313" spans="1:1" x14ac:dyDescent="0.5">
      <c r="A313" s="53" t="s">
        <v>428</v>
      </c>
    </row>
    <row r="314" spans="1:1" x14ac:dyDescent="0.5">
      <c r="A314" s="53" t="s">
        <v>429</v>
      </c>
    </row>
    <row r="315" spans="1:1" x14ac:dyDescent="0.5">
      <c r="A315" s="53" t="s">
        <v>430</v>
      </c>
    </row>
    <row r="316" spans="1:1" x14ac:dyDescent="0.5">
      <c r="A316" s="53" t="s">
        <v>431</v>
      </c>
    </row>
    <row r="317" spans="1:1" x14ac:dyDescent="0.5">
      <c r="A317" s="53" t="s">
        <v>432</v>
      </c>
    </row>
    <row r="318" spans="1:1" x14ac:dyDescent="0.5">
      <c r="A318" s="53" t="s">
        <v>26</v>
      </c>
    </row>
    <row r="319" spans="1:1" x14ac:dyDescent="0.5">
      <c r="A319" s="53" t="s">
        <v>433</v>
      </c>
    </row>
  </sheetData>
  <pageMargins left="0.7" right="0.7" top="0.75" bottom="0.75" header="0.3" footer="0.3"/>
  <pageSetup paperSize="9" orientation="portrait" r:id="rId1"/>
  <headerFooter>
    <oddFooter>&amp;C&amp;1#&amp;"Calibri"&amp;12&amp;K0078D7OFFICIAL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B9C1-64E0-47D2-9DED-F75E6BADC468}">
  <dimension ref="A1:A106"/>
  <sheetViews>
    <sheetView workbookViewId="0"/>
  </sheetViews>
  <sheetFormatPr defaultColWidth="9" defaultRowHeight="14.35" x14ac:dyDescent="0.5"/>
  <cols>
    <col min="1" max="16384" width="9" style="53"/>
  </cols>
  <sheetData>
    <row r="1" spans="1:1" x14ac:dyDescent="0.5">
      <c r="A1" s="53" t="s">
        <v>434</v>
      </c>
    </row>
    <row r="2" spans="1:1" x14ac:dyDescent="0.5">
      <c r="A2" s="63">
        <v>4.8000000000000001E-2</v>
      </c>
    </row>
    <row r="3" spans="1:1" x14ac:dyDescent="0.5">
      <c r="A3" s="63">
        <f>A2+0.05%</f>
        <v>4.8500000000000001E-2</v>
      </c>
    </row>
    <row r="4" spans="1:1" x14ac:dyDescent="0.5">
      <c r="A4" s="63">
        <f t="shared" ref="A4:A67" si="0">A3+0.05%</f>
        <v>4.9000000000000002E-2</v>
      </c>
    </row>
    <row r="5" spans="1:1" x14ac:dyDescent="0.5">
      <c r="A5" s="63">
        <f t="shared" si="0"/>
        <v>4.9500000000000002E-2</v>
      </c>
    </row>
    <row r="6" spans="1:1" x14ac:dyDescent="0.5">
      <c r="A6" s="63">
        <f t="shared" si="0"/>
        <v>0.05</v>
      </c>
    </row>
    <row r="7" spans="1:1" x14ac:dyDescent="0.5">
      <c r="A7" s="63">
        <f t="shared" si="0"/>
        <v>5.0500000000000003E-2</v>
      </c>
    </row>
    <row r="8" spans="1:1" x14ac:dyDescent="0.5">
      <c r="A8" s="63">
        <f t="shared" si="0"/>
        <v>5.1000000000000004E-2</v>
      </c>
    </row>
    <row r="9" spans="1:1" x14ac:dyDescent="0.5">
      <c r="A9" s="63">
        <f t="shared" si="0"/>
        <v>5.1500000000000004E-2</v>
      </c>
    </row>
    <row r="10" spans="1:1" x14ac:dyDescent="0.5">
      <c r="A10" s="63">
        <f t="shared" si="0"/>
        <v>5.2000000000000005E-2</v>
      </c>
    </row>
    <row r="11" spans="1:1" x14ac:dyDescent="0.5">
      <c r="A11" s="63">
        <f t="shared" si="0"/>
        <v>5.2500000000000005E-2</v>
      </c>
    </row>
    <row r="12" spans="1:1" x14ac:dyDescent="0.5">
      <c r="A12" s="63">
        <f t="shared" si="0"/>
        <v>5.3000000000000005E-2</v>
      </c>
    </row>
    <row r="13" spans="1:1" x14ac:dyDescent="0.5">
      <c r="A13" s="63">
        <f t="shared" si="0"/>
        <v>5.3500000000000006E-2</v>
      </c>
    </row>
    <row r="14" spans="1:1" x14ac:dyDescent="0.5">
      <c r="A14" s="63">
        <f t="shared" si="0"/>
        <v>5.4000000000000006E-2</v>
      </c>
    </row>
    <row r="15" spans="1:1" x14ac:dyDescent="0.5">
      <c r="A15" s="63">
        <f t="shared" si="0"/>
        <v>5.4500000000000007E-2</v>
      </c>
    </row>
    <row r="16" spans="1:1" x14ac:dyDescent="0.5">
      <c r="A16" s="63">
        <f t="shared" si="0"/>
        <v>5.5000000000000007E-2</v>
      </c>
    </row>
    <row r="17" spans="1:1" x14ac:dyDescent="0.5">
      <c r="A17" s="63">
        <f t="shared" si="0"/>
        <v>5.5500000000000008E-2</v>
      </c>
    </row>
    <row r="18" spans="1:1" x14ac:dyDescent="0.5">
      <c r="A18" s="63">
        <f t="shared" si="0"/>
        <v>5.6000000000000008E-2</v>
      </c>
    </row>
    <row r="19" spans="1:1" x14ac:dyDescent="0.5">
      <c r="A19" s="63">
        <f t="shared" si="0"/>
        <v>5.6500000000000009E-2</v>
      </c>
    </row>
    <row r="20" spans="1:1" x14ac:dyDescent="0.5">
      <c r="A20" s="63">
        <f t="shared" si="0"/>
        <v>5.7000000000000009E-2</v>
      </c>
    </row>
    <row r="21" spans="1:1" x14ac:dyDescent="0.5">
      <c r="A21" s="63">
        <f t="shared" si="0"/>
        <v>5.7500000000000009E-2</v>
      </c>
    </row>
    <row r="22" spans="1:1" x14ac:dyDescent="0.5">
      <c r="A22" s="63">
        <f t="shared" si="0"/>
        <v>5.800000000000001E-2</v>
      </c>
    </row>
    <row r="23" spans="1:1" x14ac:dyDescent="0.5">
      <c r="A23" s="63">
        <f t="shared" si="0"/>
        <v>5.850000000000001E-2</v>
      </c>
    </row>
    <row r="24" spans="1:1" x14ac:dyDescent="0.5">
      <c r="A24" s="63">
        <f t="shared" si="0"/>
        <v>5.9000000000000011E-2</v>
      </c>
    </row>
    <row r="25" spans="1:1" x14ac:dyDescent="0.5">
      <c r="A25" s="63">
        <f t="shared" si="0"/>
        <v>5.9500000000000011E-2</v>
      </c>
    </row>
    <row r="26" spans="1:1" x14ac:dyDescent="0.5">
      <c r="A26" s="63">
        <f t="shared" si="0"/>
        <v>6.0000000000000012E-2</v>
      </c>
    </row>
    <row r="27" spans="1:1" x14ac:dyDescent="0.5">
      <c r="A27" s="63">
        <f t="shared" si="0"/>
        <v>6.0500000000000012E-2</v>
      </c>
    </row>
    <row r="28" spans="1:1" x14ac:dyDescent="0.5">
      <c r="A28" s="63">
        <f t="shared" si="0"/>
        <v>6.1000000000000013E-2</v>
      </c>
    </row>
    <row r="29" spans="1:1" x14ac:dyDescent="0.5">
      <c r="A29" s="63">
        <f t="shared" si="0"/>
        <v>6.1500000000000013E-2</v>
      </c>
    </row>
    <row r="30" spans="1:1" x14ac:dyDescent="0.5">
      <c r="A30" s="63">
        <f t="shared" si="0"/>
        <v>6.2000000000000013E-2</v>
      </c>
    </row>
    <row r="31" spans="1:1" x14ac:dyDescent="0.5">
      <c r="A31" s="63">
        <f t="shared" si="0"/>
        <v>6.2500000000000014E-2</v>
      </c>
    </row>
    <row r="32" spans="1:1" x14ac:dyDescent="0.5">
      <c r="A32" s="63">
        <f t="shared" si="0"/>
        <v>6.3000000000000014E-2</v>
      </c>
    </row>
    <row r="33" spans="1:1" x14ac:dyDescent="0.5">
      <c r="A33" s="63">
        <f t="shared" si="0"/>
        <v>6.3500000000000015E-2</v>
      </c>
    </row>
    <row r="34" spans="1:1" x14ac:dyDescent="0.5">
      <c r="A34" s="63">
        <f t="shared" si="0"/>
        <v>6.4000000000000015E-2</v>
      </c>
    </row>
    <row r="35" spans="1:1" x14ac:dyDescent="0.5">
      <c r="A35" s="63">
        <f t="shared" si="0"/>
        <v>6.4500000000000016E-2</v>
      </c>
    </row>
    <row r="36" spans="1:1" x14ac:dyDescent="0.5">
      <c r="A36" s="63">
        <f t="shared" si="0"/>
        <v>6.5000000000000016E-2</v>
      </c>
    </row>
    <row r="37" spans="1:1" x14ac:dyDescent="0.5">
      <c r="A37" s="63">
        <f t="shared" si="0"/>
        <v>6.5500000000000017E-2</v>
      </c>
    </row>
    <row r="38" spans="1:1" x14ac:dyDescent="0.5">
      <c r="A38" s="63">
        <f t="shared" si="0"/>
        <v>6.6000000000000017E-2</v>
      </c>
    </row>
    <row r="39" spans="1:1" x14ac:dyDescent="0.5">
      <c r="A39" s="63">
        <f t="shared" si="0"/>
        <v>6.6500000000000017E-2</v>
      </c>
    </row>
    <row r="40" spans="1:1" x14ac:dyDescent="0.5">
      <c r="A40" s="63">
        <f>A39+0.05%</f>
        <v>6.7000000000000018E-2</v>
      </c>
    </row>
    <row r="41" spans="1:1" x14ac:dyDescent="0.5">
      <c r="A41" s="63">
        <f t="shared" si="0"/>
        <v>6.7500000000000018E-2</v>
      </c>
    </row>
    <row r="42" spans="1:1" x14ac:dyDescent="0.5">
      <c r="A42" s="63">
        <f t="shared" si="0"/>
        <v>6.8000000000000019E-2</v>
      </c>
    </row>
    <row r="43" spans="1:1" x14ac:dyDescent="0.5">
      <c r="A43" s="63">
        <f t="shared" si="0"/>
        <v>6.8500000000000019E-2</v>
      </c>
    </row>
    <row r="44" spans="1:1" x14ac:dyDescent="0.5">
      <c r="A44" s="63">
        <f t="shared" si="0"/>
        <v>6.900000000000002E-2</v>
      </c>
    </row>
    <row r="45" spans="1:1" x14ac:dyDescent="0.5">
      <c r="A45" s="63">
        <f t="shared" si="0"/>
        <v>6.950000000000002E-2</v>
      </c>
    </row>
    <row r="46" spans="1:1" x14ac:dyDescent="0.5">
      <c r="A46" s="63">
        <f t="shared" si="0"/>
        <v>7.0000000000000021E-2</v>
      </c>
    </row>
    <row r="47" spans="1:1" x14ac:dyDescent="0.5">
      <c r="A47" s="63">
        <f t="shared" si="0"/>
        <v>7.0500000000000021E-2</v>
      </c>
    </row>
    <row r="48" spans="1:1" x14ac:dyDescent="0.5">
      <c r="A48" s="63">
        <f t="shared" si="0"/>
        <v>7.1000000000000021E-2</v>
      </c>
    </row>
    <row r="49" spans="1:1" x14ac:dyDescent="0.5">
      <c r="A49" s="63">
        <f t="shared" si="0"/>
        <v>7.1500000000000022E-2</v>
      </c>
    </row>
    <row r="50" spans="1:1" x14ac:dyDescent="0.5">
      <c r="A50" s="63">
        <f t="shared" si="0"/>
        <v>7.2000000000000022E-2</v>
      </c>
    </row>
    <row r="51" spans="1:1" x14ac:dyDescent="0.5">
      <c r="A51" s="63">
        <f t="shared" si="0"/>
        <v>7.2500000000000023E-2</v>
      </c>
    </row>
    <row r="52" spans="1:1" x14ac:dyDescent="0.5">
      <c r="A52" s="63">
        <f t="shared" si="0"/>
        <v>7.3000000000000023E-2</v>
      </c>
    </row>
    <row r="53" spans="1:1" x14ac:dyDescent="0.5">
      <c r="A53" s="63">
        <f t="shared" si="0"/>
        <v>7.3500000000000024E-2</v>
      </c>
    </row>
    <row r="54" spans="1:1" x14ac:dyDescent="0.5">
      <c r="A54" s="63">
        <f t="shared" si="0"/>
        <v>7.4000000000000024E-2</v>
      </c>
    </row>
    <row r="55" spans="1:1" x14ac:dyDescent="0.5">
      <c r="A55" s="63">
        <f t="shared" si="0"/>
        <v>7.4500000000000025E-2</v>
      </c>
    </row>
    <row r="56" spans="1:1" x14ac:dyDescent="0.5">
      <c r="A56" s="63">
        <f t="shared" si="0"/>
        <v>7.5000000000000025E-2</v>
      </c>
    </row>
    <row r="57" spans="1:1" x14ac:dyDescent="0.5">
      <c r="A57" s="63">
        <f t="shared" si="0"/>
        <v>7.5500000000000025E-2</v>
      </c>
    </row>
    <row r="58" spans="1:1" x14ac:dyDescent="0.5">
      <c r="A58" s="63">
        <f t="shared" si="0"/>
        <v>7.6000000000000026E-2</v>
      </c>
    </row>
    <row r="59" spans="1:1" x14ac:dyDescent="0.5">
      <c r="A59" s="63">
        <f t="shared" si="0"/>
        <v>7.6500000000000026E-2</v>
      </c>
    </row>
    <row r="60" spans="1:1" x14ac:dyDescent="0.5">
      <c r="A60" s="63">
        <f t="shared" si="0"/>
        <v>7.7000000000000027E-2</v>
      </c>
    </row>
    <row r="61" spans="1:1" x14ac:dyDescent="0.5">
      <c r="A61" s="63">
        <f t="shared" si="0"/>
        <v>7.7500000000000027E-2</v>
      </c>
    </row>
    <row r="62" spans="1:1" x14ac:dyDescent="0.5">
      <c r="A62" s="63">
        <f t="shared" si="0"/>
        <v>7.8000000000000028E-2</v>
      </c>
    </row>
    <row r="63" spans="1:1" x14ac:dyDescent="0.5">
      <c r="A63" s="63">
        <f t="shared" si="0"/>
        <v>7.8500000000000028E-2</v>
      </c>
    </row>
    <row r="64" spans="1:1" x14ac:dyDescent="0.5">
      <c r="A64" s="63">
        <f t="shared" si="0"/>
        <v>7.9000000000000029E-2</v>
      </c>
    </row>
    <row r="65" spans="1:1" x14ac:dyDescent="0.5">
      <c r="A65" s="63">
        <f t="shared" si="0"/>
        <v>7.9500000000000029E-2</v>
      </c>
    </row>
    <row r="66" spans="1:1" x14ac:dyDescent="0.5">
      <c r="A66" s="63">
        <f t="shared" si="0"/>
        <v>8.0000000000000029E-2</v>
      </c>
    </row>
    <row r="67" spans="1:1" x14ac:dyDescent="0.5">
      <c r="A67" s="63">
        <f t="shared" si="0"/>
        <v>8.050000000000003E-2</v>
      </c>
    </row>
    <row r="68" spans="1:1" x14ac:dyDescent="0.5">
      <c r="A68" s="63">
        <f t="shared" ref="A68:A74" si="1">A67+0.05%</f>
        <v>8.100000000000003E-2</v>
      </c>
    </row>
    <row r="69" spans="1:1" x14ac:dyDescent="0.5">
      <c r="A69" s="63">
        <f t="shared" si="1"/>
        <v>8.1500000000000031E-2</v>
      </c>
    </row>
    <row r="70" spans="1:1" x14ac:dyDescent="0.5">
      <c r="A70" s="63">
        <f t="shared" si="1"/>
        <v>8.2000000000000031E-2</v>
      </c>
    </row>
    <row r="71" spans="1:1" x14ac:dyDescent="0.5">
      <c r="A71" s="63">
        <f t="shared" si="1"/>
        <v>8.2500000000000032E-2</v>
      </c>
    </row>
    <row r="72" spans="1:1" x14ac:dyDescent="0.5">
      <c r="A72" s="63">
        <f t="shared" si="1"/>
        <v>8.3000000000000032E-2</v>
      </c>
    </row>
    <row r="73" spans="1:1" x14ac:dyDescent="0.5">
      <c r="A73" s="63">
        <f t="shared" si="1"/>
        <v>8.3500000000000033E-2</v>
      </c>
    </row>
    <row r="74" spans="1:1" x14ac:dyDescent="0.5">
      <c r="A74" s="63">
        <f t="shared" si="1"/>
        <v>8.4000000000000033E-2</v>
      </c>
    </row>
    <row r="75" spans="1:1" x14ac:dyDescent="0.5">
      <c r="A75" s="63">
        <f>A74+0.05%</f>
        <v>8.4500000000000033E-2</v>
      </c>
    </row>
    <row r="76" spans="1:1" x14ac:dyDescent="0.5">
      <c r="A76" s="63">
        <f t="shared" ref="A76:A90" si="2">A75+0.05%</f>
        <v>8.5000000000000034E-2</v>
      </c>
    </row>
    <row r="77" spans="1:1" x14ac:dyDescent="0.5">
      <c r="A77" s="63">
        <f t="shared" si="2"/>
        <v>8.5500000000000034E-2</v>
      </c>
    </row>
    <row r="78" spans="1:1" x14ac:dyDescent="0.5">
      <c r="A78" s="63">
        <f t="shared" si="2"/>
        <v>8.6000000000000035E-2</v>
      </c>
    </row>
    <row r="79" spans="1:1" x14ac:dyDescent="0.5">
      <c r="A79" s="63">
        <f t="shared" si="2"/>
        <v>8.6500000000000035E-2</v>
      </c>
    </row>
    <row r="80" spans="1:1" x14ac:dyDescent="0.5">
      <c r="A80" s="63">
        <f t="shared" si="2"/>
        <v>8.7000000000000036E-2</v>
      </c>
    </row>
    <row r="81" spans="1:1" x14ac:dyDescent="0.5">
      <c r="A81" s="63">
        <f t="shared" si="2"/>
        <v>8.7500000000000036E-2</v>
      </c>
    </row>
    <row r="82" spans="1:1" x14ac:dyDescent="0.5">
      <c r="A82" s="63">
        <f t="shared" si="2"/>
        <v>8.8000000000000037E-2</v>
      </c>
    </row>
    <row r="83" spans="1:1" x14ac:dyDescent="0.5">
      <c r="A83" s="63">
        <f t="shared" si="2"/>
        <v>8.8500000000000037E-2</v>
      </c>
    </row>
    <row r="84" spans="1:1" x14ac:dyDescent="0.5">
      <c r="A84" s="63">
        <f t="shared" si="2"/>
        <v>8.9000000000000037E-2</v>
      </c>
    </row>
    <row r="85" spans="1:1" x14ac:dyDescent="0.5">
      <c r="A85" s="63">
        <f t="shared" si="2"/>
        <v>8.9500000000000038E-2</v>
      </c>
    </row>
    <row r="86" spans="1:1" x14ac:dyDescent="0.5">
      <c r="A86" s="63">
        <f t="shared" si="2"/>
        <v>9.0000000000000038E-2</v>
      </c>
    </row>
    <row r="87" spans="1:1" x14ac:dyDescent="0.5">
      <c r="A87" s="63">
        <f t="shared" si="2"/>
        <v>9.0500000000000039E-2</v>
      </c>
    </row>
    <row r="88" spans="1:1" x14ac:dyDescent="0.5">
      <c r="A88" s="63">
        <f t="shared" si="2"/>
        <v>9.1000000000000039E-2</v>
      </c>
    </row>
    <row r="89" spans="1:1" x14ac:dyDescent="0.5">
      <c r="A89" s="63">
        <f t="shared" si="2"/>
        <v>9.150000000000004E-2</v>
      </c>
    </row>
    <row r="90" spans="1:1" x14ac:dyDescent="0.5">
      <c r="A90" s="63">
        <f t="shared" si="2"/>
        <v>9.200000000000004E-2</v>
      </c>
    </row>
    <row r="91" spans="1:1" x14ac:dyDescent="0.5">
      <c r="A91" s="63">
        <f>A90+0.05%</f>
        <v>9.2500000000000041E-2</v>
      </c>
    </row>
    <row r="92" spans="1:1" x14ac:dyDescent="0.5">
      <c r="A92" s="63">
        <f t="shared" ref="A92:A96" si="3">A91+0.05%</f>
        <v>9.3000000000000041E-2</v>
      </c>
    </row>
    <row r="93" spans="1:1" x14ac:dyDescent="0.5">
      <c r="A93" s="63">
        <f t="shared" si="3"/>
        <v>9.3500000000000041E-2</v>
      </c>
    </row>
    <row r="94" spans="1:1" x14ac:dyDescent="0.5">
      <c r="A94" s="63">
        <f t="shared" si="3"/>
        <v>9.4000000000000042E-2</v>
      </c>
    </row>
    <row r="95" spans="1:1" x14ac:dyDescent="0.5">
      <c r="A95" s="63">
        <f t="shared" si="3"/>
        <v>9.4500000000000042E-2</v>
      </c>
    </row>
    <row r="96" spans="1:1" x14ac:dyDescent="0.5">
      <c r="A96" s="63">
        <f t="shared" si="3"/>
        <v>9.5000000000000043E-2</v>
      </c>
    </row>
    <row r="97" spans="1:1" x14ac:dyDescent="0.5">
      <c r="A97" s="63">
        <f>A96+0.05%</f>
        <v>9.5500000000000043E-2</v>
      </c>
    </row>
    <row r="98" spans="1:1" x14ac:dyDescent="0.5">
      <c r="A98" s="63">
        <f t="shared" ref="A98:A101" si="4">A97+0.05%</f>
        <v>9.6000000000000044E-2</v>
      </c>
    </row>
    <row r="99" spans="1:1" x14ac:dyDescent="0.5">
      <c r="A99" s="63">
        <f t="shared" si="4"/>
        <v>9.6500000000000044E-2</v>
      </c>
    </row>
    <row r="100" spans="1:1" x14ac:dyDescent="0.5">
      <c r="A100" s="63">
        <f t="shared" si="4"/>
        <v>9.7000000000000045E-2</v>
      </c>
    </row>
    <row r="101" spans="1:1" x14ac:dyDescent="0.5">
      <c r="A101" s="63">
        <f t="shared" si="4"/>
        <v>9.7500000000000045E-2</v>
      </c>
    </row>
    <row r="102" spans="1:1" x14ac:dyDescent="0.5">
      <c r="A102" s="63">
        <f>A101+0.05%</f>
        <v>9.8000000000000045E-2</v>
      </c>
    </row>
    <row r="103" spans="1:1" x14ac:dyDescent="0.5">
      <c r="A103" s="63">
        <f t="shared" ref="A103:A104" si="5">A102+0.05%</f>
        <v>9.8500000000000046E-2</v>
      </c>
    </row>
    <row r="104" spans="1:1" x14ac:dyDescent="0.5">
      <c r="A104" s="63">
        <f t="shared" si="5"/>
        <v>9.9000000000000046E-2</v>
      </c>
    </row>
    <row r="105" spans="1:1" x14ac:dyDescent="0.5">
      <c r="A105" s="63">
        <f>A104+0.05%</f>
        <v>9.9500000000000047E-2</v>
      </c>
    </row>
    <row r="106" spans="1:1" x14ac:dyDescent="0.5">
      <c r="A106" s="63">
        <f t="shared" ref="A106" si="6">A105+0.05%</f>
        <v>0.10000000000000005</v>
      </c>
    </row>
  </sheetData>
  <pageMargins left="0.7" right="0.7" top="0.75" bottom="0.75" header="0.3" footer="0.3"/>
  <pageSetup paperSize="9" orientation="portrait" r:id="rId1"/>
  <headerFooter>
    <oddFooter>&amp;C&amp;1#&amp;"Calibri"&amp;12&amp;K0078D7OFFICIAL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7DE2-581F-4172-934E-97C833B591FD}">
  <dimension ref="A1:A40"/>
  <sheetViews>
    <sheetView topLeftCell="A29" workbookViewId="0"/>
  </sheetViews>
  <sheetFormatPr defaultColWidth="9" defaultRowHeight="14.35" x14ac:dyDescent="0.5"/>
  <cols>
    <col min="1" max="16384" width="9" style="53"/>
  </cols>
  <sheetData>
    <row r="1" spans="1:1" x14ac:dyDescent="0.5">
      <c r="A1" s="53" t="s">
        <v>435</v>
      </c>
    </row>
    <row r="3" spans="1:1" x14ac:dyDescent="0.5">
      <c r="A3" s="146">
        <v>0.05</v>
      </c>
    </row>
    <row r="4" spans="1:1" x14ac:dyDescent="0.5">
      <c r="A4" s="146">
        <f>A3+1%</f>
        <v>6.0000000000000005E-2</v>
      </c>
    </row>
    <row r="5" spans="1:1" x14ac:dyDescent="0.5">
      <c r="A5" s="146">
        <f t="shared" ref="A5:A38" si="0">A4+1%</f>
        <v>7.0000000000000007E-2</v>
      </c>
    </row>
    <row r="6" spans="1:1" x14ac:dyDescent="0.5">
      <c r="A6" s="146">
        <f t="shared" si="0"/>
        <v>0.08</v>
      </c>
    </row>
    <row r="7" spans="1:1" x14ac:dyDescent="0.5">
      <c r="A7" s="146">
        <f t="shared" si="0"/>
        <v>0.09</v>
      </c>
    </row>
    <row r="8" spans="1:1" x14ac:dyDescent="0.5">
      <c r="A8" s="146">
        <f t="shared" si="0"/>
        <v>9.9999999999999992E-2</v>
      </c>
    </row>
    <row r="9" spans="1:1" x14ac:dyDescent="0.5">
      <c r="A9" s="146">
        <f t="shared" si="0"/>
        <v>0.10999999999999999</v>
      </c>
    </row>
    <row r="10" spans="1:1" x14ac:dyDescent="0.5">
      <c r="A10" s="146">
        <f t="shared" si="0"/>
        <v>0.11999999999999998</v>
      </c>
    </row>
    <row r="11" spans="1:1" x14ac:dyDescent="0.5">
      <c r="A11" s="146">
        <f t="shared" si="0"/>
        <v>0.12999999999999998</v>
      </c>
    </row>
    <row r="12" spans="1:1" x14ac:dyDescent="0.5">
      <c r="A12" s="146">
        <f t="shared" si="0"/>
        <v>0.13999999999999999</v>
      </c>
    </row>
    <row r="13" spans="1:1" x14ac:dyDescent="0.5">
      <c r="A13" s="146">
        <f t="shared" si="0"/>
        <v>0.15</v>
      </c>
    </row>
    <row r="14" spans="1:1" x14ac:dyDescent="0.5">
      <c r="A14" s="146">
        <f t="shared" si="0"/>
        <v>0.16</v>
      </c>
    </row>
    <row r="15" spans="1:1" x14ac:dyDescent="0.5">
      <c r="A15" s="146">
        <f t="shared" si="0"/>
        <v>0.17</v>
      </c>
    </row>
    <row r="16" spans="1:1" x14ac:dyDescent="0.5">
      <c r="A16" s="146">
        <f t="shared" si="0"/>
        <v>0.18000000000000002</v>
      </c>
    </row>
    <row r="17" spans="1:1" x14ac:dyDescent="0.5">
      <c r="A17" s="146">
        <f t="shared" si="0"/>
        <v>0.19000000000000003</v>
      </c>
    </row>
    <row r="18" spans="1:1" x14ac:dyDescent="0.5">
      <c r="A18" s="146">
        <f t="shared" si="0"/>
        <v>0.20000000000000004</v>
      </c>
    </row>
    <row r="19" spans="1:1" x14ac:dyDescent="0.5">
      <c r="A19" s="146">
        <f t="shared" si="0"/>
        <v>0.21000000000000005</v>
      </c>
    </row>
    <row r="20" spans="1:1" x14ac:dyDescent="0.5">
      <c r="A20" s="146">
        <f t="shared" si="0"/>
        <v>0.22000000000000006</v>
      </c>
    </row>
    <row r="21" spans="1:1" x14ac:dyDescent="0.5">
      <c r="A21" s="146">
        <f t="shared" si="0"/>
        <v>0.23000000000000007</v>
      </c>
    </row>
    <row r="22" spans="1:1" x14ac:dyDescent="0.5">
      <c r="A22" s="146">
        <f t="shared" si="0"/>
        <v>0.24000000000000007</v>
      </c>
    </row>
    <row r="23" spans="1:1" x14ac:dyDescent="0.5">
      <c r="A23" s="146">
        <f t="shared" si="0"/>
        <v>0.25000000000000006</v>
      </c>
    </row>
    <row r="24" spans="1:1" x14ac:dyDescent="0.5">
      <c r="A24" s="146">
        <f t="shared" si="0"/>
        <v>0.26000000000000006</v>
      </c>
    </row>
    <row r="25" spans="1:1" x14ac:dyDescent="0.5">
      <c r="A25" s="146">
        <f>A24+1%</f>
        <v>0.27000000000000007</v>
      </c>
    </row>
    <row r="26" spans="1:1" x14ac:dyDescent="0.5">
      <c r="A26" s="146">
        <f t="shared" si="0"/>
        <v>0.28000000000000008</v>
      </c>
    </row>
    <row r="27" spans="1:1" x14ac:dyDescent="0.5">
      <c r="A27" s="146">
        <f t="shared" si="0"/>
        <v>0.29000000000000009</v>
      </c>
    </row>
    <row r="28" spans="1:1" x14ac:dyDescent="0.5">
      <c r="A28" s="146">
        <f t="shared" si="0"/>
        <v>0.3000000000000001</v>
      </c>
    </row>
    <row r="29" spans="1:1" x14ac:dyDescent="0.5">
      <c r="A29" s="146">
        <f t="shared" si="0"/>
        <v>0.31000000000000011</v>
      </c>
    </row>
    <row r="30" spans="1:1" x14ac:dyDescent="0.5">
      <c r="A30" s="146">
        <f t="shared" si="0"/>
        <v>0.32000000000000012</v>
      </c>
    </row>
    <row r="31" spans="1:1" x14ac:dyDescent="0.5">
      <c r="A31" s="146">
        <f t="shared" si="0"/>
        <v>0.33000000000000013</v>
      </c>
    </row>
    <row r="32" spans="1:1" x14ac:dyDescent="0.5">
      <c r="A32" s="146">
        <f t="shared" si="0"/>
        <v>0.34000000000000014</v>
      </c>
    </row>
    <row r="33" spans="1:1" x14ac:dyDescent="0.5">
      <c r="A33" s="146">
        <f t="shared" si="0"/>
        <v>0.35000000000000014</v>
      </c>
    </row>
    <row r="34" spans="1:1" x14ac:dyDescent="0.5">
      <c r="A34" s="146">
        <f t="shared" si="0"/>
        <v>0.36000000000000015</v>
      </c>
    </row>
    <row r="35" spans="1:1" x14ac:dyDescent="0.5">
      <c r="A35" s="146">
        <f t="shared" si="0"/>
        <v>0.37000000000000016</v>
      </c>
    </row>
    <row r="36" spans="1:1" x14ac:dyDescent="0.5">
      <c r="A36" s="146">
        <f t="shared" si="0"/>
        <v>0.38000000000000017</v>
      </c>
    </row>
    <row r="37" spans="1:1" x14ac:dyDescent="0.5">
      <c r="A37" s="146">
        <f t="shared" si="0"/>
        <v>0.39000000000000018</v>
      </c>
    </row>
    <row r="38" spans="1:1" x14ac:dyDescent="0.5">
      <c r="A38" s="146">
        <f t="shared" si="0"/>
        <v>0.40000000000000019</v>
      </c>
    </row>
    <row r="39" spans="1:1" x14ac:dyDescent="0.5">
      <c r="A39" s="146"/>
    </row>
    <row r="40" spans="1:1" x14ac:dyDescent="0.5">
      <c r="A40" s="146"/>
    </row>
  </sheetData>
  <pageMargins left="0.7" right="0.7" top="0.75" bottom="0.75" header="0.3" footer="0.3"/>
  <pageSetup paperSize="9" orientation="portrait" r:id="rId1"/>
  <headerFooter>
    <oddFooter>&amp;C&amp;1#&amp;"Calibri"&amp;12&amp;K0078D7OFFICIAL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11E3947842847A811C8FC96FA6126" ma:contentTypeVersion="15" ma:contentTypeDescription="Create a new document." ma:contentTypeScope="" ma:versionID="4681e1745ef388fa8b20ea99fdda3d1b">
  <xsd:schema xmlns:xsd="http://www.w3.org/2001/XMLSchema" xmlns:xs="http://www.w3.org/2001/XMLSchema" xmlns:p="http://schemas.microsoft.com/office/2006/metadata/properties" xmlns:ns1="http://schemas.microsoft.com/sharepoint/v3" xmlns:ns2="81731671-ff31-40ce-a266-57005d3c9e94" xmlns:ns3="34f6d40f-390d-4a55-a0db-30eb5c70d96f" targetNamespace="http://schemas.microsoft.com/office/2006/metadata/properties" ma:root="true" ma:fieldsID="779f61397c9f3082646de048e07efe8d" ns1:_="" ns2:_="" ns3:_="">
    <xsd:import namespace="http://schemas.microsoft.com/sharepoint/v3"/>
    <xsd:import namespace="81731671-ff31-40ce-a266-57005d3c9e94"/>
    <xsd:import namespace="34f6d40f-390d-4a55-a0db-30eb5c70d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1671-ff31-40ce-a266-57005d3c9e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6d40f-390d-4a55-a0db-30eb5c70d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F9FD3-3870-4535-B32B-F2BFDB1764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731B4-C2B0-466F-A911-29243A88E06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34f6d40f-390d-4a55-a0db-30eb5c70d96f"/>
    <ds:schemaRef ds:uri="http://purl.org/dc/elements/1.1/"/>
    <ds:schemaRef ds:uri="http://schemas.microsoft.com/office/2006/metadata/properties"/>
    <ds:schemaRef ds:uri="http://schemas.microsoft.com/office/infopath/2007/PartnerControls"/>
    <ds:schemaRef ds:uri="81731671-ff31-40ce-a266-57005d3c9e94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4E67E9-4C35-4E30-8A46-769EC2C801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31671-ff31-40ce-a266-57005d3c9e94"/>
    <ds:schemaRef ds:uri="34f6d40f-390d-4a55-a0db-30eb5c70d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Version Control</vt:lpstr>
      <vt:lpstr>Calculator</vt:lpstr>
      <vt:lpstr>Local Authority</vt:lpstr>
      <vt:lpstr>Follow on Rate</vt:lpstr>
      <vt:lpstr>Equity Loan %</vt:lpstr>
      <vt:lpstr>Calculator!Print_Area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Holdstock</dc:creator>
  <cp:keywords/>
  <dc:description/>
  <cp:lastModifiedBy>Julie Holdstock</cp:lastModifiedBy>
  <cp:revision/>
  <dcterms:created xsi:type="dcterms:W3CDTF">2021-11-12T14:03:20Z</dcterms:created>
  <dcterms:modified xsi:type="dcterms:W3CDTF">2022-06-01T18:20:14Z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iteId">
    <vt:lpwstr>faa8e269-0811-4538-82e7-4d29009219bf</vt:lpwstr>
  </property>
  <property fmtid="{D5CDD505-2E9C-101B-9397-08002B2CF9AE}" pid="4" name="MSIP_Label_727fb50e-81d5-40a5-b712-4eff31972ce4_Owner">
    <vt:lpwstr>julie.holdstock@homesengland.gov.uk</vt:lpwstr>
  </property>
  <property fmtid="{D5CDD505-2E9C-101B-9397-08002B2CF9AE}" pid="5" name="MSIP_Label_727fb50e-81d5-40a5-b712-4eff31972ce4_SetDate">
    <vt:lpwstr>2021-11-12T16:07:06.2246186Z</vt:lpwstr>
  </property>
  <property fmtid="{D5CDD505-2E9C-101B-9397-08002B2CF9AE}" pid="6" name="MSIP_Label_727fb50e-81d5-40a5-b712-4eff31972ce4_Name">
    <vt:lpwstr>Official</vt:lpwstr>
  </property>
  <property fmtid="{D5CDD505-2E9C-101B-9397-08002B2CF9AE}" pid="7" name="MSIP_Label_727fb50e-81d5-40a5-b712-4eff31972ce4_Application">
    <vt:lpwstr>Microsoft Azure Information Protection</vt:lpwstr>
  </property>
  <property fmtid="{D5CDD505-2E9C-101B-9397-08002B2CF9AE}" pid="8" name="MSIP_Label_727fb50e-81d5-40a5-b712-4eff31972ce4_ActionId">
    <vt:lpwstr>8f19b7b9-275d-4e67-be64-0098b008132e</vt:lpwstr>
  </property>
  <property fmtid="{D5CDD505-2E9C-101B-9397-08002B2CF9AE}" pid="9" name="MSIP_Label_727fb50e-81d5-40a5-b712-4eff31972ce4_Extended_MSFT_Method">
    <vt:lpwstr>Automatic</vt:lpwstr>
  </property>
  <property fmtid="{D5CDD505-2E9C-101B-9397-08002B2CF9AE}" pid="10" name="Sensitivity">
    <vt:lpwstr>Official</vt:lpwstr>
  </property>
  <property fmtid="{D5CDD505-2E9C-101B-9397-08002B2CF9AE}" pid="11" name="ContentTypeId">
    <vt:lpwstr>0x01010038811E3947842847A811C8FC96FA6126</vt:lpwstr>
  </property>
</Properties>
</file>